
<file path=[Content_Types].xml><?xml version="1.0" encoding="utf-8"?>
<Types xmlns="http://schemas.openxmlformats.org/package/2006/content-types">
  <Override PartName="/xl/charts/chart6.xml" ContentType="application/vnd.openxmlformats-officedocument.drawingml.char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xl/charts/chart8.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120" windowWidth="15390" windowHeight="7260" tabRatio="420" firstSheet="2" activeTab="2"/>
  </bookViews>
  <sheets>
    <sheet name="PMT" sheetId="1" state="hidden" r:id="rId1"/>
    <sheet name="TT PAYNTER CHART_1a (2)" sheetId="2" state="hidden" r:id="rId2"/>
    <sheet name="U375" sheetId="11" r:id="rId3"/>
    <sheet name="N520VE83" sheetId="12" state="hidden" r:id="rId4"/>
    <sheet name="Sheet2" sheetId="18"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g" localSheetId="3">'[1]#REF'!#REF!</definedName>
    <definedName name="\g" localSheetId="0">'[1]#REF'!#REF!</definedName>
    <definedName name="\g" localSheetId="1">'[1]#REF'!#REF!</definedName>
    <definedName name="\g" localSheetId="2">'[1]#REF'!#REF!</definedName>
    <definedName name="\g">'[1]#REF'!#REF!</definedName>
    <definedName name="\m" localSheetId="3">#REF!</definedName>
    <definedName name="\m" localSheetId="0">#REF!</definedName>
    <definedName name="\m" localSheetId="1">#REF!</definedName>
    <definedName name="\m" localSheetId="2">#REF!</definedName>
    <definedName name="\m">#REF!</definedName>
    <definedName name="_1_0" localSheetId="3">'[1]#REF'!#REF!</definedName>
    <definedName name="_1_0" localSheetId="0">'[1]#REF'!#REF!</definedName>
    <definedName name="_1_0" localSheetId="1">'[1]#REF'!#REF!</definedName>
    <definedName name="_1_0" localSheetId="2">'[1]#REF'!#REF!</definedName>
    <definedName name="_1_0">'[1]#REF'!#REF!</definedName>
    <definedName name="_10_0_0Print_Area" localSheetId="3">[1]USD!#REF!</definedName>
    <definedName name="_10_0_0Print_Area" localSheetId="0">[1]USD!#REF!</definedName>
    <definedName name="_10_0_0Print_Area" localSheetId="1">[1]USD!#REF!</definedName>
    <definedName name="_10_0_0Print_Area" localSheetId="2">[1]USD!#REF!</definedName>
    <definedName name="_10_0_0Print_Area">[1]USD!#REF!</definedName>
    <definedName name="_12_5_0svc" localSheetId="3">#REF!</definedName>
    <definedName name="_12_5_0svc" localSheetId="0">#REF!</definedName>
    <definedName name="_12_5_0svc" localSheetId="1">#REF!</definedName>
    <definedName name="_12_5_0svc" localSheetId="2">#REF!</definedName>
    <definedName name="_12_5_0svc">#REF!</definedName>
    <definedName name="_14_5__svc" localSheetId="3">#REF!</definedName>
    <definedName name="_14_5__svc" localSheetId="0">#REF!</definedName>
    <definedName name="_14_5__svc" localSheetId="1">#REF!</definedName>
    <definedName name="_14_5__svc" localSheetId="2">#REF!</definedName>
    <definedName name="_14_5__svc">#REF!</definedName>
    <definedName name="_16Print_Area" localSheetId="3">[1]USD!#REF!</definedName>
    <definedName name="_16Print_Area" localSheetId="0">[1]USD!#REF!</definedName>
    <definedName name="_16Print_Area" localSheetId="1">[1]USD!#REF!</definedName>
    <definedName name="_16Print_Area" localSheetId="2">[1]USD!#REF!</definedName>
    <definedName name="_16Print_Area">[1]USD!#REF!</definedName>
    <definedName name="_2_" localSheetId="3">'[1]#REF'!#REF!</definedName>
    <definedName name="_2_" localSheetId="0">'[1]#REF'!#REF!</definedName>
    <definedName name="_2_" localSheetId="1">'[1]#REF'!#REF!</definedName>
    <definedName name="_2_" localSheetId="2">'[1]#REF'!#REF!</definedName>
    <definedName name="_2_">'[1]#REF'!#REF!</definedName>
    <definedName name="_2_0" localSheetId="3">'[1]#REF'!#REF!</definedName>
    <definedName name="_2_0" localSheetId="0">'[1]#REF'!#REF!</definedName>
    <definedName name="_2_0" localSheetId="1">'[1]#REF'!#REF!</definedName>
    <definedName name="_2_0" localSheetId="2">'[1]#REF'!#REF!</definedName>
    <definedName name="_2_0">'[1]#REF'!#REF!</definedName>
    <definedName name="_3_0_0Print_Area" localSheetId="3">[1]USD!#REF!</definedName>
    <definedName name="_3_0_0Print_Area" localSheetId="0">[1]USD!#REF!</definedName>
    <definedName name="_3_0_0Print_Area" localSheetId="1">[1]USD!#REF!</definedName>
    <definedName name="_3_0_0Print_Area" localSheetId="2">[1]USD!#REF!</definedName>
    <definedName name="_3_0_0Print_Area">[1]USD!#REF!</definedName>
    <definedName name="_4_" localSheetId="3">'[1]#REF'!#REF!</definedName>
    <definedName name="_4_" localSheetId="0">'[1]#REF'!#REF!</definedName>
    <definedName name="_4_" localSheetId="1">'[1]#REF'!#REF!</definedName>
    <definedName name="_4_" localSheetId="2">'[1]#REF'!#REF!</definedName>
    <definedName name="_4_">'[1]#REF'!#REF!</definedName>
    <definedName name="_4_5_0svc" localSheetId="3">#REF!</definedName>
    <definedName name="_4_5_0svc" localSheetId="0">#REF!</definedName>
    <definedName name="_4_5_0svc" localSheetId="1">#REF!</definedName>
    <definedName name="_4_5_0svc" localSheetId="2">#REF!</definedName>
    <definedName name="_4_5_0svc">#REF!</definedName>
    <definedName name="_6_0" localSheetId="3">'[1]#REF'!#REF!</definedName>
    <definedName name="_6_0" localSheetId="0">'[1]#REF'!#REF!</definedName>
    <definedName name="_6_0" localSheetId="1">'[1]#REF'!#REF!</definedName>
    <definedName name="_6_0" localSheetId="2">'[1]#REF'!#REF!</definedName>
    <definedName name="_6_0">'[1]#REF'!#REF!</definedName>
    <definedName name="_8_0" localSheetId="3">'[1]#REF'!#REF!</definedName>
    <definedName name="_8_0" localSheetId="0">'[1]#REF'!#REF!</definedName>
    <definedName name="_8_0" localSheetId="1">'[1]#REF'!#REF!</definedName>
    <definedName name="_8_0" localSheetId="2">'[1]#REF'!#REF!</definedName>
    <definedName name="_8_0">'[1]#REF'!#REF!</definedName>
    <definedName name="_xlnm._FilterDatabase" localSheetId="3" hidden="1">N520VE83!$A$48:$DG$82</definedName>
    <definedName name="_xlnm._FilterDatabase" localSheetId="0" hidden="1">#REF!</definedName>
    <definedName name="_xlnm._FilterDatabase" localSheetId="1" hidden="1">'TT PAYNTER CHART_1a (2)'!$A$48:$BS$164</definedName>
    <definedName name="_xlnm._FilterDatabase" localSheetId="2" hidden="1">'U375'!$A$46:$EZ$206</definedName>
    <definedName name="_xlnm._FilterDatabase" hidden="1">#REF!</definedName>
    <definedName name="_JAN033" localSheetId="3">#REF!</definedName>
    <definedName name="_JAN033" localSheetId="0">#REF!</definedName>
    <definedName name="_JAN033" localSheetId="1">#REF!</definedName>
    <definedName name="_JAN033" localSheetId="2">#REF!</definedName>
    <definedName name="_JAN033">#REF!</definedName>
    <definedName name="_lwi2" localSheetId="3">#REF!</definedName>
    <definedName name="_lwi2" localSheetId="0">#REF!</definedName>
    <definedName name="_lwi2" localSheetId="1">#REF!</definedName>
    <definedName name="_lwi2" localSheetId="2">#REF!</definedName>
    <definedName name="_lwi2">#REF!</definedName>
    <definedName name="_PF41" localSheetId="3">#REF!</definedName>
    <definedName name="_PF41" localSheetId="0">#REF!</definedName>
    <definedName name="_PF41" localSheetId="1">#REF!</definedName>
    <definedName name="_PF41" localSheetId="2">#REF!</definedName>
    <definedName name="_PF41">#REF!</definedName>
    <definedName name="_PF42" localSheetId="3">#REF!</definedName>
    <definedName name="_PF42" localSheetId="0">#REF!</definedName>
    <definedName name="_PF42" localSheetId="1">#REF!</definedName>
    <definedName name="_PF42" localSheetId="2">#REF!</definedName>
    <definedName name="_PF42">#REF!</definedName>
    <definedName name="_PF43" localSheetId="3">#REF!</definedName>
    <definedName name="_PF43" localSheetId="0">#REF!</definedName>
    <definedName name="_PF43" localSheetId="1">#REF!</definedName>
    <definedName name="_PF43" localSheetId="2">#REF!</definedName>
    <definedName name="_PF43">#REF!</definedName>
    <definedName name="_te31" localSheetId="3">#REF!</definedName>
    <definedName name="_te31" localSheetId="0">#REF!</definedName>
    <definedName name="_te31" localSheetId="1">#REF!</definedName>
    <definedName name="_te31" localSheetId="2">#REF!</definedName>
    <definedName name="_te31">#REF!</definedName>
    <definedName name="_te32" localSheetId="3">#REF!</definedName>
    <definedName name="_te32" localSheetId="0">#REF!</definedName>
    <definedName name="_te32" localSheetId="1">#REF!</definedName>
    <definedName name="_te32" localSheetId="2">#REF!</definedName>
    <definedName name="_te32">#REF!</definedName>
    <definedName name="_te41" localSheetId="3">#REF!</definedName>
    <definedName name="_te41" localSheetId="0">#REF!</definedName>
    <definedName name="_te41" localSheetId="1">#REF!</definedName>
    <definedName name="_te41" localSheetId="2">#REF!</definedName>
    <definedName name="_te41">#REF!</definedName>
    <definedName name="_te42" localSheetId="3">#REF!</definedName>
    <definedName name="_te42" localSheetId="0">#REF!</definedName>
    <definedName name="_te42" localSheetId="1">#REF!</definedName>
    <definedName name="_te42" localSheetId="2">#REF!</definedName>
    <definedName name="_te42">#REF!</definedName>
    <definedName name="A" localSheetId="3">#REF!</definedName>
    <definedName name="A" localSheetId="0">#REF!</definedName>
    <definedName name="A" localSheetId="1">#REF!</definedName>
    <definedName name="A" localSheetId="2">#REF!</definedName>
    <definedName name="A">#REF!</definedName>
    <definedName name="Access_Button" hidden="1">"master_Sheet1_List"</definedName>
    <definedName name="AccessDatabase" hidden="1">"C:\My Documents\2000 budget model\reporting\master.mdb"</definedName>
    <definedName name="Addtolist" localSheetId="3">[2]!Addtolist</definedName>
    <definedName name="Addtolist" localSheetId="1">[2]!Addtolist</definedName>
    <definedName name="Addtolist" localSheetId="2">[2]!Addtolist</definedName>
    <definedName name="Addtolist">[2]!Addtolist</definedName>
    <definedName name="aLL" localSheetId="3">#REF!</definedName>
    <definedName name="aLL" localSheetId="0">#REF!</definedName>
    <definedName name="aLL" localSheetId="1">#REF!</definedName>
    <definedName name="aLL" localSheetId="2">#REF!</definedName>
    <definedName name="aLL">#REF!</definedName>
    <definedName name="all_reports" localSheetId="3">#REF!,#REF!</definedName>
    <definedName name="all_reports" localSheetId="0">#REF!,#REF!</definedName>
    <definedName name="all_reports" localSheetId="1">#REF!,#REF!</definedName>
    <definedName name="all_reports" localSheetId="2">#REF!,#REF!</definedName>
    <definedName name="all_reports">#REF!,#REF!</definedName>
    <definedName name="anscount" hidden="1">1</definedName>
    <definedName name="avgtotal" localSheetId="3">#REF!</definedName>
    <definedName name="avgtotal" localSheetId="0">#REF!</definedName>
    <definedName name="avgtotal" localSheetId="1">#REF!</definedName>
    <definedName name="avgtotal" localSheetId="2">#REF!</definedName>
    <definedName name="avgtotal">#REF!</definedName>
    <definedName name="b" localSheetId="3">'[3]Ford Options'!#REF!</definedName>
    <definedName name="b" localSheetId="1">'[3]Ford Options'!#REF!</definedName>
    <definedName name="b" localSheetId="2">'[3]Ford Options'!#REF!</definedName>
    <definedName name="b">'[3]Ford Options'!#REF!</definedName>
    <definedName name="b_rc" localSheetId="3">#REF!</definedName>
    <definedName name="b_rc" localSheetId="0">#REF!</definedName>
    <definedName name="b_rc" localSheetId="1">#REF!</definedName>
    <definedName name="b_rc" localSheetId="2">#REF!</definedName>
    <definedName name="b_rc">#REF!</definedName>
    <definedName name="b_sf" localSheetId="3">#REF!</definedName>
    <definedName name="b_sf" localSheetId="0">#REF!</definedName>
    <definedName name="b_sf" localSheetId="1">#REF!</definedName>
    <definedName name="b_sf" localSheetId="2">#REF!</definedName>
    <definedName name="b_sf">#REF!</definedName>
    <definedName name="b_tr" localSheetId="3">#REF!</definedName>
    <definedName name="b_tr" localSheetId="0">#REF!</definedName>
    <definedName name="b_tr" localSheetId="1">#REF!</definedName>
    <definedName name="b_tr" localSheetId="2">#REF!</definedName>
    <definedName name="b_tr">#REF!</definedName>
    <definedName name="b_ul" localSheetId="3">#REF!</definedName>
    <definedName name="b_ul" localSheetId="0">#REF!</definedName>
    <definedName name="b_ul" localSheetId="1">#REF!</definedName>
    <definedName name="b_ul" localSheetId="2">#REF!</definedName>
    <definedName name="b_ul">#REF!</definedName>
    <definedName name="base" localSheetId="3">#REF!</definedName>
    <definedName name="base" localSheetId="0">#REF!</definedName>
    <definedName name="base" localSheetId="1">#REF!</definedName>
    <definedName name="base" localSheetId="2">#REF!</definedName>
    <definedName name="base">#REF!</definedName>
    <definedName name="base_dl_table">'[4]Wage Calculations'!$A$227:$B$241</definedName>
    <definedName name="bom" localSheetId="3">#REF!</definedName>
    <definedName name="bom" localSheetId="0">#REF!</definedName>
    <definedName name="bom" localSheetId="1">#REF!</definedName>
    <definedName name="bom" localSheetId="2">#REF!</definedName>
    <definedName name="bom">#REF!</definedName>
    <definedName name="BUFFALO_TOTAL" localSheetId="3">[5]SN951999!#REF!</definedName>
    <definedName name="BUFFALO_TOTAL" localSheetId="0">[5]SN951999!#REF!</definedName>
    <definedName name="BUFFALO_TOTAL" localSheetId="1">[5]SN951999!#REF!</definedName>
    <definedName name="BUFFALO_TOTAL" localSheetId="2">[5]SN951999!#REF!</definedName>
    <definedName name="BUFFALO_TOTAL">[5]SN951999!#REF!</definedName>
    <definedName name="BURDEN_RATES_FOR_PRESS">'[4]Wage Calculations'!$A$195:$P$197</definedName>
    <definedName name="calyr93" localSheetId="3">'[1]XLS Avg Rev'!#REF!</definedName>
    <definedName name="calyr93" localSheetId="1">'[1]XLS Avg Rev'!#REF!</definedName>
    <definedName name="calyr93" localSheetId="2">'[1]XLS Avg Rev'!#REF!</definedName>
    <definedName name="calyr93">'[1]XLS Avg Rev'!#REF!</definedName>
    <definedName name="calyr94" localSheetId="3">'[1]XLS Avg Rev'!#REF!</definedName>
    <definedName name="calyr94" localSheetId="1">'[1]XLS Avg Rev'!#REF!</definedName>
    <definedName name="calyr94" localSheetId="2">'[1]XLS Avg Rev'!#REF!</definedName>
    <definedName name="calyr94">'[1]XLS Avg Rev'!#REF!</definedName>
    <definedName name="canada" localSheetId="3">#REF!</definedName>
    <definedName name="canada" localSheetId="0">#REF!</definedName>
    <definedName name="canada" localSheetId="1">#REF!</definedName>
    <definedName name="canada" localSheetId="2">#REF!</definedName>
    <definedName name="canada">#REF!</definedName>
    <definedName name="CancelDialog1" localSheetId="3">[2]!CancelDialog1</definedName>
    <definedName name="CancelDialog1" localSheetId="1">[2]!CancelDialog1</definedName>
    <definedName name="CancelDialog1" localSheetId="2">[2]!CancelDialog1</definedName>
    <definedName name="CancelDialog1">[2]!CancelDialog1</definedName>
    <definedName name="cargotot" localSheetId="3">#REF!</definedName>
    <definedName name="cargotot" localSheetId="0">#REF!</definedName>
    <definedName name="cargotot" localSheetId="1">#REF!</definedName>
    <definedName name="cargotot" localSheetId="2">#REF!</definedName>
    <definedName name="cargotot">#REF!</definedName>
    <definedName name="carline">[6]variable!$C$6</definedName>
    <definedName name="change_notice" localSheetId="3">#REF!</definedName>
    <definedName name="change_notice" localSheetId="0">#REF!</definedName>
    <definedName name="change_notice" localSheetId="1">#REF!</definedName>
    <definedName name="change_notice" localSheetId="2">#REF!</definedName>
    <definedName name="change_notice">#REF!</definedName>
    <definedName name="chas11" localSheetId="3">#REF!</definedName>
    <definedName name="chas11" localSheetId="0">#REF!</definedName>
    <definedName name="chas11" localSheetId="1">#REF!</definedName>
    <definedName name="chas11" localSheetId="2">#REF!</definedName>
    <definedName name="chas11">#REF!</definedName>
    <definedName name="chas12" localSheetId="3">#REF!</definedName>
    <definedName name="chas12" localSheetId="0">#REF!</definedName>
    <definedName name="chas12" localSheetId="1">#REF!</definedName>
    <definedName name="chas12" localSheetId="2">#REF!</definedName>
    <definedName name="chas12">#REF!</definedName>
    <definedName name="chas1t1" localSheetId="3">#REF!</definedName>
    <definedName name="chas1t1" localSheetId="0">#REF!</definedName>
    <definedName name="chas1t1" localSheetId="1">#REF!</definedName>
    <definedName name="chas1t1" localSheetId="2">#REF!</definedName>
    <definedName name="chas1t1">#REF!</definedName>
    <definedName name="chas1t2" localSheetId="3">[7]CH1!#REF!</definedName>
    <definedName name="chas1t2" localSheetId="1">[7]CH1!#REF!</definedName>
    <definedName name="chas1t2" localSheetId="2">[7]CH1!#REF!</definedName>
    <definedName name="chas1t2">[7]CH1!#REF!</definedName>
    <definedName name="chas21" localSheetId="3">#REF!</definedName>
    <definedName name="chas21" localSheetId="0">#REF!</definedName>
    <definedName name="chas21" localSheetId="1">#REF!</definedName>
    <definedName name="chas21" localSheetId="2">#REF!</definedName>
    <definedName name="chas21">#REF!</definedName>
    <definedName name="chas22" localSheetId="3">#REF!</definedName>
    <definedName name="chas22" localSheetId="0">#REF!</definedName>
    <definedName name="chas22" localSheetId="1">#REF!</definedName>
    <definedName name="chas22" localSheetId="2">#REF!</definedName>
    <definedName name="chas22">#REF!</definedName>
    <definedName name="chas2t1" localSheetId="3">#REF!</definedName>
    <definedName name="chas2t1" localSheetId="0">#REF!</definedName>
    <definedName name="chas2t1" localSheetId="1">#REF!</definedName>
    <definedName name="chas2t1" localSheetId="2">#REF!</definedName>
    <definedName name="chas2t1">#REF!</definedName>
    <definedName name="chas2t2" localSheetId="3">[7]CH2!#REF!</definedName>
    <definedName name="chas2t2" localSheetId="1">[7]CH2!#REF!</definedName>
    <definedName name="chas2t2" localSheetId="2">[7]CH2!#REF!</definedName>
    <definedName name="chas2t2">[7]CH2!#REF!</definedName>
    <definedName name="chas31" localSheetId="3">#REF!</definedName>
    <definedName name="chas31" localSheetId="0">#REF!</definedName>
    <definedName name="chas31" localSheetId="1">#REF!</definedName>
    <definedName name="chas31" localSheetId="2">#REF!</definedName>
    <definedName name="chas31">#REF!</definedName>
    <definedName name="chas32" localSheetId="3">#REF!</definedName>
    <definedName name="chas32" localSheetId="0">#REF!</definedName>
    <definedName name="chas32" localSheetId="1">#REF!</definedName>
    <definedName name="chas32" localSheetId="2">#REF!</definedName>
    <definedName name="chas32">#REF!</definedName>
    <definedName name="chas3t1" localSheetId="3">#REF!</definedName>
    <definedName name="chas3t1" localSheetId="0">#REF!</definedName>
    <definedName name="chas3t1" localSheetId="1">#REF!</definedName>
    <definedName name="chas3t1" localSheetId="2">#REF!</definedName>
    <definedName name="chas3t1">#REF!</definedName>
    <definedName name="chas3t2" localSheetId="3">#REF!</definedName>
    <definedName name="chas3t2" localSheetId="0">#REF!</definedName>
    <definedName name="chas3t2" localSheetId="1">#REF!</definedName>
    <definedName name="chas3t2" localSheetId="2">#REF!</definedName>
    <definedName name="chas3t2">#REF!</definedName>
    <definedName name="CHICAGO_TOTAL" localSheetId="3">[5]SN951999!#REF!</definedName>
    <definedName name="CHICAGO_TOTAL" localSheetId="1">[5]SN951999!#REF!</definedName>
    <definedName name="CHICAGO_TOTAL" localSheetId="2">[5]SN951999!#REF!</definedName>
    <definedName name="CHICAGO_TOTAL">[5]SN951999!#REF!</definedName>
    <definedName name="Clear_1A_ADJ" localSheetId="3">#REF!,#REF!,#REF!,#REF!,#REF!,#REF!,#REF!,#REF!,#REF!,#REF!,#REF!,#REF!</definedName>
    <definedName name="Clear_1A_ADJ" localSheetId="0">#REF!,#REF!,#REF!,#REF!,#REF!,#REF!,#REF!,#REF!,#REF!,#REF!,#REF!,#REF!</definedName>
    <definedName name="Clear_1A_ADJ" localSheetId="1">#REF!,#REF!,#REF!,#REF!,#REF!,#REF!,#REF!,#REF!,#REF!,#REF!,#REF!,#REF!</definedName>
    <definedName name="Clear_1A_ADJ" localSheetId="2">#REF!,#REF!,#REF!,#REF!,#REF!,#REF!,#REF!,#REF!,#REF!,#REF!,#REF!,#REF!</definedName>
    <definedName name="Clear_1A_ADJ">#REF!,#REF!,#REF!,#REF!,#REF!,#REF!,#REF!,#REF!,#REF!,#REF!,#REF!,#REF!</definedName>
    <definedName name="clear_input" localSheetId="3">#REF!,#REF!</definedName>
    <definedName name="clear_input" localSheetId="0">#REF!,#REF!</definedName>
    <definedName name="clear_input" localSheetId="1">#REF!,#REF!</definedName>
    <definedName name="clear_input" localSheetId="2">#REF!,#REF!</definedName>
    <definedName name="clear_input">#REF!,#REF!</definedName>
    <definedName name="Clear_K_INPUT" localSheetId="3">#REF!,#REF!,#REF!,#REF!,#REF!</definedName>
    <definedName name="Clear_K_INPUT" localSheetId="0">#REF!,#REF!,#REF!,#REF!,#REF!</definedName>
    <definedName name="Clear_K_INPUT" localSheetId="1">#REF!,#REF!,#REF!,#REF!,#REF!</definedName>
    <definedName name="Clear_K_INPUT" localSheetId="2">#REF!,#REF!,#REF!,#REF!,#REF!</definedName>
    <definedName name="Clear_K_INPUT">#REF!,#REF!,#REF!,#REF!,#REF!</definedName>
    <definedName name="Clear_K_LABOR" localSheetId="3">#REF!,#REF!,#REF!,#REF!,#REF!,#REF!,#REF!,#REF!,#REF!,#REF!,#REF!,#REF!,#REF!,#REF!,#REF!,#REF!,#REF!,#REF!,#REF!,#REF!,#REF!,#REF!</definedName>
    <definedName name="Clear_K_LABOR" localSheetId="0">#REF!,#REF!,#REF!,#REF!,#REF!,#REF!,#REF!,#REF!,#REF!,#REF!,#REF!,#REF!,#REF!,#REF!,#REF!,#REF!,#REF!,#REF!,#REF!,#REF!,#REF!,#REF!</definedName>
    <definedName name="Clear_K_LABOR" localSheetId="1">#REF!,#REF!,#REF!,#REF!,#REF!,#REF!,#REF!,#REF!,#REF!,#REF!,#REF!,#REF!,#REF!,#REF!,#REF!,#REF!,#REF!,#REF!,#REF!,#REF!,#REF!,#REF!</definedName>
    <definedName name="Clear_K_LABOR" localSheetId="2">#REF!,#REF!,#REF!,#REF!,#REF!,#REF!,#REF!,#REF!,#REF!,#REF!,#REF!,#REF!,#REF!,#REF!,#REF!,#REF!,#REF!,#REF!,#REF!,#REF!,#REF!,#REF!</definedName>
    <definedName name="Clear_K_LABOR">#REF!,#REF!,#REF!,#REF!,#REF!,#REF!,#REF!,#REF!,#REF!,#REF!,#REF!,#REF!,#REF!,#REF!,#REF!,#REF!,#REF!,#REF!,#REF!,#REF!,#REF!,#REF!</definedName>
    <definedName name="Clear_MO2635A" localSheetId="3">#REF!,#REF!,#REF!,#REF!,#REF!,#REF!,#REF!,#REF!,#REF!,#REF!,#REF!,#REF!,#REF!,[8]!MO2635A</definedName>
    <definedName name="Clear_MO2635A" localSheetId="0">#REF!,#REF!,#REF!,#REF!,#REF!,#REF!,#REF!,#REF!,#REF!,#REF!,#REF!,#REF!,#REF!,[8]!MO2635A</definedName>
    <definedName name="Clear_MO2635A" localSheetId="1">#REF!,#REF!,#REF!,#REF!,#REF!,#REF!,#REF!,#REF!,#REF!,#REF!,#REF!,#REF!,#REF!,[8]!MO2635A</definedName>
    <definedName name="Clear_MO2635A" localSheetId="2">#REF!,#REF!,#REF!,#REF!,#REF!,#REF!,#REF!,#REF!,#REF!,#REF!,#REF!,#REF!,#REF!,[8]!MO2635A</definedName>
    <definedName name="Clear_MO2635A">#REF!,#REF!,#REF!,#REF!,#REF!,#REF!,#REF!,#REF!,#REF!,#REF!,#REF!,#REF!,#REF!,[8]!MO2635A</definedName>
    <definedName name="Clear_RECONMPS" localSheetId="3">#REF!,#REF!,#REF!,#REF!,#REF!,#REF!,#REF!,#REF!,#REF!,#REF!,#REF!,#REF!,#REF!,#REF!,#REF!,#REF!,#REF!,#REF!,#REF!</definedName>
    <definedName name="Clear_RECONMPS" localSheetId="0">#REF!,#REF!,#REF!,#REF!,#REF!,#REF!,#REF!,#REF!,#REF!,#REF!,#REF!,#REF!,#REF!,#REF!,#REF!,#REF!,#REF!,#REF!,#REF!</definedName>
    <definedName name="Clear_RECONMPS" localSheetId="1">#REF!,#REF!,#REF!,#REF!,#REF!,#REF!,#REF!,#REF!,#REF!,#REF!,#REF!,#REF!,#REF!,#REF!,#REF!,#REF!,#REF!,#REF!,#REF!</definedName>
    <definedName name="Clear_RECONMPS" localSheetId="2">#REF!,#REF!,#REF!,#REF!,#REF!,#REF!,#REF!,#REF!,#REF!,#REF!,#REF!,#REF!,#REF!,#REF!,#REF!,#REF!,#REF!,#REF!,#REF!</definedName>
    <definedName name="Clear_RECONMPS">#REF!,#REF!,#REF!,#REF!,#REF!,#REF!,#REF!,#REF!,#REF!,#REF!,#REF!,#REF!,#REF!,#REF!,#REF!,#REF!,#REF!,#REF!,#REF!</definedName>
    <definedName name="CONTINENTALLINERATE" localSheetId="3">#REF!</definedName>
    <definedName name="CONTINENTALLINERATE" localSheetId="0">#REF!</definedName>
    <definedName name="CONTINENTALLINERATE" localSheetId="1">#REF!</definedName>
    <definedName name="CONTINENTALLINERATE" localSheetId="2">#REF!</definedName>
    <definedName name="CONTINENTALLINERATE">#REF!</definedName>
    <definedName name="CONTOT" localSheetId="3">#REF!</definedName>
    <definedName name="CONTOT" localSheetId="0">#REF!</definedName>
    <definedName name="CONTOT" localSheetId="1">#REF!</definedName>
    <definedName name="CONTOT" localSheetId="2">#REF!</definedName>
    <definedName name="CONTOT">#REF!</definedName>
    <definedName name="CONTST" localSheetId="3">#REF!</definedName>
    <definedName name="CONTST" localSheetId="0">#REF!</definedName>
    <definedName name="CONTST" localSheetId="1">#REF!</definedName>
    <definedName name="CONTST" localSheetId="2">#REF!</definedName>
    <definedName name="CONTST">#REF!</definedName>
    <definedName name="conversiontot" localSheetId="3">#REF!</definedName>
    <definedName name="conversiontot" localSheetId="0">#REF!</definedName>
    <definedName name="conversiontot" localSheetId="1">#REF!</definedName>
    <definedName name="conversiontot" localSheetId="2">#REF!</definedName>
    <definedName name="conversiontot">#REF!</definedName>
    <definedName name="Cost_Table" localSheetId="3">#REF!</definedName>
    <definedName name="Cost_Table" localSheetId="0">#REF!</definedName>
    <definedName name="Cost_Table" localSheetId="1">#REF!</definedName>
    <definedName name="Cost_Table" localSheetId="2">#REF!</definedName>
    <definedName name="Cost_Table">#REF!</definedName>
    <definedName name="costnewnd" localSheetId="3">#REF!</definedName>
    <definedName name="costnewnd" localSheetId="0">#REF!</definedName>
    <definedName name="costnewnd" localSheetId="1">#REF!</definedName>
    <definedName name="costnewnd" localSheetId="2">#REF!</definedName>
    <definedName name="costnewnd">#REF!</definedName>
    <definedName name="cutawaytot" localSheetId="3">#REF!</definedName>
    <definedName name="cutawaytot" localSheetId="0">#REF!</definedName>
    <definedName name="cutawaytot" localSheetId="1">#REF!</definedName>
    <definedName name="cutawaytot" localSheetId="2">#REF!</definedName>
    <definedName name="cutawaytot">#REF!</definedName>
    <definedName name="cuttotal" localSheetId="3">#REF!</definedName>
    <definedName name="cuttotal" localSheetId="0">#REF!</definedName>
    <definedName name="cuttotal" localSheetId="1">#REF!</definedName>
    <definedName name="cuttotal" localSheetId="2">#REF!</definedName>
    <definedName name="cuttotal">#REF!</definedName>
    <definedName name="d_rc" localSheetId="3">#REF!</definedName>
    <definedName name="d_rc" localSheetId="0">#REF!</definedName>
    <definedName name="d_rc" localSheetId="1">#REF!</definedName>
    <definedName name="d_rc" localSheetId="2">#REF!</definedName>
    <definedName name="d_rc">#REF!</definedName>
    <definedName name="d_sf" localSheetId="3">#REF!</definedName>
    <definedName name="d_sf" localSheetId="0">#REF!</definedName>
    <definedName name="d_sf" localSheetId="1">#REF!</definedName>
    <definedName name="d_sf" localSheetId="2">#REF!</definedName>
    <definedName name="d_sf">#REF!</definedName>
    <definedName name="d_tr" localSheetId="3">#REF!</definedName>
    <definedName name="d_tr" localSheetId="0">#REF!</definedName>
    <definedName name="d_tr" localSheetId="1">#REF!</definedName>
    <definedName name="d_tr" localSheetId="2">#REF!</definedName>
    <definedName name="d_tr">#REF!</definedName>
    <definedName name="d_ul" localSheetId="3">#REF!</definedName>
    <definedName name="d_ul" localSheetId="0">#REF!</definedName>
    <definedName name="d_ul" localSheetId="1">#REF!</definedName>
    <definedName name="d_ul" localSheetId="2">#REF!</definedName>
    <definedName name="d_ul">#REF!</definedName>
    <definedName name="DAGENHAM_TOTAL" localSheetId="3">[5]SN951999!#REF!</definedName>
    <definedName name="DAGENHAM_TOTAL" localSheetId="1">[5]SN951999!#REF!</definedName>
    <definedName name="DAGENHAM_TOTAL" localSheetId="2">[5]SN951999!#REF!</definedName>
    <definedName name="DAGENHAM_TOTAL">[5]SN951999!#REF!</definedName>
    <definedName name="_xlnm.Database" localSheetId="3" hidden="1">#REF!</definedName>
    <definedName name="_xlnm.Database" localSheetId="0" hidden="1">#REF!</definedName>
    <definedName name="_xlnm.Database" localSheetId="1" hidden="1">#REF!</definedName>
    <definedName name="_xlnm.Database" localSheetId="2" hidden="1">#REF!</definedName>
    <definedName name="_xlnm.Database" hidden="1">#REF!</definedName>
    <definedName name="Dates" localSheetId="3">#REF!</definedName>
    <definedName name="Dates" localSheetId="0">#REF!</definedName>
    <definedName name="Dates" localSheetId="1">#REF!</definedName>
    <definedName name="Dates" localSheetId="2">#REF!</definedName>
    <definedName name="Dates">#REF!</definedName>
    <definedName name="DEARBORN_TOTAL" localSheetId="3">[5]SN951999!#REF!</definedName>
    <definedName name="DEARBORN_TOTAL" localSheetId="1">[5]SN951999!#REF!</definedName>
    <definedName name="DEARBORN_TOTAL" localSheetId="2">[5]SN951999!#REF!</definedName>
    <definedName name="DEARBORN_TOTAL">[5]SN951999!#REF!</definedName>
    <definedName name="Deletefromlist" localSheetId="3">[2]!Deletefromlist</definedName>
    <definedName name="Deletefromlist" localSheetId="1">[2]!Deletefromlist</definedName>
    <definedName name="Deletefromlist" localSheetId="2">[2]!Deletefromlist</definedName>
    <definedName name="Deletefromlist">[2]!Deletefromlist</definedName>
    <definedName name="DESC" localSheetId="3">#REF!</definedName>
    <definedName name="DESC" localSheetId="0">#REF!</definedName>
    <definedName name="DESC" localSheetId="1">#REF!</definedName>
    <definedName name="DESC" localSheetId="2">#REF!</definedName>
    <definedName name="DESC">#REF!</definedName>
    <definedName name="DEW98LINERATE" localSheetId="3">#REF!</definedName>
    <definedName name="DEW98LINERATE" localSheetId="0">#REF!</definedName>
    <definedName name="DEW98LINERATE" localSheetId="1">#REF!</definedName>
    <definedName name="DEW98LINERATE" localSheetId="2">#REF!</definedName>
    <definedName name="DEW98LINERATE">#REF!</definedName>
    <definedName name="DropDown1">"DropDown1"</definedName>
    <definedName name="Duty_rate_F_ROW">[9]INPUT!$G$21</definedName>
    <definedName name="Duty_rate_M_ROW">[9]INPUT!$G$25</definedName>
    <definedName name="e5502003" localSheetId="3">#REF!</definedName>
    <definedName name="e5502003" localSheetId="0">#REF!</definedName>
    <definedName name="e5502003" localSheetId="1">#REF!</definedName>
    <definedName name="e5502003" localSheetId="2">#REF!</definedName>
    <definedName name="e5502003">#REF!</definedName>
    <definedName name="EB" localSheetId="3">#REF!</definedName>
    <definedName name="EB" localSheetId="0">#REF!</definedName>
    <definedName name="EB" localSheetId="1">#REF!</definedName>
    <definedName name="EB" localSheetId="2">#REF!</definedName>
    <definedName name="EB">#REF!</definedName>
    <definedName name="econ" localSheetId="3">#REF!</definedName>
    <definedName name="econ" localSheetId="0">#REF!</definedName>
    <definedName name="econ" localSheetId="1">#REF!</definedName>
    <definedName name="econ" localSheetId="2">#REF!</definedName>
    <definedName name="econ">#REF!</definedName>
    <definedName name="EUR_12MOS" localSheetId="3">[5]SN951999!#REF!</definedName>
    <definedName name="EUR_12MOS" localSheetId="1">[5]SN951999!#REF!</definedName>
    <definedName name="EUR_12MOS" localSheetId="2">[5]SN951999!#REF!</definedName>
    <definedName name="EUR_12MOS">[5]SN951999!#REF!</definedName>
    <definedName name="EUR_24MOS" localSheetId="3">[5]SN951999!#REF!</definedName>
    <definedName name="EUR_24MOS" localSheetId="1">[5]SN951999!#REF!</definedName>
    <definedName name="EUR_24MOS" localSheetId="2">[5]SN951999!#REF!</definedName>
    <definedName name="EUR_24MOS">[5]SN951999!#REF!</definedName>
    <definedName name="EUR_36MOS" localSheetId="3">[5]SN951999!#REF!</definedName>
    <definedName name="EUR_36MOS" localSheetId="1">[5]SN951999!#REF!</definedName>
    <definedName name="EUR_36MOS" localSheetId="2">[5]SN951999!#REF!</definedName>
    <definedName name="EUR_36MOS">[5]SN951999!#REF!</definedName>
    <definedName name="EUR_AUTH_LOSS" localSheetId="3">#REF!</definedName>
    <definedName name="EUR_AUTH_LOSS" localSheetId="0">#REF!</definedName>
    <definedName name="EUR_AUTH_LOSS" localSheetId="1">#REF!</definedName>
    <definedName name="EUR_AUTH_LOSS" localSheetId="2">#REF!</definedName>
    <definedName name="EUR_AUTH_LOSS">#REF!</definedName>
    <definedName name="EUR_BP_No_ofDieSets" localSheetId="3">#REF!</definedName>
    <definedName name="EUR_BP_No_ofDieSets" localSheetId="0">#REF!</definedName>
    <definedName name="EUR_BP_No_ofDieSets" localSheetId="1">#REF!</definedName>
    <definedName name="EUR_BP_No_ofDieSets" localSheetId="2">#REF!</definedName>
    <definedName name="EUR_BP_No_ofDieSets">#REF!</definedName>
    <definedName name="EUR_BPDIESET" localSheetId="3">#REF!</definedName>
    <definedName name="EUR_BPDIESET" localSheetId="0">#REF!</definedName>
    <definedName name="EUR_BPDIESET" localSheetId="1">#REF!</definedName>
    <definedName name="EUR_BPDIESET" localSheetId="2">#REF!</definedName>
    <definedName name="EUR_BPDIESET">#REF!</definedName>
    <definedName name="EUR_BPDIESET_HRS" localSheetId="3">#REF!</definedName>
    <definedName name="EUR_BPDIESET_HRS" localSheetId="0">#REF!</definedName>
    <definedName name="EUR_BPDIESET_HRS" localSheetId="1">#REF!</definedName>
    <definedName name="EUR_BPDIESET_HRS" localSheetId="2">#REF!</definedName>
    <definedName name="EUR_BPDIESET_HRS">#REF!</definedName>
    <definedName name="EUR_CAL_PLUS" localSheetId="3">[5]SN951999!#REF!</definedName>
    <definedName name="EUR_CAL_PLUS" localSheetId="1">[5]SN951999!#REF!</definedName>
    <definedName name="EUR_CAL_PLUS" localSheetId="2">[5]SN951999!#REF!</definedName>
    <definedName name="EUR_CAL_PLUS">[5]SN951999!#REF!</definedName>
    <definedName name="EUR_CAL0" localSheetId="3">[5]SN951999!#REF!</definedName>
    <definedName name="EUR_CAL0" localSheetId="1">[5]SN951999!#REF!</definedName>
    <definedName name="EUR_CAL0" localSheetId="2">[5]SN951999!#REF!</definedName>
    <definedName name="EUR_CAL0">[5]SN951999!#REF!</definedName>
    <definedName name="EUR_CAL1" localSheetId="3">[5]SN951999!#REF!</definedName>
    <definedName name="EUR_CAL1" localSheetId="1">[5]SN951999!#REF!</definedName>
    <definedName name="EUR_CAL1" localSheetId="2">[5]SN951999!#REF!</definedName>
    <definedName name="EUR_CAL1">[5]SN951999!#REF!</definedName>
    <definedName name="EUR_CAL2" localSheetId="3">[5]SN951999!#REF!</definedName>
    <definedName name="EUR_CAL2" localSheetId="1">[5]SN951999!#REF!</definedName>
    <definedName name="EUR_CAL2" localSheetId="2">[5]SN951999!#REF!</definedName>
    <definedName name="EUR_CAL2">[5]SN951999!#REF!</definedName>
    <definedName name="EUR_CAL3" localSheetId="3">[5]SN951999!#REF!</definedName>
    <definedName name="EUR_CAL3" localSheetId="1">[5]SN951999!#REF!</definedName>
    <definedName name="EUR_CAL3" localSheetId="2">[5]SN951999!#REF!</definedName>
    <definedName name="EUR_CAL3">[5]SN951999!#REF!</definedName>
    <definedName name="EUR_ContainedRA" localSheetId="3">#REF!</definedName>
    <definedName name="EUR_ContainedRA" localSheetId="0">#REF!</definedName>
    <definedName name="EUR_ContainedRA" localSheetId="1">#REF!</definedName>
    <definedName name="EUR_ContainedRA" localSheetId="2">#REF!</definedName>
    <definedName name="EUR_ContainedRA">#REF!</definedName>
    <definedName name="EUR_CostPTruck" localSheetId="3">#REF!</definedName>
    <definedName name="EUR_CostPTruck" localSheetId="0">#REF!</definedName>
    <definedName name="EUR_CostPTruck" localSheetId="1">#REF!</definedName>
    <definedName name="EUR_CostPTruck" localSheetId="2">#REF!</definedName>
    <definedName name="EUR_CostPTruck">#REF!</definedName>
    <definedName name="eur_current_jph">'[10]Input Worksheet'!$D$22</definedName>
    <definedName name="EUR_DUNN" localSheetId="3">#REF!</definedName>
    <definedName name="EUR_DUNN" localSheetId="0">#REF!</definedName>
    <definedName name="EUR_DUNN" localSheetId="1">#REF!</definedName>
    <definedName name="EUR_DUNN" localSheetId="2">#REF!</definedName>
    <definedName name="EUR_DUNN">#REF!</definedName>
    <definedName name="EUR_Facility" localSheetId="3">#REF!</definedName>
    <definedName name="EUR_Facility" localSheetId="0">#REF!</definedName>
    <definedName name="EUR_Facility" localSheetId="1">#REF!</definedName>
    <definedName name="EUR_Facility" localSheetId="2">#REF!</definedName>
    <definedName name="EUR_Facility">#REF!</definedName>
    <definedName name="eur_JPH" localSheetId="3">[5]SN951999!#REF!</definedName>
    <definedName name="eur_JPH" localSheetId="1">[5]SN951999!#REF!</definedName>
    <definedName name="eur_JPH" localSheetId="2">[5]SN951999!#REF!</definedName>
    <definedName name="eur_JPH">[5]SN951999!#REF!</definedName>
    <definedName name="EUR_Material" localSheetId="3">#REF!</definedName>
    <definedName name="EUR_Material" localSheetId="0">#REF!</definedName>
    <definedName name="EUR_Material" localSheetId="1">#REF!</definedName>
    <definedName name="EUR_Material" localSheetId="2">#REF!</definedName>
    <definedName name="EUR_Material">#REF!</definedName>
    <definedName name="EUR_MaxLineLoad" localSheetId="3">#REF!</definedName>
    <definedName name="EUR_MaxLineLoad" localSheetId="0">#REF!</definedName>
    <definedName name="EUR_MaxLineLoad" localSheetId="1">#REF!</definedName>
    <definedName name="EUR_MaxLineLoad" localSheetId="2">#REF!</definedName>
    <definedName name="EUR_MaxLineLoad">#REF!</definedName>
    <definedName name="EUR_MH" localSheetId="3">#REF!</definedName>
    <definedName name="EUR_MH" localSheetId="0">#REF!</definedName>
    <definedName name="EUR_MH" localSheetId="1">#REF!</definedName>
    <definedName name="EUR_MH" localSheetId="2">#REF!</definedName>
    <definedName name="EUR_MH">#REF!</definedName>
    <definedName name="Eur_Operations" localSheetId="3">#REF!</definedName>
    <definedName name="Eur_Operations" localSheetId="0">#REF!</definedName>
    <definedName name="Eur_Operations" localSheetId="1">#REF!</definedName>
    <definedName name="Eur_Operations" localSheetId="2">#REF!</definedName>
    <definedName name="Eur_Operations">#REF!</definedName>
    <definedName name="Eur_PartSize" localSheetId="3">#REF!</definedName>
    <definedName name="Eur_PartSize" localSheetId="0">#REF!</definedName>
    <definedName name="Eur_PartSize" localSheetId="1">#REF!</definedName>
    <definedName name="Eur_PartSize" localSheetId="2">#REF!</definedName>
    <definedName name="Eur_PartSize">#REF!</definedName>
    <definedName name="EUR_PlantName" localSheetId="3">'[4]Wage Calculations'!#REF!</definedName>
    <definedName name="EUR_PlantName" localSheetId="1">'[4]Wage Calculations'!#REF!</definedName>
    <definedName name="EUR_PlantName" localSheetId="2">'[4]Wage Calculations'!#REF!</definedName>
    <definedName name="EUR_PlantName">'[4]Wage Calculations'!#REF!</definedName>
    <definedName name="EUR_PLUS3" localSheetId="3">[5]SN951999!#REF!</definedName>
    <definedName name="EUR_PLUS3" localSheetId="1">[5]SN951999!#REF!</definedName>
    <definedName name="EUR_PLUS3" localSheetId="2">[5]SN951999!#REF!</definedName>
    <definedName name="EUR_PLUS3">[5]SN951999!#REF!</definedName>
    <definedName name="EUR_PPR" localSheetId="3">#REF!</definedName>
    <definedName name="EUR_PPR" localSheetId="0">#REF!</definedName>
    <definedName name="EUR_PPR" localSheetId="1">#REF!</definedName>
    <definedName name="EUR_PPR" localSheetId="2">#REF!</definedName>
    <definedName name="EUR_PPR">#REF!</definedName>
    <definedName name="eur_racks" localSheetId="3">#REF!</definedName>
    <definedName name="eur_racks" localSheetId="0">#REF!</definedName>
    <definedName name="eur_racks" localSheetId="1">#REF!</definedName>
    <definedName name="eur_racks" localSheetId="2">#REF!</definedName>
    <definedName name="eur_racks">#REF!</definedName>
    <definedName name="EUR_rental_time" localSheetId="3">#REF!</definedName>
    <definedName name="EUR_rental_time" localSheetId="0">#REF!</definedName>
    <definedName name="EUR_rental_time" localSheetId="1">#REF!</definedName>
    <definedName name="EUR_rental_time" localSheetId="2">#REF!</definedName>
    <definedName name="EUR_rental_time">#REF!</definedName>
    <definedName name="EUR_RPT" localSheetId="3">#REF!</definedName>
    <definedName name="EUR_RPT" localSheetId="0">#REF!</definedName>
    <definedName name="EUR_RPT" localSheetId="1">#REF!</definedName>
    <definedName name="EUR_RPT" localSheetId="2">#REF!</definedName>
    <definedName name="EUR_RPT">#REF!</definedName>
    <definedName name="eur_run_time" localSheetId="3">[5]SN951999!#REF!</definedName>
    <definedName name="eur_run_time" localSheetId="1">[5]SN951999!#REF!</definedName>
    <definedName name="eur_run_time" localSheetId="2">[5]SN951999!#REF!</definedName>
    <definedName name="eur_run_time">[5]SN951999!#REF!</definedName>
    <definedName name="EUR_Surface" localSheetId="3">#REF!</definedName>
    <definedName name="EUR_Surface" localSheetId="0">#REF!</definedName>
    <definedName name="EUR_Surface" localSheetId="1">#REF!</definedName>
    <definedName name="EUR_Surface" localSheetId="2">#REF!</definedName>
    <definedName name="EUR_Surface">#REF!</definedName>
    <definedName name="EUR_Travel" localSheetId="3">#REF!</definedName>
    <definedName name="EUR_Travel" localSheetId="0">#REF!</definedName>
    <definedName name="EUR_Travel" localSheetId="1">#REF!</definedName>
    <definedName name="EUR_Travel" localSheetId="2">#REF!</definedName>
    <definedName name="EUR_Travel">#REF!</definedName>
    <definedName name="Europe_NBR" localSheetId="3">#REF!</definedName>
    <definedName name="Europe_NBR" localSheetId="0">#REF!</definedName>
    <definedName name="Europe_NBR" localSheetId="1">#REF!</definedName>
    <definedName name="Europe_NBR" localSheetId="2">#REF!</definedName>
    <definedName name="Europe_NBR">#REF!</definedName>
    <definedName name="ex_ec_factor">'[4]Wage Calculations'!$A$203:$P$222</definedName>
    <definedName name="ex_ec_plant">'[4]Wage Calculations'!$A$201:$P$202</definedName>
    <definedName name="ex_move">[9]INPUT!$B$2</definedName>
    <definedName name="explorercanada" localSheetId="3">#REF!</definedName>
    <definedName name="explorercanada" localSheetId="0">#REF!</definedName>
    <definedName name="explorercanada" localSheetId="1">#REF!</definedName>
    <definedName name="explorercanada" localSheetId="2">#REF!</definedName>
    <definedName name="explorercanada">#REF!</definedName>
    <definedName name="explorerus" localSheetId="3">#REF!</definedName>
    <definedName name="explorerus" localSheetId="0">#REF!</definedName>
    <definedName name="explorerus" localSheetId="1">#REF!</definedName>
    <definedName name="explorerus" localSheetId="2">#REF!</definedName>
    <definedName name="explorerus">#REF!</definedName>
    <definedName name="_xlnm.Extract">[11]DieCount!#REF!</definedName>
    <definedName name="extt2" localSheetId="3">[7]EX1!#REF!</definedName>
    <definedName name="extt2" localSheetId="1">[7]EX1!#REF!</definedName>
    <definedName name="extt2" localSheetId="2">[7]EX1!#REF!</definedName>
    <definedName name="extt2">[7]EX1!#REF!</definedName>
    <definedName name="Finished_Click" localSheetId="3">[12]!Finished_Click</definedName>
    <definedName name="Finished_Click" localSheetId="1">[12]!Finished_Click</definedName>
    <definedName name="Finished_Click" localSheetId="2">[12]!Finished_Click</definedName>
    <definedName name="Finished_Click">[12]!Finished_Click</definedName>
    <definedName name="First" localSheetId="3">[13]Rules!#REF!</definedName>
    <definedName name="First" localSheetId="1">[13]Rules!#REF!</definedName>
    <definedName name="First" localSheetId="2">[13]Rules!#REF!</definedName>
    <definedName name="First">[13]Rules!#REF!</definedName>
    <definedName name="First_Lower" localSheetId="3">[14]Colors!#REF!</definedName>
    <definedName name="First_Lower" localSheetId="1">[14]Colors!#REF!</definedName>
    <definedName name="First_Lower" localSheetId="2">[14]Colors!#REF!</definedName>
    <definedName name="First_Lower">[14]Colors!#REF!</definedName>
    <definedName name="FRAME_TOTAL" localSheetId="3">[5]SN951999!#REF!</definedName>
    <definedName name="FRAME_TOTAL" localSheetId="1">[5]SN951999!#REF!</definedName>
    <definedName name="FRAME_TOTAL" localSheetId="2">[5]SN951999!#REF!</definedName>
    <definedName name="FRAME_TOTAL">[5]SN951999!#REF!</definedName>
    <definedName name="GENK_TOTAL" localSheetId="3">[5]SN951999!#REF!</definedName>
    <definedName name="GENK_TOTAL" localSheetId="1">[5]SN951999!#REF!</definedName>
    <definedName name="GENK_TOTAL" localSheetId="2">[5]SN951999!#REF!</definedName>
    <definedName name="GENK_TOTAL">[5]SN951999!#REF!</definedName>
    <definedName name="H" localSheetId="3">#REF!</definedName>
    <definedName name="H" localSheetId="0">#REF!</definedName>
    <definedName name="H" localSheetId="1">#REF!</definedName>
    <definedName name="H" localSheetId="2">#REF!</definedName>
    <definedName name="H">#REF!</definedName>
    <definedName name="HALEWOOD_TOTAL" localSheetId="3">[5]SN951999!#REF!</definedName>
    <definedName name="HALEWOOD_TOTAL" localSheetId="0">[5]SN951999!#REF!</definedName>
    <definedName name="HALEWOOD_TOTAL" localSheetId="1">[5]SN951999!#REF!</definedName>
    <definedName name="HALEWOOD_TOTAL" localSheetId="2">[5]SN951999!#REF!</definedName>
    <definedName name="HALEWOOD_TOTAL">[5]SN951999!#REF!</definedName>
    <definedName name="hourlynd" localSheetId="3">#REF!</definedName>
    <definedName name="hourlynd" localSheetId="0">#REF!</definedName>
    <definedName name="hourlynd" localSheetId="1">#REF!</definedName>
    <definedName name="hourlynd" localSheetId="2">#REF!</definedName>
    <definedName name="hourlynd">#REF!</definedName>
    <definedName name="hsh">[15]!hsh</definedName>
    <definedName name="HTML1_1" hidden="1">"[pmt1ppl.xls]Sheet1!$B$1:$O$217"</definedName>
    <definedName name="HTML1_10" hidden="1">"estratte@tre011.ve.ford.com"</definedName>
    <definedName name="HTML1_11" hidden="1">-4146</definedName>
    <definedName name="HTML1_12" hidden="1">"H:\www\pmt1ppl.html"</definedName>
    <definedName name="HTML1_2" hidden="1">1</definedName>
    <definedName name="HTML1_3" hidden="1">"U152 PMT#1 PPL"</definedName>
    <definedName name="HTML1_4" hidden="1">"U152 Front End &amp; Underbody"</definedName>
    <definedName name="HTML1_5" hidden="1">""</definedName>
    <definedName name="HTML1_6" hidden="1">1</definedName>
    <definedName name="HTML1_7" hidden="1">1</definedName>
    <definedName name="HTML1_8" hidden="1">"8/2/96"</definedName>
    <definedName name="HTML1_9" hidden="1">"Eric Stratten"</definedName>
    <definedName name="HTML2_1" hidden="1">"[pmt1ppl.xls]Sheet1!$B$1:$F$217,$J$1:$J$217,$O$1:$O$217"</definedName>
    <definedName name="HTML2_10" hidden="1">"estratte@tre011.ve.ford.com"</definedName>
    <definedName name="HTML2_11" hidden="1">-4146</definedName>
    <definedName name="HTML2_12" hidden="1">"H:\www\pmt1ppl.html"</definedName>
    <definedName name="HTML2_2" hidden="1">1</definedName>
    <definedName name="HTML2_3" hidden="1">"U152 PMT#1 PPL"</definedName>
    <definedName name="HTML2_4" hidden="1">"U152 Front End &amp; Underbody"</definedName>
    <definedName name="HTML2_5" hidden="1">""</definedName>
    <definedName name="HTML2_6" hidden="1">1</definedName>
    <definedName name="HTML2_7" hidden="1">1</definedName>
    <definedName name="HTML2_8" hidden="1">"8/2/96"</definedName>
    <definedName name="HTML2_9" hidden="1">"Eric Stratten"</definedName>
    <definedName name="HTML3_1" hidden="1">"[pmt1ppl.xls]Sheet1!$A$1:$O$215"</definedName>
    <definedName name="HTML3_10" hidden="1">"estratte@tre011.ve.ford.com"</definedName>
    <definedName name="HTML3_11" hidden="1">-4146</definedName>
    <definedName name="HTML3_12" hidden="1">"H:\www\pmt1ppl.html"</definedName>
    <definedName name="HTML3_2" hidden="1">1</definedName>
    <definedName name="HTML3_3" hidden="1">"U152 PMT#1 PPL"</definedName>
    <definedName name="HTML3_4" hidden="1">"PMT#1 Program Parts List"</definedName>
    <definedName name="HTML3_5" hidden="1">""</definedName>
    <definedName name="HTML3_6" hidden="1">1</definedName>
    <definedName name="HTML3_7" hidden="1">1</definedName>
    <definedName name="HTML3_8" hidden="1">"8/26/96"</definedName>
    <definedName name="HTML3_9" hidden="1">"Eric Stratten"</definedName>
    <definedName name="HTMLCount" hidden="1">3</definedName>
    <definedName name="INPUT_AREA" localSheetId="3">#REF!,#REF!</definedName>
    <definedName name="INPUT_AREA" localSheetId="0">#REF!,#REF!</definedName>
    <definedName name="INPUT_AREA" localSheetId="1">#REF!,#REF!</definedName>
    <definedName name="INPUT_AREA" localSheetId="2">#REF!,#REF!</definedName>
    <definedName name="INPUT_AREA">#REF!,#REF!</definedName>
    <definedName name="jph" localSheetId="3">#REF!</definedName>
    <definedName name="jph" localSheetId="0">#REF!</definedName>
    <definedName name="jph" localSheetId="1">#REF!</definedName>
    <definedName name="jph" localSheetId="2">#REF!</definedName>
    <definedName name="jph">#REF!</definedName>
    <definedName name="jphnd" localSheetId="3">#REF!</definedName>
    <definedName name="jphnd" localSheetId="0">#REF!</definedName>
    <definedName name="jphnd" localSheetId="1">#REF!</definedName>
    <definedName name="jphnd" localSheetId="2">#REF!</definedName>
    <definedName name="jphnd">#REF!</definedName>
    <definedName name="kickoff" localSheetId="3">#REF!</definedName>
    <definedName name="kickoff" localSheetId="0">#REF!</definedName>
    <definedName name="kickoff" localSheetId="1">#REF!</definedName>
    <definedName name="kickoff" localSheetId="2">#REF!</definedName>
    <definedName name="kickoff">#REF!</definedName>
    <definedName name="LAMOSA_TOTAL" localSheetId="3">[5]SN951999!#REF!</definedName>
    <definedName name="LAMOSA_TOTAL" localSheetId="1">[5]SN951999!#REF!</definedName>
    <definedName name="LAMOSA_TOTAL" localSheetId="2">[5]SN951999!#REF!</definedName>
    <definedName name="LAMOSA_TOTAL">[5]SN951999!#REF!</definedName>
    <definedName name="Last" localSheetId="3">[13]Rules!#REF!</definedName>
    <definedName name="Last" localSheetId="1">[13]Rules!#REF!</definedName>
    <definedName name="Last" localSheetId="2">[13]Rules!#REF!</definedName>
    <definedName name="Last">[13]Rules!#REF!</definedName>
    <definedName name="Last_Lower" localSheetId="3">[14]Colors!#REF!</definedName>
    <definedName name="Last_Lower" localSheetId="1">[14]Colors!#REF!</definedName>
    <definedName name="Last_Lower" localSheetId="2">[14]Colors!#REF!</definedName>
    <definedName name="Last_Lower">[14]Colors!#REF!</definedName>
    <definedName name="lastCell" localSheetId="3">#REF!</definedName>
    <definedName name="lastCell" localSheetId="0">#REF!</definedName>
    <definedName name="lastCell" localSheetId="1">#REF!</definedName>
    <definedName name="lastCell" localSheetId="2">#REF!</definedName>
    <definedName name="lastCell">#REF!</definedName>
    <definedName name="lcurve" localSheetId="3">#REF!</definedName>
    <definedName name="lcurve" localSheetId="0">#REF!</definedName>
    <definedName name="lcurve" localSheetId="1">#REF!</definedName>
    <definedName name="lcurve" localSheetId="2">#REF!</definedName>
    <definedName name="lcurve">#REF!</definedName>
    <definedName name="lcurvend" localSheetId="3">#REF!</definedName>
    <definedName name="lcurvend" localSheetId="0">#REF!</definedName>
    <definedName name="lcurvend" localSheetId="1">#REF!</definedName>
    <definedName name="lcurvend" localSheetId="2">#REF!</definedName>
    <definedName name="lcurvend">#REF!</definedName>
    <definedName name="ldays" localSheetId="3">#REF!</definedName>
    <definedName name="ldays" localSheetId="0">#REF!</definedName>
    <definedName name="ldays" localSheetId="1">#REF!</definedName>
    <definedName name="ldays" localSheetId="2">#REF!</definedName>
    <definedName name="ldays">#REF!</definedName>
    <definedName name="ldaysnd" localSheetId="3">#REF!</definedName>
    <definedName name="ldaysnd" localSheetId="0">#REF!</definedName>
    <definedName name="ldaysnd" localSheetId="1">#REF!</definedName>
    <definedName name="ldaysnd" localSheetId="2">#REF!</definedName>
    <definedName name="ldaysnd">#REF!</definedName>
    <definedName name="lease_cost" localSheetId="3">#REF!</definedName>
    <definedName name="lease_cost" localSheetId="0">#REF!</definedName>
    <definedName name="lease_cost" localSheetId="1">#REF!</definedName>
    <definedName name="lease_cost" localSheetId="2">#REF!</definedName>
    <definedName name="lease_cost">#REF!</definedName>
    <definedName name="life" localSheetId="3">#REF!</definedName>
    <definedName name="life" localSheetId="0">#REF!</definedName>
    <definedName name="life" localSheetId="1">#REF!</definedName>
    <definedName name="life" localSheetId="2">#REF!</definedName>
    <definedName name="life">#REF!</definedName>
    <definedName name="Load_Eur" localSheetId="3">#REF!</definedName>
    <definedName name="Load_Eur" localSheetId="0">#REF!</definedName>
    <definedName name="Load_Eur" localSheetId="1">#REF!</definedName>
    <definedName name="Load_Eur" localSheetId="2">#REF!</definedName>
    <definedName name="Load_Eur">#REF!</definedName>
    <definedName name="LoadStudyData" localSheetId="3">[16]!LoadStudyData</definedName>
    <definedName name="LoadStudyData" localSheetId="1">[16]!LoadStudyData</definedName>
    <definedName name="LoadStudyData" localSheetId="2">[16]!LoadStudyData</definedName>
    <definedName name="LoadStudyData">[16]!LoadStudyData</definedName>
    <definedName name="lwi" localSheetId="3">#REF!</definedName>
    <definedName name="lwi" localSheetId="0">#REF!</definedName>
    <definedName name="lwi" localSheetId="1">#REF!</definedName>
    <definedName name="lwi" localSheetId="2">#REF!</definedName>
    <definedName name="lwi">#REF!</definedName>
    <definedName name="lwind" localSheetId="3">#REF!</definedName>
    <definedName name="lwind" localSheetId="0">#REF!</definedName>
    <definedName name="lwind" localSheetId="1">#REF!</definedName>
    <definedName name="lwind" localSheetId="2">#REF!</definedName>
    <definedName name="lwind">#REF!</definedName>
    <definedName name="ma_rc" localSheetId="3">#REF!</definedName>
    <definedName name="ma_rc" localSheetId="0">#REF!</definedName>
    <definedName name="ma_rc" localSheetId="1">#REF!</definedName>
    <definedName name="ma_rc" localSheetId="2">#REF!</definedName>
    <definedName name="ma_rc">#REF!</definedName>
    <definedName name="ma_sf" localSheetId="3">#REF!</definedName>
    <definedName name="ma_sf" localSheetId="0">#REF!</definedName>
    <definedName name="ma_sf" localSheetId="1">#REF!</definedName>
    <definedName name="ma_sf" localSheetId="2">#REF!</definedName>
    <definedName name="ma_sf">#REF!</definedName>
    <definedName name="ma_tr" localSheetId="3">#REF!</definedName>
    <definedName name="ma_tr" localSheetId="0">#REF!</definedName>
    <definedName name="ma_tr" localSheetId="1">#REF!</definedName>
    <definedName name="ma_tr" localSheetId="2">#REF!</definedName>
    <definedName name="ma_tr">#REF!</definedName>
    <definedName name="ma_ul" localSheetId="3">#REF!</definedName>
    <definedName name="ma_ul" localSheetId="0">#REF!</definedName>
    <definedName name="ma_ul" localSheetId="1">#REF!</definedName>
    <definedName name="ma_ul" localSheetId="2">#REF!</definedName>
    <definedName name="ma_ul">#REF!</definedName>
    <definedName name="master_Sheet1_List" localSheetId="3">'[17]Plant Monthly Actuals'!#REF!</definedName>
    <definedName name="master_Sheet1_List" localSheetId="1">'[17]Plant Monthly Actuals'!#REF!</definedName>
    <definedName name="master_Sheet1_List" localSheetId="2">'[17]Plant Monthly Actuals'!#REF!</definedName>
    <definedName name="master_Sheet1_List">'[17]Plant Monthly Actuals'!#REF!</definedName>
    <definedName name="MAUMEE_TOTAL" localSheetId="3">[5]SN951999!#REF!</definedName>
    <definedName name="MAUMEE_TOTAL" localSheetId="1">[5]SN951999!#REF!</definedName>
    <definedName name="MAUMEE_TOTAL" localSheetId="2">[5]SN951999!#REF!</definedName>
    <definedName name="MAUMEE_TOTAL">[5]SN951999!#REF!</definedName>
    <definedName name="Min_D1" localSheetId="3">[18]Features!#REF!</definedName>
    <definedName name="Min_D1" localSheetId="1">[18]Features!#REF!</definedName>
    <definedName name="Min_D1" localSheetId="2">[18]Features!#REF!</definedName>
    <definedName name="Min_D1">[18]Features!#REF!</definedName>
    <definedName name="Min_D2" localSheetId="3">[18]Features!#REF!</definedName>
    <definedName name="Min_D2" localSheetId="1">[18]Features!#REF!</definedName>
    <definedName name="Min_D2" localSheetId="2">[18]Features!#REF!</definedName>
    <definedName name="Min_D2">[18]Features!#REF!</definedName>
    <definedName name="mo_rc" localSheetId="3">#REF!</definedName>
    <definedName name="mo_rc" localSheetId="0">#REF!</definedName>
    <definedName name="mo_rc" localSheetId="1">#REF!</definedName>
    <definedName name="mo_rc" localSheetId="2">#REF!</definedName>
    <definedName name="mo_rc">#REF!</definedName>
    <definedName name="mo_sf" localSheetId="3">#REF!</definedName>
    <definedName name="mo_sf" localSheetId="0">#REF!</definedName>
    <definedName name="mo_sf" localSheetId="1">#REF!</definedName>
    <definedName name="mo_sf" localSheetId="2">#REF!</definedName>
    <definedName name="mo_sf">#REF!</definedName>
    <definedName name="mo_tr" localSheetId="3">#REF!</definedName>
    <definedName name="mo_tr" localSheetId="0">#REF!</definedName>
    <definedName name="mo_tr" localSheetId="1">#REF!</definedName>
    <definedName name="mo_tr" localSheetId="2">#REF!</definedName>
    <definedName name="mo_tr">#REF!</definedName>
    <definedName name="mo_ul" localSheetId="3">#REF!</definedName>
    <definedName name="mo_ul" localSheetId="0">#REF!</definedName>
    <definedName name="mo_ul" localSheetId="1">#REF!</definedName>
    <definedName name="mo_ul" localSheetId="2">#REF!</definedName>
    <definedName name="mo_ul">#REF!</definedName>
    <definedName name="modyear">[6]variable!$C$4</definedName>
    <definedName name="MONROE_TOTAL" localSheetId="3">[5]SN951999!#REF!</definedName>
    <definedName name="MONROE_TOTAL" localSheetId="1">[5]SN951999!#REF!</definedName>
    <definedName name="MONROE_TOTAL" localSheetId="2">[5]SN951999!#REF!</definedName>
    <definedName name="MONROE_TOTAL">[5]SN951999!#REF!</definedName>
    <definedName name="mountaineer" localSheetId="3">#REF!</definedName>
    <definedName name="mountaineer" localSheetId="0">#REF!</definedName>
    <definedName name="mountaineer" localSheetId="1">#REF!</definedName>
    <definedName name="mountaineer" localSheetId="2">#REF!</definedName>
    <definedName name="mountaineer">#REF!</definedName>
    <definedName name="MY" localSheetId="3">'[1]XLS Avg Rev'!#REF!</definedName>
    <definedName name="MY" localSheetId="0">'[1]XLS Avg Rev'!#REF!</definedName>
    <definedName name="MY" localSheetId="1">'[1]XLS Avg Rev'!#REF!</definedName>
    <definedName name="MY" localSheetId="2">'[1]XLS Avg Rev'!#REF!</definedName>
    <definedName name="MY">'[1]XLS Avg Rev'!#REF!</definedName>
    <definedName name="MYR" localSheetId="3">'[19]Fleet-Retail Split'!$A$12:$IV$13,'[19]Fleet-Retail Split'!$A$15:$IV$17,'[19]Fleet-Retail Split'!#REF!,'[19]Fleet-Retail Split'!#REF!,'[19]Fleet-Retail Split'!#REF!,'[19]Fleet-Retail Split'!#REF!,'[19]Fleet-Retail Split'!#REF!,'[19]Fleet-Retail Split'!#REF!,'[19]Fleet-Retail Split'!$A$97:$IV$98,'[19]Fleet-Retail Split'!$A$100:$IV$102,'[19]Fleet-Retail Split'!#REF!,'[19]Fleet-Retail Split'!#REF!,'[19]Fleet-Retail Split'!#REF!,'[19]Fleet-Retail Split'!#REF!,'[19]Fleet-Retail Split'!#REF!</definedName>
    <definedName name="MYR" localSheetId="1">'[19]Fleet-Retail Split'!$A$12:$IV$13,'[19]Fleet-Retail Split'!$A$15:$IV$17,'[19]Fleet-Retail Split'!#REF!,'[19]Fleet-Retail Split'!#REF!,'[19]Fleet-Retail Split'!#REF!,'[19]Fleet-Retail Split'!#REF!,'[19]Fleet-Retail Split'!#REF!,'[19]Fleet-Retail Split'!#REF!,'[19]Fleet-Retail Split'!$A$97:$IV$98,'[19]Fleet-Retail Split'!$A$100:$IV$102,'[19]Fleet-Retail Split'!#REF!,'[19]Fleet-Retail Split'!#REF!,'[19]Fleet-Retail Split'!#REF!,'[19]Fleet-Retail Split'!#REF!,'[19]Fleet-Retail Split'!#REF!</definedName>
    <definedName name="MYR" localSheetId="2">'[19]Fleet-Retail Split'!$A$12:$IV$13,'[19]Fleet-Retail Split'!$A$15:$IV$17,'[19]Fleet-Retail Split'!#REF!,'[19]Fleet-Retail Split'!#REF!,'[19]Fleet-Retail Split'!#REF!,'[19]Fleet-Retail Split'!#REF!,'[19]Fleet-Retail Split'!#REF!,'[19]Fleet-Retail Split'!#REF!,'[19]Fleet-Retail Split'!$A$97:$IV$98,'[19]Fleet-Retail Split'!$A$100:$IV$102,'[19]Fleet-Retail Split'!#REF!,'[19]Fleet-Retail Split'!#REF!,'[19]Fleet-Retail Split'!#REF!,'[19]Fleet-Retail Split'!#REF!,'[19]Fleet-Retail Split'!#REF!</definedName>
    <definedName name="MYR">'[19]Fleet-Retail Split'!$A$12:$IV$13,'[19]Fleet-Retail Split'!$A$15:$IV$17,'[19]Fleet-Retail Split'!#REF!,'[19]Fleet-Retail Split'!#REF!,'[19]Fleet-Retail Split'!#REF!,'[19]Fleet-Retail Split'!#REF!,'[19]Fleet-Retail Split'!#REF!,'[19]Fleet-Retail Split'!#REF!,'[19]Fleet-Retail Split'!$A$97:$IV$98,'[19]Fleet-Retail Split'!$A$100:$IV$102,'[19]Fleet-Retail Split'!#REF!,'[19]Fleet-Retail Split'!#REF!,'[19]Fleet-Retail Split'!#REF!,'[19]Fleet-Retail Split'!#REF!,'[19]Fleet-Retail Split'!#REF!</definedName>
    <definedName name="N_CPT_ASSY">'[4]Wage Calculations'!$G$48</definedName>
    <definedName name="N_CPT_ASSY_NBR">'[4]Wage Calculations'!$G$49</definedName>
    <definedName name="NA_12MOS" localSheetId="3">[5]SN951999!#REF!</definedName>
    <definedName name="NA_12MOS" localSheetId="1">[5]SN951999!#REF!</definedName>
    <definedName name="NA_12MOS" localSheetId="2">[5]SN951999!#REF!</definedName>
    <definedName name="NA_12MOS">[5]SN951999!#REF!</definedName>
    <definedName name="NA_24MOS" localSheetId="3">[5]SN951999!#REF!</definedName>
    <definedName name="NA_24MOS" localSheetId="1">[5]SN951999!#REF!</definedName>
    <definedName name="NA_24MOS" localSheetId="2">[5]SN951999!#REF!</definedName>
    <definedName name="NA_24MOS">[5]SN951999!#REF!</definedName>
    <definedName name="NA_36MOS" localSheetId="3">[5]SN951999!#REF!</definedName>
    <definedName name="NA_36MOS" localSheetId="1">[5]SN951999!#REF!</definedName>
    <definedName name="NA_36MOS" localSheetId="2">[5]SN951999!#REF!</definedName>
    <definedName name="NA_36MOS">[5]SN951999!#REF!</definedName>
    <definedName name="NA_BP_No_ofDieSets" localSheetId="3">#REF!</definedName>
    <definedName name="NA_BP_No_ofDieSets" localSheetId="0">#REF!</definedName>
    <definedName name="NA_BP_No_ofDieSets" localSheetId="1">#REF!</definedName>
    <definedName name="NA_BP_No_ofDieSets" localSheetId="2">#REF!</definedName>
    <definedName name="NA_BP_No_ofDieSets">#REF!</definedName>
    <definedName name="NA_BPDIESET_HRS" localSheetId="3">#REF!</definedName>
    <definedName name="NA_BPDIESET_HRS" localSheetId="0">#REF!</definedName>
    <definedName name="NA_BPDIESET_HRS" localSheetId="1">#REF!</definedName>
    <definedName name="NA_BPDIESET_HRS" localSheetId="2">#REF!</definedName>
    <definedName name="NA_BPDIESET_HRS">#REF!</definedName>
    <definedName name="NA_CAL_PLUS" localSheetId="3">[5]SN951999!#REF!</definedName>
    <definedName name="NA_CAL_PLUS" localSheetId="1">[5]SN951999!#REF!</definedName>
    <definedName name="NA_CAL_PLUS" localSheetId="2">[5]SN951999!#REF!</definedName>
    <definedName name="NA_CAL_PLUS">[5]SN951999!#REF!</definedName>
    <definedName name="NA_CAL0" localSheetId="3">[5]SN951999!#REF!</definedName>
    <definedName name="NA_CAL0" localSheetId="1">[5]SN951999!#REF!</definedName>
    <definedName name="NA_CAL0" localSheetId="2">[5]SN951999!#REF!</definedName>
    <definedName name="NA_CAL0">[5]SN951999!#REF!</definedName>
    <definedName name="NA_CAL1" localSheetId="3">[5]SN951999!#REF!</definedName>
    <definedName name="NA_CAL1" localSheetId="1">[5]SN951999!#REF!</definedName>
    <definedName name="NA_CAL1" localSheetId="2">[5]SN951999!#REF!</definedName>
    <definedName name="NA_CAL1">[5]SN951999!#REF!</definedName>
    <definedName name="NA_CAL2" localSheetId="3">[5]SN951999!#REF!</definedName>
    <definedName name="NA_CAL2" localSheetId="1">[5]SN951999!#REF!</definedName>
    <definedName name="NA_CAL2" localSheetId="2">[5]SN951999!#REF!</definedName>
    <definedName name="NA_CAL2">[5]SN951999!#REF!</definedName>
    <definedName name="NA_CAL3" localSheetId="3">[5]SN951999!#REF!</definedName>
    <definedName name="NA_CAL3" localSheetId="1">[5]SN951999!#REF!</definedName>
    <definedName name="NA_CAL3" localSheetId="2">[5]SN951999!#REF!</definedName>
    <definedName name="NA_CAL3">[5]SN951999!#REF!</definedName>
    <definedName name="NA_ContainedRA" localSheetId="3">#REF!</definedName>
    <definedName name="NA_ContainedRA" localSheetId="0">#REF!</definedName>
    <definedName name="NA_ContainedRA" localSheetId="1">#REF!</definedName>
    <definedName name="NA_ContainedRA" localSheetId="2">#REF!</definedName>
    <definedName name="NA_ContainedRA">#REF!</definedName>
    <definedName name="NA_CostPTruck" localSheetId="3">#REF!</definedName>
    <definedName name="NA_CostPTruck" localSheetId="0">#REF!</definedName>
    <definedName name="NA_CostPTruck" localSheetId="1">#REF!</definedName>
    <definedName name="NA_CostPTruck" localSheetId="2">#REF!</definedName>
    <definedName name="NA_CostPTruck">#REF!</definedName>
    <definedName name="na_current_jph">'[10]Input Worksheet'!$F$22</definedName>
    <definedName name="NA_DUNN" localSheetId="3">#REF!</definedName>
    <definedName name="NA_DUNN" localSheetId="0">#REF!</definedName>
    <definedName name="NA_DUNN" localSheetId="1">#REF!</definedName>
    <definedName name="NA_DUNN" localSheetId="2">#REF!</definedName>
    <definedName name="NA_DUNN">#REF!</definedName>
    <definedName name="NA_Facility" localSheetId="3">#REF!</definedName>
    <definedName name="NA_Facility" localSheetId="0">#REF!</definedName>
    <definedName name="NA_Facility" localSheetId="1">#REF!</definedName>
    <definedName name="NA_Facility" localSheetId="2">#REF!</definedName>
    <definedName name="NA_Facility">#REF!</definedName>
    <definedName name="NA_INPUT_FOR_PRESS" localSheetId="3">[5]SN951999!#REF!</definedName>
    <definedName name="NA_INPUT_FOR_PRESS" localSheetId="1">[5]SN951999!#REF!</definedName>
    <definedName name="NA_INPUT_FOR_PRESS" localSheetId="2">[5]SN951999!#REF!</definedName>
    <definedName name="NA_INPUT_FOR_PRESS">[5]SN951999!#REF!</definedName>
    <definedName name="NA_Interference" localSheetId="3">#REF!</definedName>
    <definedName name="NA_Interference" localSheetId="0">#REF!</definedName>
    <definedName name="NA_Interference" localSheetId="1">#REF!</definedName>
    <definedName name="NA_Interference" localSheetId="2">#REF!</definedName>
    <definedName name="NA_Interference">#REF!</definedName>
    <definedName name="na_jph" localSheetId="3">[5]SN951999!#REF!</definedName>
    <definedName name="na_jph" localSheetId="0">[5]SN951999!#REF!</definedName>
    <definedName name="na_jph" localSheetId="1">[5]SN951999!#REF!</definedName>
    <definedName name="na_jph" localSheetId="2">[5]SN951999!#REF!</definedName>
    <definedName name="na_jph">[5]SN951999!#REF!</definedName>
    <definedName name="NA_Material" localSheetId="3">#REF!</definedName>
    <definedName name="NA_Material" localSheetId="0">#REF!</definedName>
    <definedName name="NA_Material" localSheetId="1">#REF!</definedName>
    <definedName name="NA_Material" localSheetId="2">#REF!</definedName>
    <definedName name="NA_Material">#REF!</definedName>
    <definedName name="NA_MaxLineLoad" localSheetId="3">#REF!</definedName>
    <definedName name="NA_MaxLineLoad" localSheetId="0">#REF!</definedName>
    <definedName name="NA_MaxLineLoad" localSheetId="1">#REF!</definedName>
    <definedName name="NA_MaxLineLoad" localSheetId="2">#REF!</definedName>
    <definedName name="NA_MaxLineLoad">#REF!</definedName>
    <definedName name="NA_MH" localSheetId="3">#REF!</definedName>
    <definedName name="NA_MH" localSheetId="0">#REF!</definedName>
    <definedName name="NA_MH" localSheetId="1">#REF!</definedName>
    <definedName name="NA_MH" localSheetId="2">#REF!</definedName>
    <definedName name="NA_MH">#REF!</definedName>
    <definedName name="NA_NBR" localSheetId="3">#REF!</definedName>
    <definedName name="NA_NBR" localSheetId="0">#REF!</definedName>
    <definedName name="NA_NBR" localSheetId="1">#REF!</definedName>
    <definedName name="NA_NBR" localSheetId="2">#REF!</definedName>
    <definedName name="NA_NBR">#REF!</definedName>
    <definedName name="NA_operations" localSheetId="3">#REF!</definedName>
    <definedName name="NA_operations" localSheetId="0">#REF!</definedName>
    <definedName name="NA_operations" localSheetId="1">#REF!</definedName>
    <definedName name="NA_operations" localSheetId="2">#REF!</definedName>
    <definedName name="NA_operations">#REF!</definedName>
    <definedName name="NA_PartSize" localSheetId="3">#REF!</definedName>
    <definedName name="NA_PartSize" localSheetId="0">#REF!</definedName>
    <definedName name="NA_PartSize" localSheetId="1">#REF!</definedName>
    <definedName name="NA_PartSize" localSheetId="2">#REF!</definedName>
    <definedName name="NA_PartSize">#REF!</definedName>
    <definedName name="NA_PLUS3" localSheetId="3">[5]SN951999!#REF!</definedName>
    <definedName name="NA_PLUS3" localSheetId="1">[5]SN951999!#REF!</definedName>
    <definedName name="NA_PLUS3" localSheetId="2">[5]SN951999!#REF!</definedName>
    <definedName name="NA_PLUS3">[5]SN951999!#REF!</definedName>
    <definedName name="NA_PPR" localSheetId="3">#REF!</definedName>
    <definedName name="NA_PPR" localSheetId="0">#REF!</definedName>
    <definedName name="NA_PPR" localSheetId="1">#REF!</definedName>
    <definedName name="NA_PPR" localSheetId="2">#REF!</definedName>
    <definedName name="NA_PPR">#REF!</definedName>
    <definedName name="NA_racks" localSheetId="3">#REF!</definedName>
    <definedName name="NA_racks" localSheetId="0">#REF!</definedName>
    <definedName name="NA_racks" localSheetId="1">#REF!</definedName>
    <definedName name="NA_racks" localSheetId="2">#REF!</definedName>
    <definedName name="NA_racks">#REF!</definedName>
    <definedName name="NA_RPT" localSheetId="3">#REF!</definedName>
    <definedName name="NA_RPT" localSheetId="0">#REF!</definedName>
    <definedName name="NA_RPT" localSheetId="1">#REF!</definedName>
    <definedName name="NA_RPT" localSheetId="2">#REF!</definedName>
    <definedName name="NA_RPT">#REF!</definedName>
    <definedName name="na_run_time" localSheetId="3">[5]SN951999!#REF!</definedName>
    <definedName name="na_run_time" localSheetId="1">[5]SN951999!#REF!</definedName>
    <definedName name="na_run_time" localSheetId="2">[5]SN951999!#REF!</definedName>
    <definedName name="na_run_time">[5]SN951999!#REF!</definedName>
    <definedName name="NA_sub_assy_data" localSheetId="3">#REF!</definedName>
    <definedName name="NA_sub_assy_data" localSheetId="0">#REF!</definedName>
    <definedName name="NA_sub_assy_data" localSheetId="1">#REF!</definedName>
    <definedName name="NA_sub_assy_data" localSheetId="2">#REF!</definedName>
    <definedName name="NA_sub_assy_data">#REF!</definedName>
    <definedName name="NA_SUBA_RA_Release" localSheetId="3">#REF!</definedName>
    <definedName name="NA_SUBA_RA_Release" localSheetId="0">#REF!</definedName>
    <definedName name="NA_SUBA_RA_Release" localSheetId="1">#REF!</definedName>
    <definedName name="NA_SUBA_RA_Release" localSheetId="2">#REF!</definedName>
    <definedName name="NA_SUBA_RA_Release">#REF!</definedName>
    <definedName name="NA_Surface" localSheetId="3">#REF!</definedName>
    <definedName name="NA_Surface" localSheetId="0">#REF!</definedName>
    <definedName name="NA_Surface" localSheetId="1">#REF!</definedName>
    <definedName name="NA_Surface" localSheetId="2">#REF!</definedName>
    <definedName name="NA_Surface">#REF!</definedName>
    <definedName name="NA_Travel" localSheetId="3">#REF!</definedName>
    <definedName name="NA_Travel" localSheetId="0">#REF!</definedName>
    <definedName name="NA_Travel" localSheetId="1">#REF!</definedName>
    <definedName name="NA_Travel" localSheetId="2">#REF!</definedName>
    <definedName name="NA_Travel">#REF!</definedName>
    <definedName name="nbr_press">'[10]Input Worksheet'!$EU$191</definedName>
    <definedName name="new_press">'[10]Input Worksheet'!$ET$191</definedName>
    <definedName name="NewByRework" localSheetId="3">#REF!</definedName>
    <definedName name="NewByRework" localSheetId="0">#REF!</definedName>
    <definedName name="NewByRework" localSheetId="1">#REF!</definedName>
    <definedName name="NewByRework" localSheetId="2">#REF!</definedName>
    <definedName name="NewByRework">#REF!</definedName>
    <definedName name="NEXT" localSheetId="3">'[1]#REF'!#REF!</definedName>
    <definedName name="NEXT" localSheetId="0">'[1]#REF'!#REF!</definedName>
    <definedName name="NEXT" localSheetId="1">'[1]#REF'!#REF!</definedName>
    <definedName name="NEXT" localSheetId="2">'[1]#REF'!#REF!</definedName>
    <definedName name="NEXT">'[1]#REF'!#REF!</definedName>
    <definedName name="NEXTAVYR" localSheetId="3">'[1]#REF'!#REF!</definedName>
    <definedName name="NEXTAVYR" localSheetId="1">'[1]#REF'!#REF!</definedName>
    <definedName name="NEXTAVYR" localSheetId="2">'[1]#REF'!#REF!</definedName>
    <definedName name="NEXTAVYR">'[1]#REF'!#REF!</definedName>
    <definedName name="NextKey1" localSheetId="3">[2]!NextKey1</definedName>
    <definedName name="NextKey1" localSheetId="1">[2]!NextKey1</definedName>
    <definedName name="NextKey1" localSheetId="2">[2]!NextKey1</definedName>
    <definedName name="NextKey1">[2]!NextKey1</definedName>
    <definedName name="PEP" localSheetId="3">#REF!</definedName>
    <definedName name="PEP" localSheetId="0">#REF!</definedName>
    <definedName name="PEP" localSheetId="1">#REF!</definedName>
    <definedName name="PEP" localSheetId="2">#REF!</definedName>
    <definedName name="PEP">#REF!</definedName>
    <definedName name="Plant_Name" localSheetId="3">#REF!</definedName>
    <definedName name="Plant_Name" localSheetId="0">#REF!</definedName>
    <definedName name="Plant_Name" localSheetId="1">#REF!</definedName>
    <definedName name="Plant_Name" localSheetId="2">#REF!</definedName>
    <definedName name="Plant_Name">#REF!</definedName>
    <definedName name="_xlnm.Print_Area" localSheetId="3">N520VE83!$A$1:$DG$82</definedName>
    <definedName name="_xlnm.Print_Area" localSheetId="0">PMT!$A$1:$J$46</definedName>
    <definedName name="_xlnm.Print_Area" localSheetId="1">'TT PAYNTER CHART_1a (2)'!$A$1:$BR$164</definedName>
    <definedName name="_xlnm.Print_Area" localSheetId="2">'U375'!$A$1:$EZ$206</definedName>
    <definedName name="_xlnm.Print_Area">#N/A</definedName>
    <definedName name="Print_Area_MI" localSheetId="3">#REF!</definedName>
    <definedName name="Print_Area_MI" localSheetId="0">#REF!</definedName>
    <definedName name="Print_Area_MI" localSheetId="1">#REF!</definedName>
    <definedName name="Print_Area_MI" localSheetId="2">#REF!</definedName>
    <definedName name="Print_Area_MI">#REF!</definedName>
    <definedName name="print_na_input_press" localSheetId="3">[5]SN951999!#REF!</definedName>
    <definedName name="print_na_input_press" localSheetId="1">[5]SN951999!#REF!</definedName>
    <definedName name="print_na_input_press" localSheetId="2">[5]SN951999!#REF!</definedName>
    <definedName name="print_na_input_press">[5]SN951999!#REF!</definedName>
    <definedName name="print_na_press" localSheetId="3">[5]SN951999!#REF!</definedName>
    <definedName name="print_na_press" localSheetId="1">[5]SN951999!#REF!</definedName>
    <definedName name="print_na_press" localSheetId="2">[5]SN951999!#REF!</definedName>
    <definedName name="print_na_press">[5]SN951999!#REF!</definedName>
    <definedName name="PRINT_NA_SUBASSEMBLY" localSheetId="3">[5]SN951999!#REF!</definedName>
    <definedName name="PRINT_NA_SUBASSEMBLY" localSheetId="1">[5]SN951999!#REF!</definedName>
    <definedName name="PRINT_NA_SUBASSEMBLY" localSheetId="2">[5]SN951999!#REF!</definedName>
    <definedName name="PRINT_NA_SUBASSEMBLY">[5]SN951999!#REF!</definedName>
    <definedName name="print_program_info" localSheetId="3">[5]SN951999!#REF!</definedName>
    <definedName name="print_program_info" localSheetId="1">[5]SN951999!#REF!</definedName>
    <definedName name="print_program_info" localSheetId="2">[5]SN951999!#REF!</definedName>
    <definedName name="print_program_info">[5]SN951999!#REF!</definedName>
    <definedName name="_xlnm.Print_Titles" localSheetId="3">N520VE83!#REF!</definedName>
    <definedName name="_xlnm.Print_Titles" localSheetId="1">'TT PAYNTER CHART_1a (2)'!$34:47</definedName>
    <definedName name="_xlnm.Print_Titles" localSheetId="2">'U375'!#REF!</definedName>
    <definedName name="_xlnm.Print_Titles">#N/A</definedName>
    <definedName name="PRINT_TITLES_MI" localSheetId="3">#REF!</definedName>
    <definedName name="PRINT_TITLES_MI" localSheetId="0">#REF!</definedName>
    <definedName name="PRINT_TITLES_MI" localSheetId="1">#REF!</definedName>
    <definedName name="PRINT_TITLES_MI" localSheetId="2">#REF!</definedName>
    <definedName name="PRINT_TITLES_MI">#REF!</definedName>
    <definedName name="Print_VC3_Only">[15]!Print_VC3_Only</definedName>
    <definedName name="Print_VC4">[15]!Print_VC4</definedName>
    <definedName name="Print_VC4_Only">[15]!Print_VC4_Only</definedName>
    <definedName name="Print_VC5_Only">[15]!Print_VC5_Only</definedName>
    <definedName name="prior_bp" localSheetId="3">#REF!</definedName>
    <definedName name="prior_bp" localSheetId="0">#REF!</definedName>
    <definedName name="prior_bp" localSheetId="1">#REF!</definedName>
    <definedName name="prior_bp" localSheetId="2">#REF!</definedName>
    <definedName name="prior_bp">#REF!</definedName>
    <definedName name="process_complexity" localSheetId="3">#REF!</definedName>
    <definedName name="process_complexity" localSheetId="0">#REF!</definedName>
    <definedName name="process_complexity" localSheetId="1">#REF!</definedName>
    <definedName name="process_complexity" localSheetId="2">#REF!</definedName>
    <definedName name="process_complexity">#REF!</definedName>
    <definedName name="prog_list">[20]Lookup1!$A$1:$C$65536</definedName>
    <definedName name="RA_EC_Factor" localSheetId="3">#REF!</definedName>
    <definedName name="RA_EC_Factor" localSheetId="0">#REF!</definedName>
    <definedName name="RA_EC_Factor" localSheetId="1">#REF!</definedName>
    <definedName name="RA_EC_Factor" localSheetId="2">#REF!</definedName>
    <definedName name="RA_EC_Factor">#REF!</definedName>
    <definedName name="RA_PlantName" localSheetId="3">#REF!</definedName>
    <definedName name="RA_PlantName" localSheetId="0">#REF!</definedName>
    <definedName name="RA_PlantName" localSheetId="1">#REF!</definedName>
    <definedName name="RA_PlantName" localSheetId="2">#REF!</definedName>
    <definedName name="RA_PlantName">#REF!</definedName>
    <definedName name="SAARLOUIS_TOTAL" localSheetId="3">[5]SN951999!#REF!</definedName>
    <definedName name="SAARLOUIS_TOTAL" localSheetId="1">[5]SN951999!#REF!</definedName>
    <definedName name="SAARLOUIS_TOTAL" localSheetId="2">[5]SN951999!#REF!</definedName>
    <definedName name="SAARLOUIS_TOTAL">[5]SN951999!#REF!</definedName>
    <definedName name="sheet1" localSheetId="3">#REF!</definedName>
    <definedName name="sheet1" localSheetId="0">#REF!</definedName>
    <definedName name="sheet1" localSheetId="1">#REF!</definedName>
    <definedName name="sheet1" localSheetId="2">#REF!</definedName>
    <definedName name="sheet1">#REF!</definedName>
    <definedName name="status_one" localSheetId="3">#REF!,#REF!,#REF!</definedName>
    <definedName name="status_one" localSheetId="0">#REF!,#REF!,#REF!</definedName>
    <definedName name="status_one" localSheetId="1">#REF!,#REF!,#REF!</definedName>
    <definedName name="status_one" localSheetId="2">#REF!,#REF!,#REF!</definedName>
    <definedName name="status_one">#REF!,#REF!,#REF!</definedName>
    <definedName name="Sub_A_process_Table" localSheetId="3">#REF!</definedName>
    <definedName name="Sub_A_process_Table" localSheetId="0">#REF!</definedName>
    <definedName name="Sub_A_process_Table" localSheetId="1">#REF!</definedName>
    <definedName name="Sub_A_process_Table" localSheetId="2">#REF!</definedName>
    <definedName name="Sub_A_process_Table">#REF!</definedName>
    <definedName name="Sub_Base_Table" localSheetId="3">#REF!</definedName>
    <definedName name="Sub_Base_Table" localSheetId="0">#REF!</definedName>
    <definedName name="Sub_Base_Table" localSheetId="1">#REF!</definedName>
    <definedName name="Sub_Base_Table" localSheetId="2">#REF!</definedName>
    <definedName name="Sub_Base_Table">#REF!</definedName>
    <definedName name="System" localSheetId="3">#REF!</definedName>
    <definedName name="System" localSheetId="0">#REF!</definedName>
    <definedName name="System" localSheetId="1">#REF!</definedName>
    <definedName name="System" localSheetId="2">#REF!</definedName>
    <definedName name="System">#REF!</definedName>
    <definedName name="t" localSheetId="3">#REF!</definedName>
    <definedName name="t" localSheetId="0">#REF!</definedName>
    <definedName name="t" localSheetId="1">#REF!</definedName>
    <definedName name="t" localSheetId="2">#REF!</definedName>
    <definedName name="t">#REF!</definedName>
    <definedName name="te1t2" localSheetId="3">'[7]TE1-2'!#REF!</definedName>
    <definedName name="te1t2" localSheetId="1">'[7]TE1-2'!#REF!</definedName>
    <definedName name="te1t2" localSheetId="2">'[7]TE1-2'!#REF!</definedName>
    <definedName name="te1t2">'[7]TE1-2'!#REF!</definedName>
    <definedName name="te3t1" localSheetId="3">#REF!</definedName>
    <definedName name="te3t1" localSheetId="0">#REF!</definedName>
    <definedName name="te3t1" localSheetId="1">#REF!</definedName>
    <definedName name="te3t1" localSheetId="2">#REF!</definedName>
    <definedName name="te3t1">#REF!</definedName>
    <definedName name="te3t2" localSheetId="3">[7]TE3!#REF!</definedName>
    <definedName name="te3t2" localSheetId="0">[7]TE3!#REF!</definedName>
    <definedName name="te3t2" localSheetId="1">[7]TE3!#REF!</definedName>
    <definedName name="te3t2" localSheetId="2">[7]TE3!#REF!</definedName>
    <definedName name="te3t2">[7]TE3!#REF!</definedName>
    <definedName name="te4t1" localSheetId="3">#REF!</definedName>
    <definedName name="te4t1" localSheetId="0">#REF!</definedName>
    <definedName name="te4t1" localSheetId="1">#REF!</definedName>
    <definedName name="te4t1" localSheetId="2">#REF!</definedName>
    <definedName name="te4t1">#REF!</definedName>
    <definedName name="te4t2" localSheetId="3">'[7]TE4-5'!#REF!</definedName>
    <definedName name="te4t2" localSheetId="0">'[7]TE4-5'!#REF!</definedName>
    <definedName name="te4t2" localSheetId="1">'[7]TE4-5'!#REF!</definedName>
    <definedName name="te4t2" localSheetId="2">'[7]TE4-5'!#REF!</definedName>
    <definedName name="te4t2">'[7]TE4-5'!#REF!</definedName>
    <definedName name="test" localSheetId="3">#REF!</definedName>
    <definedName name="test" localSheetId="0">#REF!</definedName>
    <definedName name="test" localSheetId="1">#REF!</definedName>
    <definedName name="test" localSheetId="2">#REF!</definedName>
    <definedName name="test">#REF!</definedName>
    <definedName name="total" localSheetId="3">#REF!</definedName>
    <definedName name="total" localSheetId="0">#REF!</definedName>
    <definedName name="total" localSheetId="1">#REF!</definedName>
    <definedName name="total" localSheetId="2">#REF!</definedName>
    <definedName name="total">#REF!</definedName>
    <definedName name="total2" localSheetId="3">#REF!</definedName>
    <definedName name="total2" localSheetId="0">#REF!</definedName>
    <definedName name="total2" localSheetId="1">#REF!</definedName>
    <definedName name="total2" localSheetId="2">#REF!</definedName>
    <definedName name="total2">#REF!</definedName>
    <definedName name="totalexplorer" localSheetId="3">#REF!</definedName>
    <definedName name="totalexplorer" localSheetId="0">#REF!</definedName>
    <definedName name="totalexplorer" localSheetId="1">#REF!</definedName>
    <definedName name="totalexplorer" localSheetId="2">#REF!</definedName>
    <definedName name="totalexplorer">#REF!</definedName>
    <definedName name="TotOthK" localSheetId="3">'[17]K Auth System #1'!#REF!</definedName>
    <definedName name="TotOthK" localSheetId="1">'[17]K Auth System #1'!#REF!</definedName>
    <definedName name="TotOthK" localSheetId="2">'[17]K Auth System #1'!#REF!</definedName>
    <definedName name="TotOthK">'[17]K Auth System #1'!#REF!</definedName>
    <definedName name="TotOthKData" localSheetId="3">'[17]K Auth System #1'!#REF!</definedName>
    <definedName name="TotOthKData" localSheetId="1">'[17]K Auth System #1'!#REF!</definedName>
    <definedName name="TotOthKData" localSheetId="2">'[17]K Auth System #1'!#REF!</definedName>
    <definedName name="TotOthKData">'[17]K Auth System #1'!#REF!</definedName>
    <definedName name="TOWNCARLINERATE" localSheetId="3">#REF!</definedName>
    <definedName name="TOWNCARLINERATE" localSheetId="0">#REF!</definedName>
    <definedName name="TOWNCARLINERATE" localSheetId="1">#REF!</definedName>
    <definedName name="TOWNCARLINERATE" localSheetId="2">#REF!</definedName>
    <definedName name="TOWNCARLINERATE">#REF!</definedName>
    <definedName name="trim" localSheetId="3">#REF!</definedName>
    <definedName name="trim" localSheetId="0">#REF!</definedName>
    <definedName name="trim" localSheetId="1">#REF!</definedName>
    <definedName name="trim" localSheetId="2">#REF!</definedName>
    <definedName name="trim">#REF!</definedName>
    <definedName name="trucktotal" localSheetId="3">#REF!</definedName>
    <definedName name="trucktotal" localSheetId="0">#REF!</definedName>
    <definedName name="trucktotal" localSheetId="1">#REF!</definedName>
    <definedName name="trucktotal" localSheetId="2">#REF!</definedName>
    <definedName name="trucktotal">#REF!</definedName>
    <definedName name="type_of_assembly" localSheetId="3">#REF!</definedName>
    <definedName name="type_of_assembly" localSheetId="0">#REF!</definedName>
    <definedName name="type_of_assembly" localSheetId="1">#REF!</definedName>
    <definedName name="type_of_assembly" localSheetId="2">#REF!</definedName>
    <definedName name="type_of_assembly">#REF!</definedName>
    <definedName name="type_of_change_to_line" localSheetId="3">#REF!</definedName>
    <definedName name="type_of_change_to_line" localSheetId="0">#REF!</definedName>
    <definedName name="type_of_change_to_line" localSheetId="1">#REF!</definedName>
    <definedName name="type_of_change_to_line" localSheetId="2">#REF!</definedName>
    <definedName name="type_of_change_to_line">#REF!</definedName>
    <definedName name="Type_of_Press_Dies" localSheetId="3">#REF!</definedName>
    <definedName name="Type_of_Press_Dies" localSheetId="0">#REF!</definedName>
    <definedName name="Type_of_Press_Dies" localSheetId="1">#REF!</definedName>
    <definedName name="Type_of_Press_Dies" localSheetId="2">#REF!</definedName>
    <definedName name="Type_of_Press_Dies">#REF!</definedName>
    <definedName name="usexplorer" localSheetId="3">#REF!</definedName>
    <definedName name="usexplorer" localSheetId="0">#REF!</definedName>
    <definedName name="usexplorer" localSheetId="1">#REF!</definedName>
    <definedName name="usexplorer" localSheetId="2">#REF!</definedName>
    <definedName name="usexplorer">#REF!</definedName>
    <definedName name="VALENCIA_TOTAL" localSheetId="3">[5]SN951999!#REF!</definedName>
    <definedName name="VALENCIA_TOTAL" localSheetId="1">[5]SN951999!#REF!</definedName>
    <definedName name="VALENCIA_TOTAL" localSheetId="2">[5]SN951999!#REF!</definedName>
    <definedName name="VALENCIA_TOTAL">[5]SN951999!#REF!</definedName>
    <definedName name="vc">"$A$72"</definedName>
    <definedName name="w_rc" localSheetId="3">#REF!</definedName>
    <definedName name="w_rc" localSheetId="0">#REF!</definedName>
    <definedName name="w_rc" localSheetId="1">#REF!</definedName>
    <definedName name="w_rc" localSheetId="2">#REF!</definedName>
    <definedName name="w_rc">#REF!</definedName>
    <definedName name="w_sf" localSheetId="3">#REF!</definedName>
    <definedName name="w_sf" localSheetId="0">#REF!</definedName>
    <definedName name="w_sf" localSheetId="1">#REF!</definedName>
    <definedName name="w_sf" localSheetId="2">#REF!</definedName>
    <definedName name="w_sf">#REF!</definedName>
    <definedName name="w_tr" localSheetId="3">#REF!</definedName>
    <definedName name="w_tr" localSheetId="0">#REF!</definedName>
    <definedName name="w_tr" localSheetId="1">#REF!</definedName>
    <definedName name="w_tr" localSheetId="2">#REF!</definedName>
    <definedName name="w_tr">#REF!</definedName>
    <definedName name="w_ul" localSheetId="3">#REF!</definedName>
    <definedName name="w_ul" localSheetId="0">#REF!</definedName>
    <definedName name="w_ul" localSheetId="1">#REF!</definedName>
    <definedName name="w_ul" localSheetId="2">#REF!</definedName>
    <definedName name="w_ul">#REF!</definedName>
    <definedName name="wagontot" localSheetId="3">#REF!</definedName>
    <definedName name="wagontot" localSheetId="0">#REF!</definedName>
    <definedName name="wagontot" localSheetId="1">#REF!</definedName>
    <definedName name="wagontot" localSheetId="2">#REF!</definedName>
    <definedName name="wagontot">#REF!</definedName>
    <definedName name="WALTON_TOTAL" localSheetId="3">[5]SN951999!#REF!</definedName>
    <definedName name="WALTON_TOTAL" localSheetId="1">[5]SN951999!#REF!</definedName>
    <definedName name="WALTON_TOTAL" localSheetId="2">[5]SN951999!#REF!</definedName>
    <definedName name="WALTON_TOTAL">[5]SN951999!#REF!</definedName>
    <definedName name="WAYNE_TOTAL" localSheetId="3">[5]SN951999!#REF!</definedName>
    <definedName name="WAYNE_TOTAL" localSheetId="1">[5]SN951999!#REF!</definedName>
    <definedName name="WAYNE_TOTAL" localSheetId="2">[5]SN951999!#REF!</definedName>
    <definedName name="WAYNE_TOTAL">[5]SN951999!#REF!</definedName>
    <definedName name="werert">[15]!werert</definedName>
    <definedName name="wert">[15]!wert</definedName>
    <definedName name="wh_rc" localSheetId="3">#REF!</definedName>
    <definedName name="wh_rc" localSheetId="0">#REF!</definedName>
    <definedName name="wh_rc" localSheetId="1">#REF!</definedName>
    <definedName name="wh_rc" localSheetId="2">#REF!</definedName>
    <definedName name="wh_rc">#REF!</definedName>
    <definedName name="wh_sf" localSheetId="3">#REF!</definedName>
    <definedName name="wh_sf" localSheetId="0">#REF!</definedName>
    <definedName name="wh_sf" localSheetId="1">#REF!</definedName>
    <definedName name="wh_sf" localSheetId="2">#REF!</definedName>
    <definedName name="wh_sf">#REF!</definedName>
    <definedName name="wh_tr" localSheetId="3">#REF!</definedName>
    <definedName name="wh_tr" localSheetId="0">#REF!</definedName>
    <definedName name="wh_tr" localSheetId="1">#REF!</definedName>
    <definedName name="wh_tr" localSheetId="2">#REF!</definedName>
    <definedName name="wh_tr">#REF!</definedName>
    <definedName name="wh_ul" localSheetId="3">#REF!</definedName>
    <definedName name="wh_ul" localSheetId="0">#REF!</definedName>
    <definedName name="wh_ul" localSheetId="1">#REF!</definedName>
    <definedName name="wh_ul" localSheetId="2">#REF!</definedName>
    <definedName name="wh_ul">#REF!</definedName>
    <definedName name="Wklys" localSheetId="3">#REF!</definedName>
    <definedName name="Wklys" localSheetId="0">#REF!</definedName>
    <definedName name="Wklys" localSheetId="1">#REF!</definedName>
    <definedName name="Wklys" localSheetId="2">#REF!</definedName>
    <definedName name="Wklys">#REF!</definedName>
    <definedName name="WOOD_TOTAL" localSheetId="3">[5]SN951999!#REF!</definedName>
    <definedName name="WOOD_TOTAL" localSheetId="1">[5]SN951999!#REF!</definedName>
    <definedName name="WOOD_TOTAL" localSheetId="2">[5]SN951999!#REF!</definedName>
    <definedName name="WOOD_TOTAL">[5]SN951999!#REF!</definedName>
    <definedName name="x">[15]!x</definedName>
    <definedName name="XL" localSheetId="3">#REF!</definedName>
    <definedName name="XL" localSheetId="0">#REF!</definedName>
    <definedName name="XL" localSheetId="1">#REF!</definedName>
    <definedName name="XL" localSheetId="2">#REF!</definedName>
    <definedName name="XL">#REF!</definedName>
    <definedName name="XLT" localSheetId="3">#REF!</definedName>
    <definedName name="XLT" localSheetId="0">#REF!</definedName>
    <definedName name="XLT" localSheetId="1">#REF!</definedName>
    <definedName name="XLT" localSheetId="2">#REF!</definedName>
    <definedName name="XLT">#REF!</definedName>
  </definedNames>
  <calcPr calcId="125725"/>
</workbook>
</file>

<file path=xl/calcChain.xml><?xml version="1.0" encoding="utf-8"?>
<calcChain xmlns="http://schemas.openxmlformats.org/spreadsheetml/2006/main">
  <c r="EY44" i="11"/>
  <c r="EY41" s="1"/>
  <c r="EX41"/>
  <c r="EX44"/>
  <c r="EW41"/>
  <c r="EW44"/>
  <c r="EU41"/>
  <c r="ET44"/>
  <c r="ET41" s="1"/>
  <c r="EU44"/>
  <c r="EV44"/>
  <c r="EV41" s="1"/>
  <c r="O48"/>
  <c r="P48"/>
  <c r="O49"/>
  <c r="P49"/>
  <c r="O50"/>
  <c r="P50"/>
  <c r="O51"/>
  <c r="P51"/>
  <c r="O52"/>
  <c r="P52"/>
  <c r="O53"/>
  <c r="P53"/>
  <c r="O54"/>
  <c r="P54"/>
  <c r="O55"/>
  <c r="P55"/>
  <c r="O56"/>
  <c r="P56"/>
  <c r="O57"/>
  <c r="P57"/>
  <c r="O58"/>
  <c r="P58"/>
  <c r="O59"/>
  <c r="P59"/>
  <c r="O60"/>
  <c r="P60"/>
  <c r="O61"/>
  <c r="P61"/>
  <c r="O62"/>
  <c r="P62"/>
  <c r="O63"/>
  <c r="P63"/>
  <c r="O64"/>
  <c r="P64"/>
  <c r="O65"/>
  <c r="P65"/>
  <c r="O66"/>
  <c r="P66"/>
  <c r="O67"/>
  <c r="P67"/>
  <c r="O68"/>
  <c r="P68"/>
  <c r="O69"/>
  <c r="P69"/>
  <c r="O70"/>
  <c r="P70"/>
  <c r="O71"/>
  <c r="P71"/>
  <c r="O72"/>
  <c r="P72"/>
  <c r="O73"/>
  <c r="P73"/>
  <c r="O74"/>
  <c r="P74"/>
  <c r="O75"/>
  <c r="P75"/>
  <c r="O76"/>
  <c r="P76"/>
  <c r="O77"/>
  <c r="P77"/>
  <c r="O78"/>
  <c r="P78"/>
  <c r="O79"/>
  <c r="P79"/>
  <c r="O80"/>
  <c r="P80"/>
  <c r="O81"/>
  <c r="P81"/>
  <c r="O82"/>
  <c r="P82"/>
  <c r="O83"/>
  <c r="P83"/>
  <c r="O84"/>
  <c r="P84"/>
  <c r="O85"/>
  <c r="P85"/>
  <c r="O86"/>
  <c r="P86"/>
  <c r="O87"/>
  <c r="P87"/>
  <c r="O88"/>
  <c r="P88"/>
  <c r="O89"/>
  <c r="P89"/>
  <c r="O90"/>
  <c r="P90"/>
  <c r="O91"/>
  <c r="P91"/>
  <c r="O92"/>
  <c r="P92"/>
  <c r="O93"/>
  <c r="P93"/>
  <c r="O94"/>
  <c r="P94"/>
  <c r="O95"/>
  <c r="P95"/>
  <c r="O96"/>
  <c r="P96"/>
  <c r="O97"/>
  <c r="P97"/>
  <c r="O98"/>
  <c r="P98"/>
  <c r="O99"/>
  <c r="P99"/>
  <c r="O100"/>
  <c r="P100"/>
  <c r="O101"/>
  <c r="P101"/>
  <c r="O102"/>
  <c r="P102"/>
  <c r="O103"/>
  <c r="P103"/>
  <c r="O104"/>
  <c r="P104"/>
  <c r="O105"/>
  <c r="P105"/>
  <c r="O106"/>
  <c r="P106"/>
  <c r="O107"/>
  <c r="P107"/>
  <c r="O108"/>
  <c r="P108"/>
  <c r="O109"/>
  <c r="P109"/>
  <c r="O110"/>
  <c r="P110"/>
  <c r="O111"/>
  <c r="P111"/>
  <c r="O112"/>
  <c r="P112"/>
  <c r="O113"/>
  <c r="P113"/>
  <c r="O114"/>
  <c r="P114"/>
  <c r="O115"/>
  <c r="P115"/>
  <c r="O116"/>
  <c r="P116"/>
  <c r="O117"/>
  <c r="P117"/>
  <c r="O118"/>
  <c r="P118"/>
  <c r="O119"/>
  <c r="P119"/>
  <c r="O120"/>
  <c r="P120"/>
  <c r="O121"/>
  <c r="P121"/>
  <c r="O122"/>
  <c r="P122"/>
  <c r="O123"/>
  <c r="P123"/>
  <c r="O124"/>
  <c r="P124"/>
  <c r="O125"/>
  <c r="P125"/>
  <c r="O126"/>
  <c r="P126"/>
  <c r="O127"/>
  <c r="P127"/>
  <c r="O128"/>
  <c r="P128"/>
  <c r="O129"/>
  <c r="P129"/>
  <c r="O130"/>
  <c r="P130"/>
  <c r="O131"/>
  <c r="P131"/>
  <c r="O132"/>
  <c r="P132"/>
  <c r="O133"/>
  <c r="P133"/>
  <c r="O134"/>
  <c r="P134"/>
  <c r="O135"/>
  <c r="P135"/>
  <c r="O136"/>
  <c r="P136"/>
  <c r="O137"/>
  <c r="P137"/>
  <c r="O138"/>
  <c r="P138"/>
  <c r="O139"/>
  <c r="P139"/>
  <c r="O140"/>
  <c r="P140"/>
  <c r="O141"/>
  <c r="P141"/>
  <c r="O142"/>
  <c r="P142"/>
  <c r="O143"/>
  <c r="P143"/>
  <c r="O144"/>
  <c r="P144"/>
  <c r="O145"/>
  <c r="P145"/>
  <c r="O146"/>
  <c r="P146"/>
  <c r="O147"/>
  <c r="P147"/>
  <c r="O148"/>
  <c r="P148"/>
  <c r="O149"/>
  <c r="P149"/>
  <c r="O150"/>
  <c r="P150"/>
  <c r="O151"/>
  <c r="P151"/>
  <c r="O152"/>
  <c r="P152"/>
  <c r="O153"/>
  <c r="P153"/>
  <c r="O154"/>
  <c r="P154"/>
  <c r="O155"/>
  <c r="P155"/>
  <c r="O156"/>
  <c r="P156"/>
  <c r="O157"/>
  <c r="P157"/>
  <c r="O158"/>
  <c r="P158"/>
  <c r="O159"/>
  <c r="P159"/>
  <c r="O160"/>
  <c r="P160"/>
  <c r="O161"/>
  <c r="P161"/>
  <c r="O162"/>
  <c r="P162"/>
  <c r="O163"/>
  <c r="P163"/>
  <c r="O164"/>
  <c r="P164"/>
  <c r="O165"/>
  <c r="P165"/>
  <c r="O166"/>
  <c r="P166"/>
  <c r="O167"/>
  <c r="P167"/>
  <c r="O168"/>
  <c r="P168"/>
  <c r="O169"/>
  <c r="P169"/>
  <c r="O170"/>
  <c r="P170"/>
  <c r="O171"/>
  <c r="P171"/>
  <c r="O172"/>
  <c r="P172"/>
  <c r="O173"/>
  <c r="P173"/>
  <c r="O174"/>
  <c r="P174"/>
  <c r="O175"/>
  <c r="P175"/>
  <c r="O176"/>
  <c r="P176"/>
  <c r="O177"/>
  <c r="P177"/>
  <c r="O178"/>
  <c r="P178"/>
  <c r="O179"/>
  <c r="P179"/>
  <c r="O180"/>
  <c r="P180"/>
  <c r="O181"/>
  <c r="P181"/>
  <c r="O182"/>
  <c r="P182"/>
  <c r="O183"/>
  <c r="P183"/>
  <c r="O184"/>
  <c r="P184"/>
  <c r="O185"/>
  <c r="P185"/>
  <c r="O186"/>
  <c r="P186"/>
  <c r="O187"/>
  <c r="P187"/>
  <c r="O188"/>
  <c r="P188"/>
  <c r="O189"/>
  <c r="P189"/>
  <c r="O190"/>
  <c r="P190"/>
  <c r="O191"/>
  <c r="P191"/>
  <c r="O192"/>
  <c r="P192"/>
  <c r="O193"/>
  <c r="P193"/>
  <c r="O194"/>
  <c r="P194"/>
  <c r="O195"/>
  <c r="P195"/>
  <c r="O196"/>
  <c r="P196"/>
  <c r="O197"/>
  <c r="P197"/>
  <c r="O198"/>
  <c r="P198"/>
  <c r="O199"/>
  <c r="P199"/>
  <c r="O200"/>
  <c r="P200"/>
  <c r="O201"/>
  <c r="P201"/>
  <c r="O202"/>
  <c r="P202"/>
  <c r="O203"/>
  <c r="P203"/>
  <c r="P47"/>
  <c r="O47"/>
  <c r="P35"/>
  <c r="O36"/>
  <c r="O35"/>
  <c r="ES44"/>
  <c r="ES41" s="1"/>
  <c r="ER44"/>
  <c r="ER41" s="1"/>
  <c r="EQ44"/>
  <c r="EQ41" s="1"/>
  <c r="EP44"/>
  <c r="EP41" s="1"/>
  <c r="EO44"/>
  <c r="EO41" s="1"/>
  <c r="EJ44"/>
  <c r="EJ41" s="1"/>
  <c r="EK44"/>
  <c r="EK41" s="1"/>
  <c r="EL44"/>
  <c r="EL41" s="1"/>
  <c r="EM44"/>
  <c r="EM41" s="1"/>
  <c r="EN44"/>
  <c r="L48"/>
  <c r="M48"/>
  <c r="L49"/>
  <c r="M49"/>
  <c r="L50"/>
  <c r="M50"/>
  <c r="L51"/>
  <c r="M51"/>
  <c r="L52"/>
  <c r="M52"/>
  <c r="L53"/>
  <c r="M53"/>
  <c r="L54"/>
  <c r="M54"/>
  <c r="L55"/>
  <c r="M55"/>
  <c r="L56"/>
  <c r="M56"/>
  <c r="L57"/>
  <c r="M57"/>
  <c r="L58"/>
  <c r="M58"/>
  <c r="L59"/>
  <c r="M59"/>
  <c r="L60"/>
  <c r="M60"/>
  <c r="L61"/>
  <c r="M61"/>
  <c r="L62"/>
  <c r="M62"/>
  <c r="L63"/>
  <c r="M63"/>
  <c r="L64"/>
  <c r="M64"/>
  <c r="L65"/>
  <c r="M65"/>
  <c r="L66"/>
  <c r="M66"/>
  <c r="L67"/>
  <c r="M67"/>
  <c r="L68"/>
  <c r="M68"/>
  <c r="L69"/>
  <c r="M69"/>
  <c r="L70"/>
  <c r="M70"/>
  <c r="L71"/>
  <c r="M71"/>
  <c r="L72"/>
  <c r="M72"/>
  <c r="L73"/>
  <c r="M73"/>
  <c r="L74"/>
  <c r="M74"/>
  <c r="L75"/>
  <c r="M75"/>
  <c r="L76"/>
  <c r="M76"/>
  <c r="L77"/>
  <c r="M77"/>
  <c r="L78"/>
  <c r="M78"/>
  <c r="L79"/>
  <c r="M79"/>
  <c r="L80"/>
  <c r="M80"/>
  <c r="L81"/>
  <c r="M81"/>
  <c r="L82"/>
  <c r="M82"/>
  <c r="L83"/>
  <c r="M83"/>
  <c r="L84"/>
  <c r="M84"/>
  <c r="L85"/>
  <c r="M85"/>
  <c r="L86"/>
  <c r="M86"/>
  <c r="L87"/>
  <c r="M87"/>
  <c r="L88"/>
  <c r="M88"/>
  <c r="L89"/>
  <c r="M89"/>
  <c r="L90"/>
  <c r="M90"/>
  <c r="L91"/>
  <c r="M91"/>
  <c r="L92"/>
  <c r="M92"/>
  <c r="L93"/>
  <c r="M93"/>
  <c r="L94"/>
  <c r="M94"/>
  <c r="L95"/>
  <c r="M95"/>
  <c r="L96"/>
  <c r="M96"/>
  <c r="L97"/>
  <c r="M97"/>
  <c r="L98"/>
  <c r="M98"/>
  <c r="L99"/>
  <c r="M99"/>
  <c r="L100"/>
  <c r="M100"/>
  <c r="L101"/>
  <c r="M101"/>
  <c r="L102"/>
  <c r="M102"/>
  <c r="L103"/>
  <c r="M103"/>
  <c r="L104"/>
  <c r="M104"/>
  <c r="L105"/>
  <c r="M105"/>
  <c r="L106"/>
  <c r="M106"/>
  <c r="L107"/>
  <c r="M107"/>
  <c r="L108"/>
  <c r="M108"/>
  <c r="L109"/>
  <c r="M109"/>
  <c r="L110"/>
  <c r="M110"/>
  <c r="L111"/>
  <c r="M111"/>
  <c r="L112"/>
  <c r="M112"/>
  <c r="L113"/>
  <c r="M113"/>
  <c r="L114"/>
  <c r="M114"/>
  <c r="L115"/>
  <c r="M115"/>
  <c r="L116"/>
  <c r="M116"/>
  <c r="L117"/>
  <c r="M117"/>
  <c r="L118"/>
  <c r="M118"/>
  <c r="L119"/>
  <c r="M119"/>
  <c r="L120"/>
  <c r="M120"/>
  <c r="L121"/>
  <c r="M121"/>
  <c r="L122"/>
  <c r="M122"/>
  <c r="L123"/>
  <c r="M123"/>
  <c r="L124"/>
  <c r="M124"/>
  <c r="L125"/>
  <c r="M125"/>
  <c r="L126"/>
  <c r="M126"/>
  <c r="L127"/>
  <c r="M127"/>
  <c r="L128"/>
  <c r="M128"/>
  <c r="L129"/>
  <c r="M129"/>
  <c r="L130"/>
  <c r="M130"/>
  <c r="L131"/>
  <c r="M131"/>
  <c r="L132"/>
  <c r="M132"/>
  <c r="L133"/>
  <c r="M133"/>
  <c r="L134"/>
  <c r="M134"/>
  <c r="L135"/>
  <c r="M135"/>
  <c r="L136"/>
  <c r="M136"/>
  <c r="L137"/>
  <c r="M137"/>
  <c r="L138"/>
  <c r="M138"/>
  <c r="L139"/>
  <c r="M139"/>
  <c r="L140"/>
  <c r="M140"/>
  <c r="L141"/>
  <c r="M141"/>
  <c r="L142"/>
  <c r="M142"/>
  <c r="L143"/>
  <c r="M143"/>
  <c r="L144"/>
  <c r="M144"/>
  <c r="L145"/>
  <c r="M145"/>
  <c r="L146"/>
  <c r="M146"/>
  <c r="L147"/>
  <c r="M147"/>
  <c r="L148"/>
  <c r="M148"/>
  <c r="L149"/>
  <c r="M149"/>
  <c r="L150"/>
  <c r="M150"/>
  <c r="L151"/>
  <c r="M151"/>
  <c r="L152"/>
  <c r="M152"/>
  <c r="L153"/>
  <c r="M153"/>
  <c r="L154"/>
  <c r="M154"/>
  <c r="L155"/>
  <c r="M155"/>
  <c r="L156"/>
  <c r="M156"/>
  <c r="L157"/>
  <c r="M157"/>
  <c r="L158"/>
  <c r="M158"/>
  <c r="L159"/>
  <c r="M159"/>
  <c r="L160"/>
  <c r="M160"/>
  <c r="L161"/>
  <c r="M161"/>
  <c r="L162"/>
  <c r="M162"/>
  <c r="L163"/>
  <c r="M163"/>
  <c r="L164"/>
  <c r="M164"/>
  <c r="L165"/>
  <c r="M165"/>
  <c r="L166"/>
  <c r="M166"/>
  <c r="L167"/>
  <c r="M167"/>
  <c r="L168"/>
  <c r="M168"/>
  <c r="L169"/>
  <c r="M169"/>
  <c r="L170"/>
  <c r="M170"/>
  <c r="L171"/>
  <c r="M171"/>
  <c r="L172"/>
  <c r="M172"/>
  <c r="L173"/>
  <c r="M173"/>
  <c r="L174"/>
  <c r="M174"/>
  <c r="L175"/>
  <c r="M175"/>
  <c r="L176"/>
  <c r="M176"/>
  <c r="L177"/>
  <c r="M177"/>
  <c r="L178"/>
  <c r="M178"/>
  <c r="L179"/>
  <c r="M179"/>
  <c r="L180"/>
  <c r="M180"/>
  <c r="L181"/>
  <c r="M181"/>
  <c r="L182"/>
  <c r="M182"/>
  <c r="L183"/>
  <c r="M183"/>
  <c r="L184"/>
  <c r="M184"/>
  <c r="L185"/>
  <c r="M185"/>
  <c r="L186"/>
  <c r="M186"/>
  <c r="L187"/>
  <c r="M187"/>
  <c r="L188"/>
  <c r="M188"/>
  <c r="L189"/>
  <c r="M189"/>
  <c r="L190"/>
  <c r="M190"/>
  <c r="L191"/>
  <c r="M191"/>
  <c r="L192"/>
  <c r="M192"/>
  <c r="L193"/>
  <c r="M193"/>
  <c r="L194"/>
  <c r="M194"/>
  <c r="L195"/>
  <c r="M195"/>
  <c r="L196"/>
  <c r="M196"/>
  <c r="L197"/>
  <c r="M197"/>
  <c r="L198"/>
  <c r="M198"/>
  <c r="L199"/>
  <c r="M199"/>
  <c r="L200"/>
  <c r="M200"/>
  <c r="L201"/>
  <c r="M201"/>
  <c r="L202"/>
  <c r="M202"/>
  <c r="L203"/>
  <c r="M203"/>
  <c r="L47"/>
  <c r="L35"/>
  <c r="M35"/>
  <c r="M47"/>
  <c r="M43"/>
  <c r="EI44"/>
  <c r="EI41" s="1"/>
  <c r="EG44"/>
  <c r="EG41" s="1"/>
  <c r="EH44"/>
  <c r="EH41" s="1"/>
  <c r="EF44"/>
  <c r="EF41" s="1"/>
  <c r="EE44"/>
  <c r="EE41" s="1"/>
  <c r="ED44"/>
  <c r="ED41" s="1"/>
  <c r="EC44"/>
  <c r="EC41" s="1"/>
  <c r="EB44"/>
  <c r="EB41" s="1"/>
  <c r="EA44"/>
  <c r="EA41" s="1"/>
  <c r="DY44"/>
  <c r="DZ44"/>
  <c r="DZ41" s="1"/>
  <c r="DX44"/>
  <c r="DX41" s="1"/>
  <c r="I48"/>
  <c r="J48"/>
  <c r="K48"/>
  <c r="DW44"/>
  <c r="DW41" s="1"/>
  <c r="DV44"/>
  <c r="DV41" s="1"/>
  <c r="DU44"/>
  <c r="DU41" s="1"/>
  <c r="P36" l="1"/>
  <c r="P39"/>
  <c r="M36"/>
  <c r="M38" s="1"/>
  <c r="EN41"/>
  <c r="DY41"/>
  <c r="E48"/>
  <c r="DT44"/>
  <c r="DT41" s="1"/>
  <c r="DR44"/>
  <c r="DR41" s="1"/>
  <c r="DS44"/>
  <c r="DS41" s="1"/>
  <c r="DQ44"/>
  <c r="DP44"/>
  <c r="DP41" s="1"/>
  <c r="DO44"/>
  <c r="DO41" s="1"/>
  <c r="DN44"/>
  <c r="DN41" s="1"/>
  <c r="DM44"/>
  <c r="DM41" s="1"/>
  <c r="DI44"/>
  <c r="DI41" s="1"/>
  <c r="DJ44"/>
  <c r="DJ41" s="1"/>
  <c r="DK44"/>
  <c r="DK41" s="1"/>
  <c r="DL44"/>
  <c r="DL41" s="1"/>
  <c r="DH44"/>
  <c r="DH41" s="1"/>
  <c r="DG44"/>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47"/>
  <c r="K35"/>
  <c r="DF44"/>
  <c r="L43"/>
  <c r="DC44"/>
  <c r="DD44"/>
  <c r="DD41" s="1"/>
  <c r="DE44"/>
  <c r="DE41" s="1"/>
  <c r="DB44"/>
  <c r="DB41" s="1"/>
  <c r="DA44"/>
  <c r="DA41" s="1"/>
  <c r="L36" l="1"/>
  <c r="L38" s="1"/>
  <c r="DQ41"/>
  <c r="DC41"/>
  <c r="DG41"/>
  <c r="DF41"/>
  <c r="CZ44"/>
  <c r="CZ41" s="1"/>
  <c r="I152"/>
  <c r="J152"/>
  <c r="CY44"/>
  <c r="CY41" s="1"/>
  <c r="E152" l="1"/>
  <c r="CW44"/>
  <c r="CW41" s="1"/>
  <c r="CX44"/>
  <c r="CX41" s="1"/>
  <c r="CV44"/>
  <c r="CV41" s="1"/>
  <c r="CU44"/>
  <c r="CU41" s="1"/>
  <c r="CT44"/>
  <c r="CT41" s="1"/>
  <c r="CS44"/>
  <c r="CS41" s="1"/>
  <c r="CR44"/>
  <c r="CR41" s="1"/>
  <c r="CP44"/>
  <c r="CP41" s="1"/>
  <c r="CQ44"/>
  <c r="CQ41" s="1"/>
  <c r="CO44"/>
  <c r="CO41" s="1"/>
  <c r="CN44"/>
  <c r="CN41" s="1"/>
  <c r="CM44"/>
  <c r="CM41" s="1"/>
  <c r="CL44"/>
  <c r="CL41" s="1"/>
  <c r="CK44"/>
  <c r="CI44"/>
  <c r="CI41" s="1"/>
  <c r="CJ44"/>
  <c r="CJ41" s="1"/>
  <c r="CH44"/>
  <c r="CG44"/>
  <c r="CG41" s="1"/>
  <c r="CF44"/>
  <c r="CF41" s="1"/>
  <c r="CE44"/>
  <c r="CE41" s="1"/>
  <c r="CD44"/>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47"/>
  <c r="J35"/>
  <c r="K43"/>
  <c r="CA44"/>
  <c r="CB44"/>
  <c r="CB41" s="1"/>
  <c r="CC44"/>
  <c r="CC41" s="1"/>
  <c r="BZ44"/>
  <c r="BZ41" s="1"/>
  <c r="BY44"/>
  <c r="BY41" s="1"/>
  <c r="BX44"/>
  <c r="BX41" s="1"/>
  <c r="BW44"/>
  <c r="BW41" s="1"/>
  <c r="BT44"/>
  <c r="BT41" s="1"/>
  <c r="BU44"/>
  <c r="BU41" s="1"/>
  <c r="BV44"/>
  <c r="BV41" s="1"/>
  <c r="BS44"/>
  <c r="BS41" s="1"/>
  <c r="BR44"/>
  <c r="BR41" s="1"/>
  <c r="BP44"/>
  <c r="BP41" s="1"/>
  <c r="BQ44"/>
  <c r="BQ41" s="1"/>
  <c r="CA41" l="1"/>
  <c r="K36"/>
  <c r="K38" s="1"/>
  <c r="CH41"/>
  <c r="CK41"/>
  <c r="CD41"/>
  <c r="BM44"/>
  <c r="BN44"/>
  <c r="BN41" s="1"/>
  <c r="BO44"/>
  <c r="BO41" s="1"/>
  <c r="BL44"/>
  <c r="BL41" s="1"/>
  <c r="BM41" l="1"/>
  <c r="I127"/>
  <c r="I129"/>
  <c r="BK44"/>
  <c r="BK41" s="1"/>
  <c r="I73"/>
  <c r="BJ44"/>
  <c r="I49"/>
  <c r="I50"/>
  <c r="I51"/>
  <c r="I52"/>
  <c r="I53"/>
  <c r="I54"/>
  <c r="I55"/>
  <c r="I56"/>
  <c r="I57"/>
  <c r="I58"/>
  <c r="I59"/>
  <c r="I60"/>
  <c r="I61"/>
  <c r="I62"/>
  <c r="I63"/>
  <c r="I64"/>
  <c r="I65"/>
  <c r="I66"/>
  <c r="I67"/>
  <c r="I68"/>
  <c r="I69"/>
  <c r="I70"/>
  <c r="I71"/>
  <c r="I72"/>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8"/>
  <c r="I130"/>
  <c r="I131"/>
  <c r="I132"/>
  <c r="I133"/>
  <c r="I134"/>
  <c r="I135"/>
  <c r="I136"/>
  <c r="I137"/>
  <c r="I138"/>
  <c r="I139"/>
  <c r="I140"/>
  <c r="I141"/>
  <c r="I142"/>
  <c r="I143"/>
  <c r="I144"/>
  <c r="I145"/>
  <c r="I146"/>
  <c r="I147"/>
  <c r="I148"/>
  <c r="I149"/>
  <c r="I150"/>
  <c r="I151"/>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47"/>
  <c r="I35"/>
  <c r="J43"/>
  <c r="AY44"/>
  <c r="AZ44"/>
  <c r="AZ41" s="1"/>
  <c r="BA44"/>
  <c r="BA41" s="1"/>
  <c r="BB44"/>
  <c r="BB41" s="1"/>
  <c r="BC44"/>
  <c r="BC41" s="1"/>
  <c r="BD44"/>
  <c r="BD41" s="1"/>
  <c r="BE44"/>
  <c r="BE41" s="1"/>
  <c r="BF44"/>
  <c r="BG44"/>
  <c r="BG41" s="1"/>
  <c r="BH44"/>
  <c r="BH41" s="1"/>
  <c r="BI44"/>
  <c r="BI41" s="1"/>
  <c r="AY41" l="1"/>
  <c r="J36"/>
  <c r="J38" s="1"/>
  <c r="BF41"/>
  <c r="E73"/>
  <c r="E129"/>
  <c r="E127"/>
  <c r="BJ41"/>
  <c r="AX44"/>
  <c r="AX41" s="1"/>
  <c r="AW44"/>
  <c r="AW41" s="1"/>
  <c r="AV44"/>
  <c r="AV41" s="1"/>
  <c r="AU44"/>
  <c r="AU41" s="1"/>
  <c r="E128"/>
  <c r="AS44"/>
  <c r="AT44"/>
  <c r="AT41" s="1"/>
  <c r="AR44"/>
  <c r="AQ44"/>
  <c r="AQ41" s="1"/>
  <c r="AP44"/>
  <c r="AP41" s="1"/>
  <c r="AO44"/>
  <c r="AO41" s="1"/>
  <c r="AN44"/>
  <c r="AN41" s="1"/>
  <c r="AR41" l="1"/>
  <c r="AS41"/>
  <c r="AL44" l="1"/>
  <c r="AM44"/>
  <c r="AM41" s="1"/>
  <c r="AK44"/>
  <c r="E121"/>
  <c r="AJ44"/>
  <c r="AJ41" s="1"/>
  <c r="AI44"/>
  <c r="AI41" s="1"/>
  <c r="E186"/>
  <c r="AK41" l="1"/>
  <c r="AL41"/>
  <c r="AG44"/>
  <c r="AG41" s="1"/>
  <c r="AH44"/>
  <c r="AH41" s="1"/>
  <c r="AE44"/>
  <c r="AE41" s="1"/>
  <c r="AF44"/>
  <c r="AF41" s="1"/>
  <c r="AC44"/>
  <c r="AC41" s="1"/>
  <c r="AD44"/>
  <c r="AB44"/>
  <c r="AB41" s="1"/>
  <c r="AD41" l="1"/>
  <c r="E120" l="1"/>
  <c r="E123" l="1"/>
  <c r="E150"/>
  <c r="E148"/>
  <c r="E107"/>
  <c r="E174"/>
  <c r="E184"/>
  <c r="E78"/>
  <c r="E125" l="1"/>
  <c r="E126"/>
  <c r="E140"/>
  <c r="E124"/>
  <c r="E169"/>
  <c r="E115" l="1"/>
  <c r="E98" l="1"/>
  <c r="E94"/>
  <c r="E188"/>
  <c r="F43"/>
  <c r="G43"/>
  <c r="H43"/>
  <c r="I43"/>
  <c r="O43"/>
  <c r="U44"/>
  <c r="V44"/>
  <c r="W44"/>
  <c r="X44"/>
  <c r="X41" s="1"/>
  <c r="Y44"/>
  <c r="Y41" s="1"/>
  <c r="Z44"/>
  <c r="Z41" s="1"/>
  <c r="AA44"/>
  <c r="AA41" s="1"/>
  <c r="T44"/>
  <c r="AC31" i="12"/>
  <c r="S35"/>
  <c r="R35"/>
  <c r="T35"/>
  <c r="U35"/>
  <c r="V35"/>
  <c r="W35"/>
  <c r="X35"/>
  <c r="Y35"/>
  <c r="AC40"/>
  <c r="AD40"/>
  <c r="AE40"/>
  <c r="AF40"/>
  <c r="AG40"/>
  <c r="AH40"/>
  <c r="R45"/>
  <c r="S45"/>
  <c r="T45"/>
  <c r="U45"/>
  <c r="V45"/>
  <c r="W45"/>
  <c r="X45"/>
  <c r="Y45"/>
  <c r="Z45"/>
  <c r="AA46"/>
  <c r="AB46"/>
  <c r="AI46"/>
  <c r="AI40"/>
  <c r="AJ46"/>
  <c r="AJ40"/>
  <c r="AK46"/>
  <c r="AK40"/>
  <c r="AL46"/>
  <c r="AL40"/>
  <c r="AM46"/>
  <c r="AM40"/>
  <c r="AN46"/>
  <c r="AN40"/>
  <c r="AO46"/>
  <c r="AO40"/>
  <c r="AP46"/>
  <c r="AP40"/>
  <c r="AQ46"/>
  <c r="AQ40"/>
  <c r="AR46"/>
  <c r="AR40"/>
  <c r="AS46"/>
  <c r="AS40"/>
  <c r="AT46"/>
  <c r="AT40"/>
  <c r="AU46"/>
  <c r="AU40"/>
  <c r="AV46"/>
  <c r="AV40"/>
  <c r="AW46"/>
  <c r="AW40"/>
  <c r="AX46"/>
  <c r="AX40"/>
  <c r="AY46"/>
  <c r="AZ46"/>
  <c r="BA46"/>
  <c r="BB46"/>
  <c r="BC46"/>
  <c r="BD46"/>
  <c r="BE46"/>
  <c r="BF46"/>
  <c r="BG46"/>
  <c r="BH46"/>
  <c r="BH40"/>
  <c r="BI46"/>
  <c r="BI40"/>
  <c r="BJ46"/>
  <c r="BJ40"/>
  <c r="BK46"/>
  <c r="BK40"/>
  <c r="BL46"/>
  <c r="BL40"/>
  <c r="BM46"/>
  <c r="BM40"/>
  <c r="BN46"/>
  <c r="BN40"/>
  <c r="BO46"/>
  <c r="BO40"/>
  <c r="BP46"/>
  <c r="BP40"/>
  <c r="BQ46"/>
  <c r="BQ40"/>
  <c r="BR46"/>
  <c r="BR40"/>
  <c r="BS46"/>
  <c r="BS40"/>
  <c r="BT46"/>
  <c r="BT40"/>
  <c r="BU46"/>
  <c r="BU40"/>
  <c r="BV46"/>
  <c r="BV40"/>
  <c r="BW46"/>
  <c r="BW40"/>
  <c r="BX46"/>
  <c r="BX40"/>
  <c r="BY46"/>
  <c r="BY40"/>
  <c r="BZ46"/>
  <c r="BZ40"/>
  <c r="CA46"/>
  <c r="CA40"/>
  <c r="CB46"/>
  <c r="CB40"/>
  <c r="CC46"/>
  <c r="CC40"/>
  <c r="CD46"/>
  <c r="CD40"/>
  <c r="CE46"/>
  <c r="CE40"/>
  <c r="CF46"/>
  <c r="CF40"/>
  <c r="CG46"/>
  <c r="CG40"/>
  <c r="CH46"/>
  <c r="CH40"/>
  <c r="CI46"/>
  <c r="CI40"/>
  <c r="CJ46"/>
  <c r="CJ40"/>
  <c r="CK46"/>
  <c r="CK40"/>
  <c r="CL46"/>
  <c r="CL40"/>
  <c r="CM46"/>
  <c r="CM40"/>
  <c r="CN46"/>
  <c r="CN40"/>
  <c r="CO46"/>
  <c r="CO40"/>
  <c r="CP46"/>
  <c r="CP40"/>
  <c r="CQ46"/>
  <c r="CR46"/>
  <c r="CR40"/>
  <c r="CS46"/>
  <c r="CS40"/>
  <c r="CT46"/>
  <c r="CT40"/>
  <c r="CU46"/>
  <c r="CU40"/>
  <c r="CV46"/>
  <c r="CV40"/>
  <c r="CW46"/>
  <c r="CX46"/>
  <c r="CX40"/>
  <c r="CY46"/>
  <c r="CY40"/>
  <c r="CZ46"/>
  <c r="CZ40"/>
  <c r="DA46"/>
  <c r="DA40"/>
  <c r="DB46"/>
  <c r="DB40"/>
  <c r="DC46"/>
  <c r="DC40"/>
  <c r="DD46"/>
  <c r="DE46"/>
  <c r="DE40"/>
  <c r="DF46"/>
  <c r="DF40"/>
  <c r="DG46"/>
  <c r="DG40"/>
  <c r="S49"/>
  <c r="T49"/>
  <c r="U49"/>
  <c r="V49"/>
  <c r="W49"/>
  <c r="X49"/>
  <c r="Y49"/>
  <c r="S50"/>
  <c r="T50"/>
  <c r="U50"/>
  <c r="V50"/>
  <c r="W50"/>
  <c r="X50"/>
  <c r="Y50"/>
  <c r="S51"/>
  <c r="T51"/>
  <c r="U51"/>
  <c r="V51"/>
  <c r="W51"/>
  <c r="X51"/>
  <c r="Y51"/>
  <c r="S52"/>
  <c r="T52"/>
  <c r="U52"/>
  <c r="V52"/>
  <c r="W52"/>
  <c r="X52"/>
  <c r="Y52"/>
  <c r="S53"/>
  <c r="T53"/>
  <c r="U53"/>
  <c r="V53"/>
  <c r="W53"/>
  <c r="X53"/>
  <c r="Y53"/>
  <c r="S54"/>
  <c r="T54"/>
  <c r="U54"/>
  <c r="V54"/>
  <c r="W54"/>
  <c r="X54"/>
  <c r="Y54"/>
  <c r="S55"/>
  <c r="T55"/>
  <c r="U55"/>
  <c r="V55"/>
  <c r="W55"/>
  <c r="X55"/>
  <c r="Y55"/>
  <c r="S56"/>
  <c r="T56"/>
  <c r="U56"/>
  <c r="V56"/>
  <c r="W56"/>
  <c r="X56"/>
  <c r="Y56"/>
  <c r="S57"/>
  <c r="T57"/>
  <c r="U57"/>
  <c r="V57"/>
  <c r="W57"/>
  <c r="X57"/>
  <c r="Y57"/>
  <c r="S58"/>
  <c r="T58"/>
  <c r="U58"/>
  <c r="V58"/>
  <c r="W58"/>
  <c r="X58"/>
  <c r="Y58"/>
  <c r="S59"/>
  <c r="T59"/>
  <c r="U59"/>
  <c r="V59"/>
  <c r="W59"/>
  <c r="X59"/>
  <c r="Y59"/>
  <c r="S60"/>
  <c r="T60"/>
  <c r="U60"/>
  <c r="V60"/>
  <c r="W60"/>
  <c r="X60"/>
  <c r="Y60"/>
  <c r="S61"/>
  <c r="T61"/>
  <c r="U61"/>
  <c r="V61"/>
  <c r="W61"/>
  <c r="X61"/>
  <c r="Y61"/>
  <c r="S62"/>
  <c r="T62"/>
  <c r="U62"/>
  <c r="V62"/>
  <c r="W62"/>
  <c r="X62"/>
  <c r="Y62"/>
  <c r="S63"/>
  <c r="T63"/>
  <c r="U63"/>
  <c r="V63"/>
  <c r="W63"/>
  <c r="X63"/>
  <c r="Y63"/>
  <c r="S64"/>
  <c r="T64"/>
  <c r="U64"/>
  <c r="V64"/>
  <c r="W64"/>
  <c r="X64"/>
  <c r="Y64"/>
  <c r="S65"/>
  <c r="T65"/>
  <c r="U65"/>
  <c r="V65"/>
  <c r="W65"/>
  <c r="X65"/>
  <c r="Y65"/>
  <c r="S66"/>
  <c r="T66"/>
  <c r="U66"/>
  <c r="V66"/>
  <c r="W66"/>
  <c r="X66"/>
  <c r="Y66"/>
  <c r="S67"/>
  <c r="T67"/>
  <c r="U67"/>
  <c r="V67"/>
  <c r="W67"/>
  <c r="X67"/>
  <c r="Y67"/>
  <c r="S68"/>
  <c r="T68"/>
  <c r="U68"/>
  <c r="V68"/>
  <c r="W68"/>
  <c r="X68"/>
  <c r="Y68"/>
  <c r="S69"/>
  <c r="T69"/>
  <c r="U69"/>
  <c r="V69"/>
  <c r="W69"/>
  <c r="X69"/>
  <c r="Y69"/>
  <c r="S70"/>
  <c r="T70"/>
  <c r="U70"/>
  <c r="V70"/>
  <c r="W70"/>
  <c r="X70"/>
  <c r="Y70"/>
  <c r="S71"/>
  <c r="T71"/>
  <c r="U71"/>
  <c r="V71"/>
  <c r="W71"/>
  <c r="X71"/>
  <c r="Y71"/>
  <c r="S72"/>
  <c r="T72"/>
  <c r="U72"/>
  <c r="V72"/>
  <c r="W72"/>
  <c r="X72"/>
  <c r="Y72"/>
  <c r="S73"/>
  <c r="T73"/>
  <c r="U73"/>
  <c r="V73"/>
  <c r="W73"/>
  <c r="X73"/>
  <c r="Y73"/>
  <c r="S74"/>
  <c r="T74"/>
  <c r="U74"/>
  <c r="V74"/>
  <c r="W74"/>
  <c r="X74"/>
  <c r="Y74"/>
  <c r="S75"/>
  <c r="T75"/>
  <c r="U75"/>
  <c r="V75"/>
  <c r="W75"/>
  <c r="X75"/>
  <c r="Y75"/>
  <c r="R76"/>
  <c r="R77"/>
  <c r="R78"/>
  <c r="R79"/>
  <c r="R80"/>
  <c r="R81"/>
  <c r="R82"/>
  <c r="V31" i="11"/>
  <c r="E43"/>
  <c r="P43"/>
  <c r="Q43"/>
  <c r="R43"/>
  <c r="S43"/>
  <c r="AK31" i="2"/>
  <c r="AO31"/>
  <c r="AL40"/>
  <c r="AL48"/>
  <c r="AM40"/>
  <c r="AN40"/>
  <c r="AN48"/>
  <c r="AO40"/>
  <c r="AO41"/>
  <c r="AP40"/>
  <c r="AP48"/>
  <c r="AQ40"/>
  <c r="AQ41"/>
  <c r="AR40"/>
  <c r="AR41"/>
  <c r="AS40"/>
  <c r="AS48"/>
  <c r="AT40"/>
  <c r="AT48"/>
  <c r="AU40"/>
  <c r="AU41"/>
  <c r="AV40"/>
  <c r="AW40"/>
  <c r="AW41"/>
  <c r="BA40"/>
  <c r="BB40"/>
  <c r="BC40"/>
  <c r="BD40"/>
  <c r="BE40"/>
  <c r="BI40"/>
  <c r="BI48"/>
  <c r="BJ40"/>
  <c r="BK40"/>
  <c r="BK48"/>
  <c r="BL40"/>
  <c r="BL48"/>
  <c r="BM40"/>
  <c r="BN40"/>
  <c r="BN41"/>
  <c r="BO40"/>
  <c r="BP40"/>
  <c r="BP41"/>
  <c r="BQ40"/>
  <c r="BQ41"/>
  <c r="AP41"/>
  <c r="AV41"/>
  <c r="BA41"/>
  <c r="I39"/>
  <c r="BO41"/>
  <c r="A48"/>
  <c r="B48"/>
  <c r="E48"/>
  <c r="F48"/>
  <c r="G48"/>
  <c r="H48"/>
  <c r="I48"/>
  <c r="J48"/>
  <c r="K48"/>
  <c r="L48"/>
  <c r="M48"/>
  <c r="AE38"/>
  <c r="O48"/>
  <c r="P48"/>
  <c r="Q48"/>
  <c r="S48"/>
  <c r="T48"/>
  <c r="U48"/>
  <c r="V48"/>
  <c r="X48"/>
  <c r="Y48"/>
  <c r="Z48"/>
  <c r="AA48"/>
  <c r="AC48"/>
  <c r="AE48"/>
  <c r="AF48"/>
  <c r="AG48"/>
  <c r="AI48"/>
  <c r="AJ48"/>
  <c r="AK48"/>
  <c r="AO48"/>
  <c r="AQ48"/>
  <c r="AU48"/>
  <c r="BJ48"/>
  <c r="BN48"/>
  <c r="AJ49"/>
  <c r="BS49"/>
  <c r="AJ50"/>
  <c r="BS50"/>
  <c r="AJ51"/>
  <c r="BS51"/>
  <c r="AJ52"/>
  <c r="BS52"/>
  <c r="AJ53"/>
  <c r="BS53"/>
  <c r="AJ54"/>
  <c r="BS54"/>
  <c r="AJ55"/>
  <c r="BS55"/>
  <c r="AJ56"/>
  <c r="BS56"/>
  <c r="AJ57"/>
  <c r="BS57"/>
  <c r="AJ58"/>
  <c r="BS58"/>
  <c r="AJ59"/>
  <c r="BS59"/>
  <c r="AJ60"/>
  <c r="BS60"/>
  <c r="AJ61"/>
  <c r="BS61"/>
  <c r="AJ62"/>
  <c r="BS62"/>
  <c r="AJ63"/>
  <c r="BS63"/>
  <c r="AJ64"/>
  <c r="BS64"/>
  <c r="AJ65"/>
  <c r="BS65"/>
  <c r="AJ66"/>
  <c r="BS66"/>
  <c r="AJ67"/>
  <c r="BS67"/>
  <c r="AJ68"/>
  <c r="BS68"/>
  <c r="AJ69"/>
  <c r="BS69"/>
  <c r="AJ70"/>
  <c r="BS70"/>
  <c r="AJ71"/>
  <c r="BS71"/>
  <c r="AJ72"/>
  <c r="BS72"/>
  <c r="AJ73"/>
  <c r="BS73"/>
  <c r="AJ74"/>
  <c r="BS74"/>
  <c r="AJ75"/>
  <c r="BS75"/>
  <c r="AJ76"/>
  <c r="BS76"/>
  <c r="AJ77"/>
  <c r="BS77"/>
  <c r="AJ78"/>
  <c r="BS78"/>
  <c r="AJ79"/>
  <c r="BS79"/>
  <c r="AJ80"/>
  <c r="BS80"/>
  <c r="AJ81"/>
  <c r="BS81"/>
  <c r="AJ82"/>
  <c r="BS82"/>
  <c r="AJ83"/>
  <c r="BS83"/>
  <c r="AJ84"/>
  <c r="BS84"/>
  <c r="AJ85"/>
  <c r="BS85"/>
  <c r="AJ86"/>
  <c r="BS86"/>
  <c r="AJ87"/>
  <c r="BS87"/>
  <c r="AJ88"/>
  <c r="BS88"/>
  <c r="AJ89"/>
  <c r="BS89"/>
  <c r="AJ90"/>
  <c r="BS90"/>
  <c r="AJ91"/>
  <c r="BS91"/>
  <c r="AJ92"/>
  <c r="BS92"/>
  <c r="AJ93"/>
  <c r="BS93"/>
  <c r="AJ94"/>
  <c r="BS94"/>
  <c r="AJ95"/>
  <c r="BS95"/>
  <c r="AJ96"/>
  <c r="BS96"/>
  <c r="AJ97"/>
  <c r="BS97"/>
  <c r="AJ98"/>
  <c r="BS98"/>
  <c r="AJ99"/>
  <c r="BS99"/>
  <c r="AJ100"/>
  <c r="BS100"/>
  <c r="AJ101"/>
  <c r="BS101"/>
  <c r="AJ102"/>
  <c r="BS102"/>
  <c r="AJ103"/>
  <c r="BS103"/>
  <c r="AJ104"/>
  <c r="BS104"/>
  <c r="AJ105"/>
  <c r="BS105"/>
  <c r="AJ106"/>
  <c r="BS106"/>
  <c r="AJ107"/>
  <c r="BS107"/>
  <c r="AJ108"/>
  <c r="BS108"/>
  <c r="AJ109"/>
  <c r="BS109"/>
  <c r="AJ110"/>
  <c r="BS110"/>
  <c r="AJ111"/>
  <c r="BS111"/>
  <c r="AJ112"/>
  <c r="BS112"/>
  <c r="AJ113"/>
  <c r="BS113"/>
  <c r="AJ114"/>
  <c r="BS114"/>
  <c r="AJ115"/>
  <c r="BS115"/>
  <c r="AJ116"/>
  <c r="BS116"/>
  <c r="AJ117"/>
  <c r="BS117"/>
  <c r="AJ118"/>
  <c r="BS118"/>
  <c r="AJ119"/>
  <c r="BS119"/>
  <c r="AJ120"/>
  <c r="BS120"/>
  <c r="AJ121"/>
  <c r="BS121"/>
  <c r="AJ122"/>
  <c r="BS122"/>
  <c r="AJ123"/>
  <c r="BS123"/>
  <c r="AJ124"/>
  <c r="BS124"/>
  <c r="AJ125"/>
  <c r="BS125"/>
  <c r="AJ126"/>
  <c r="BS126"/>
  <c r="AJ127"/>
  <c r="BS127"/>
  <c r="AJ128"/>
  <c r="BS128"/>
  <c r="AJ129"/>
  <c r="BS129"/>
  <c r="BS130"/>
  <c r="BS131"/>
  <c r="BS132"/>
  <c r="BS133"/>
  <c r="BS134"/>
  <c r="BS135"/>
  <c r="AJ136"/>
  <c r="BS136"/>
  <c r="AJ137"/>
  <c r="BS137"/>
  <c r="AJ138"/>
  <c r="BS138"/>
  <c r="AJ139"/>
  <c r="BS139"/>
  <c r="AJ140"/>
  <c r="BS140"/>
  <c r="BF141"/>
  <c r="AJ141"/>
  <c r="BS141"/>
  <c r="AJ142"/>
  <c r="BS142"/>
  <c r="AJ143"/>
  <c r="BS143"/>
  <c r="AJ144"/>
  <c r="BS144"/>
  <c r="AJ145"/>
  <c r="BS145"/>
  <c r="X146"/>
  <c r="BF146"/>
  <c r="BS146"/>
  <c r="BS147"/>
  <c r="BS148"/>
  <c r="BS149"/>
  <c r="BF150"/>
  <c r="AJ150"/>
  <c r="BS150"/>
  <c r="BF151"/>
  <c r="AJ151"/>
  <c r="BS151"/>
  <c r="BF152"/>
  <c r="AJ152"/>
  <c r="BS152"/>
  <c r="BF153"/>
  <c r="AJ153"/>
  <c r="BS153"/>
  <c r="BF154"/>
  <c r="AJ154"/>
  <c r="BS154"/>
  <c r="BF155"/>
  <c r="AJ155"/>
  <c r="BS155"/>
  <c r="BF156"/>
  <c r="AJ156"/>
  <c r="BS156"/>
  <c r="BF157"/>
  <c r="AJ157"/>
  <c r="BS157"/>
  <c r="BF158"/>
  <c r="AJ158"/>
  <c r="BS158"/>
  <c r="BF159"/>
  <c r="AJ159"/>
  <c r="BS159"/>
  <c r="BF160"/>
  <c r="AJ160"/>
  <c r="BS160"/>
  <c r="BF161"/>
  <c r="AJ161"/>
  <c r="BS161"/>
  <c r="AJ162"/>
  <c r="BS162"/>
  <c r="AJ163"/>
  <c r="BS163"/>
  <c r="BF164"/>
  <c r="AJ164"/>
  <c r="BS164"/>
  <c r="C2" i="1"/>
  <c r="D2"/>
  <c r="D5"/>
  <c r="C3"/>
  <c r="D3"/>
  <c r="C4"/>
  <c r="D4"/>
  <c r="C8"/>
  <c r="D8"/>
  <c r="D19"/>
  <c r="E8"/>
  <c r="E19"/>
  <c r="F8"/>
  <c r="F19"/>
  <c r="G8"/>
  <c r="G19"/>
  <c r="H8"/>
  <c r="H19"/>
  <c r="C9"/>
  <c r="D9"/>
  <c r="E9"/>
  <c r="F9"/>
  <c r="G9"/>
  <c r="H9"/>
  <c r="C10"/>
  <c r="D10"/>
  <c r="E10"/>
  <c r="F10"/>
  <c r="G10"/>
  <c r="H10"/>
  <c r="C11"/>
  <c r="D11"/>
  <c r="E11"/>
  <c r="F11"/>
  <c r="G11"/>
  <c r="H11"/>
  <c r="C12"/>
  <c r="D12"/>
  <c r="E12"/>
  <c r="F12"/>
  <c r="G12"/>
  <c r="H12"/>
  <c r="C13"/>
  <c r="D13"/>
  <c r="E13"/>
  <c r="F13"/>
  <c r="G13"/>
  <c r="H13"/>
  <c r="C14"/>
  <c r="D14"/>
  <c r="E14"/>
  <c r="F14"/>
  <c r="G14"/>
  <c r="H14"/>
  <c r="C15"/>
  <c r="D15"/>
  <c r="E15"/>
  <c r="F15"/>
  <c r="G15"/>
  <c r="H15"/>
  <c r="C17"/>
  <c r="D17"/>
  <c r="E17"/>
  <c r="F17"/>
  <c r="G17"/>
  <c r="H17"/>
  <c r="C18"/>
  <c r="D18"/>
  <c r="E18"/>
  <c r="F18"/>
  <c r="G18"/>
  <c r="H18"/>
  <c r="C21"/>
  <c r="I37" i="2"/>
  <c r="Y36"/>
  <c r="X37"/>
  <c r="X39"/>
  <c r="Y37"/>
  <c r="Y39"/>
  <c r="X38"/>
  <c r="X36"/>
  <c r="I35"/>
  <c r="I38"/>
  <c r="BM41"/>
  <c r="BM48"/>
  <c r="AM41"/>
  <c r="AM48"/>
  <c r="Y38"/>
  <c r="AE39"/>
  <c r="AE37"/>
  <c r="AE40"/>
  <c r="X36" i="12"/>
  <c r="X37"/>
  <c r="T36"/>
  <c r="T37"/>
  <c r="DD40"/>
  <c r="CW40"/>
  <c r="V36"/>
  <c r="V37"/>
  <c r="CQ40"/>
  <c r="X40" i="2"/>
  <c r="AE33"/>
  <c r="AT41"/>
  <c r="BL41"/>
  <c r="G39"/>
  <c r="AS41"/>
  <c r="AN41"/>
  <c r="H38"/>
  <c r="G37"/>
  <c r="G38"/>
  <c r="Y40"/>
  <c r="R74" i="12"/>
  <c r="R70"/>
  <c r="R66"/>
  <c r="R62"/>
  <c r="R58"/>
  <c r="R54"/>
  <c r="R50"/>
  <c r="U36"/>
  <c r="U37"/>
  <c r="H39" i="2"/>
  <c r="R72" i="12"/>
  <c r="R68"/>
  <c r="R64"/>
  <c r="R60"/>
  <c r="R56"/>
  <c r="R52"/>
  <c r="Y36"/>
  <c r="Y37"/>
  <c r="W36"/>
  <c r="W37"/>
  <c r="S36"/>
  <c r="R75"/>
  <c r="R71"/>
  <c r="R67"/>
  <c r="R63"/>
  <c r="R59"/>
  <c r="R55"/>
  <c r="R51"/>
  <c r="AR48" i="2"/>
  <c r="R73" i="12"/>
  <c r="R69"/>
  <c r="R65"/>
  <c r="R61"/>
  <c r="R57"/>
  <c r="R53"/>
  <c r="R49"/>
  <c r="AE34" i="2"/>
  <c r="BR41"/>
  <c r="G35"/>
  <c r="H37"/>
  <c r="AE35"/>
  <c r="S37" i="12"/>
  <c r="R36"/>
  <c r="R37"/>
  <c r="I36" i="11" l="1"/>
  <c r="I38" s="1"/>
  <c r="O39"/>
  <c r="E139"/>
  <c r="E103"/>
  <c r="E90"/>
  <c r="E35"/>
  <c r="E138"/>
  <c r="E82"/>
  <c r="E159"/>
  <c r="E132"/>
  <c r="E202"/>
  <c r="E47"/>
  <c r="E201"/>
  <c r="E197"/>
  <c r="E192"/>
  <c r="E183"/>
  <c r="E177"/>
  <c r="E171"/>
  <c r="E166"/>
  <c r="E91"/>
  <c r="E86"/>
  <c r="E81"/>
  <c r="E75"/>
  <c r="E70"/>
  <c r="E65"/>
  <c r="E61"/>
  <c r="E57"/>
  <c r="E53"/>
  <c r="E199"/>
  <c r="E194"/>
  <c r="E187"/>
  <c r="E179"/>
  <c r="E173"/>
  <c r="E168"/>
  <c r="E164"/>
  <c r="E160"/>
  <c r="E153"/>
  <c r="E146"/>
  <c r="E142"/>
  <c r="E133"/>
  <c r="E122"/>
  <c r="E114"/>
  <c r="E110"/>
  <c r="E105"/>
  <c r="E99"/>
  <c r="E190"/>
  <c r="E145"/>
  <c r="E113"/>
  <c r="E135"/>
  <c r="E189"/>
  <c r="E49"/>
  <c r="E68"/>
  <c r="E156"/>
  <c r="E97"/>
  <c r="E176"/>
  <c r="E151"/>
  <c r="E141"/>
  <c r="E109"/>
  <c r="E119"/>
  <c r="E157"/>
  <c r="E116"/>
  <c r="E134"/>
  <c r="E155"/>
  <c r="E149"/>
  <c r="E144"/>
  <c r="E137"/>
  <c r="E131"/>
  <c r="E118"/>
  <c r="E112"/>
  <c r="E108"/>
  <c r="E102"/>
  <c r="E96"/>
  <c r="E93"/>
  <c r="E88"/>
  <c r="E84"/>
  <c r="E79"/>
  <c r="E72"/>
  <c r="E67"/>
  <c r="E63"/>
  <c r="E59"/>
  <c r="E55"/>
  <c r="E51"/>
  <c r="E76"/>
  <c r="E104"/>
  <c r="E172"/>
  <c r="E167"/>
  <c r="E163"/>
  <c r="E203"/>
  <c r="E198"/>
  <c r="E193"/>
  <c r="E185"/>
  <c r="E178"/>
  <c r="E95"/>
  <c r="E89"/>
  <c r="E85"/>
  <c r="E80"/>
  <c r="E74"/>
  <c r="E69"/>
  <c r="E64"/>
  <c r="E60"/>
  <c r="E56"/>
  <c r="E52"/>
  <c r="E100"/>
  <c r="E181"/>
  <c r="E182"/>
  <c r="E200"/>
  <c r="E195"/>
  <c r="E191"/>
  <c r="E180"/>
  <c r="E175"/>
  <c r="E170"/>
  <c r="E165"/>
  <c r="E161"/>
  <c r="E154"/>
  <c r="E147"/>
  <c r="E143"/>
  <c r="E136"/>
  <c r="E130"/>
  <c r="E117"/>
  <c r="E111"/>
  <c r="E106"/>
  <c r="E101"/>
  <c r="E92"/>
  <c r="E87"/>
  <c r="E83"/>
  <c r="E77"/>
  <c r="E71"/>
  <c r="E66"/>
  <c r="E62"/>
  <c r="E58"/>
  <c r="E54"/>
  <c r="E50"/>
  <c r="E196"/>
  <c r="E158"/>
  <c r="E162"/>
  <c r="E36" l="1"/>
  <c r="E37" s="1"/>
</calcChain>
</file>

<file path=xl/comments1.xml><?xml version="1.0" encoding="utf-8"?>
<comments xmlns="http://schemas.openxmlformats.org/spreadsheetml/2006/main">
  <authors>
    <author>Tran, Vy (V.)</author>
  </authors>
  <commentList>
    <comment ref="D45" authorId="0">
      <text>
        <r>
          <rPr>
            <sz val="9"/>
            <rFont val="宋体"/>
            <family val="3"/>
            <charset val="134"/>
          </rPr>
          <t xml:space="preserve">Tran, Vy (V.):
</t>
        </r>
        <r>
          <rPr>
            <sz val="9"/>
            <rFont val="宋体"/>
            <family val="3"/>
            <charset val="134"/>
          </rPr>
          <t>If needed to identify product differentiation</t>
        </r>
      </text>
    </comment>
    <comment ref="C47" authorId="0">
      <text>
        <r>
          <rPr>
            <sz val="9"/>
            <rFont val="宋体"/>
            <family val="3"/>
            <charset val="134"/>
          </rPr>
          <t xml:space="preserve">Tran, Vy (V.):
</t>
        </r>
        <r>
          <rPr>
            <sz val="9"/>
            <rFont val="宋体"/>
            <family val="3"/>
            <charset val="134"/>
          </rPr>
          <t>Only as needed for White Board tracking</t>
        </r>
      </text>
    </comment>
    <comment ref="AN55" authorId="0">
      <text>
        <r>
          <rPr>
            <sz val="9"/>
            <rFont val="宋体"/>
            <family val="3"/>
            <charset val="134"/>
          </rPr>
          <t xml:space="preserve">
</t>
        </r>
        <r>
          <rPr>
            <sz val="9"/>
            <rFont val="宋体"/>
            <family val="3"/>
            <charset val="134"/>
          </rPr>
          <t>old level parts</t>
        </r>
      </text>
    </comment>
    <comment ref="AQ65" authorId="0">
      <text>
        <r>
          <rPr>
            <sz val="9"/>
            <rFont val="宋体"/>
            <family val="3"/>
            <charset val="134"/>
          </rPr>
          <t xml:space="preserve">ICA is not robust, RCD door settings still NOK
</t>
        </r>
      </text>
    </comment>
    <comment ref="AS66" authorId="0">
      <text>
        <r>
          <rPr>
            <sz val="9"/>
            <rFont val="宋体"/>
            <family val="3"/>
            <charset val="134"/>
          </rPr>
          <t xml:space="preserve">ICA is not robust, SLD door settings still NOK
</t>
        </r>
      </text>
    </comment>
    <comment ref="AM69" authorId="0">
      <text>
        <r>
          <rPr>
            <sz val="9"/>
            <rFont val="宋体"/>
            <family val="3"/>
            <charset val="134"/>
          </rPr>
          <t xml:space="preserve">ICA is not robust, SLD door settings still NOK
</t>
        </r>
      </text>
    </comment>
    <comment ref="AN73" authorId="0">
      <text>
        <r>
          <rPr>
            <sz val="9"/>
            <rFont val="宋体"/>
            <family val="3"/>
            <charset val="134"/>
          </rPr>
          <t xml:space="preserve">1st and 2nd ICA does not work, waiting for 3rd ICA with beta brace
</t>
        </r>
      </text>
    </comment>
    <comment ref="AR75" authorId="0">
      <text/>
    </comment>
    <comment ref="AM138" authorId="0">
      <text>
        <r>
          <rPr>
            <sz val="9"/>
            <rFont val="宋体"/>
            <family val="3"/>
            <charset val="134"/>
          </rPr>
          <t>ICA cannot be checked, still no info from PMT yet, whether the affected vehicles are with or without ICA</t>
        </r>
      </text>
    </comment>
  </commentList>
</comments>
</file>

<file path=xl/sharedStrings.xml><?xml version="1.0" encoding="utf-8"?>
<sst xmlns="http://schemas.openxmlformats.org/spreadsheetml/2006/main" count="3086" uniqueCount="1326">
  <si>
    <t>(w/o ICA, PCA, with aims, WB#)</t>
  </si>
  <si>
    <t>(with ICA, aims, WB#, 8D, BSAQ, w/o PCA,)</t>
  </si>
  <si>
    <t xml:space="preserve">(with ICA/PCA, aims#, 8D, Alert#, CR#) </t>
  </si>
  <si>
    <t>total issues</t>
  </si>
  <si>
    <t>PMT</t>
  </si>
  <si>
    <t>Missing S&amp;R
 Containments</t>
  </si>
  <si>
    <t>Design</t>
  </si>
  <si>
    <t>Manufacturing Q</t>
  </si>
  <si>
    <t>Manufacturing</t>
  </si>
  <si>
    <t>MDI</t>
  </si>
  <si>
    <t>Supplier Q</t>
  </si>
  <si>
    <t>5_Electrical</t>
  </si>
  <si>
    <t>1A_BIW/Structures</t>
  </si>
  <si>
    <t>1AC_Underbody</t>
  </si>
  <si>
    <t>1B_Closures/Hardware</t>
  </si>
  <si>
    <t>1BE_Closures/Trim</t>
  </si>
  <si>
    <t>1C_Exterior Trim and Ornamentation</t>
  </si>
  <si>
    <t>2A_IP/Console/CC Components</t>
  </si>
  <si>
    <t>2B_Seats/Restraints</t>
  </si>
  <si>
    <t>2C_Interior Trim</t>
  </si>
  <si>
    <t>3_ Chassis</t>
  </si>
  <si>
    <t>Total</t>
  </si>
  <si>
    <t>contained</t>
  </si>
  <si>
    <t>3</t>
  </si>
  <si>
    <t>(Plan for an ICA is available, evidence documents not available, only promised; ==&gt; blue highlighted)</t>
  </si>
  <si>
    <t>uncontained</t>
  </si>
  <si>
    <t>(No Plan for an ICA available)</t>
  </si>
  <si>
    <t xml:space="preserve">  </t>
  </si>
  <si>
    <t xml:space="preserve"> </t>
  </si>
  <si>
    <t>Phase 1a</t>
  </si>
  <si>
    <t>* Sorted in build order     1 - Issue Present     C - Issue Contained      R - Repaired/ICA Verification;</t>
  </si>
  <si>
    <t>TT</t>
  </si>
  <si>
    <t>PCA</t>
  </si>
  <si>
    <r>
      <rPr>
        <b/>
        <u/>
        <sz val="8"/>
        <color indexed="17"/>
        <rFont val="Arial"/>
        <family val="2"/>
      </rPr>
      <t>Green</t>
    </r>
    <r>
      <rPr>
        <sz val="8"/>
        <rFont val="Arial"/>
        <family val="2"/>
      </rPr>
      <t xml:space="preserve"> – Issue contained, process and part validation verified; </t>
    </r>
    <r>
      <rPr>
        <b/>
        <u/>
        <sz val="8"/>
        <color indexed="51"/>
        <rFont val="Arial"/>
        <family val="2"/>
      </rPr>
      <t>Yellow</t>
    </r>
    <r>
      <rPr>
        <sz val="8"/>
        <rFont val="Arial"/>
        <family val="2"/>
      </rPr>
      <t xml:space="preserve"> – Issue contained w/ released Alert or CR; </t>
    </r>
    <r>
      <rPr>
        <b/>
        <u/>
        <sz val="8"/>
        <color indexed="10"/>
        <rFont val="Arial"/>
        <family val="2"/>
      </rPr>
      <t>Red</t>
    </r>
    <r>
      <rPr>
        <sz val="8"/>
        <rFont val="Arial"/>
        <family val="2"/>
      </rPr>
      <t xml:space="preserve"> – Issue not contained, No Alert or CR raised
</t>
    </r>
  </si>
  <si>
    <t xml:space="preserve">CCB (7) </t>
  </si>
  <si>
    <t>Van (13)</t>
  </si>
  <si>
    <t>Bus (1)</t>
  </si>
  <si>
    <t>PP</t>
  </si>
  <si>
    <t>MP1</t>
  </si>
  <si>
    <t>MP2</t>
  </si>
  <si>
    <t>VP1b</t>
  </si>
  <si>
    <t>ICA in; PCA pending</t>
  </si>
  <si>
    <t>TEST DATE</t>
  </si>
  <si>
    <t>NO ICA</t>
  </si>
  <si>
    <t>BUILD DATE Framing</t>
  </si>
  <si>
    <t>Vehicles Tested</t>
  </si>
  <si>
    <t>OPEN ISSUES</t>
  </si>
  <si>
    <t>NO PCA</t>
  </si>
  <si>
    <t>BUILD DATE T/F</t>
  </si>
  <si>
    <t>Concerns Per Unit 
(CPU)</t>
  </si>
  <si>
    <t>High</t>
  </si>
  <si>
    <t>PENDING ISSUES</t>
  </si>
  <si>
    <t>DESIGN</t>
  </si>
  <si>
    <t>VEHICLE NUMBER</t>
  </si>
  <si>
    <t>TOTALS</t>
  </si>
  <si>
    <t>Low</t>
  </si>
  <si>
    <t>CLOSED ISSUES</t>
  </si>
  <si>
    <t>MANUFACTURING</t>
  </si>
  <si>
    <t>Average</t>
  </si>
  <si>
    <t>NEW</t>
  </si>
  <si>
    <t>SUPPLIER QUALITY</t>
  </si>
  <si>
    <t>DR</t>
  </si>
  <si>
    <t>Target</t>
  </si>
  <si>
    <t>TOTAL ISSUES</t>
  </si>
  <si>
    <t>MANUF. Q</t>
  </si>
  <si>
    <t>VEHICLE ID</t>
  </si>
  <si>
    <t>Projection</t>
  </si>
  <si>
    <t>CONCERNS</t>
  </si>
  <si>
    <t>Chunk Team</t>
  </si>
  <si>
    <t>#</t>
  </si>
  <si>
    <t>Global/Brand Specific (Y/N)</t>
  </si>
  <si>
    <t>Issue Description</t>
  </si>
  <si>
    <t>IssueStatus</t>
  </si>
  <si>
    <t>issues have been shown to following D&amp;R and Manufacturing Eng'g</t>
  </si>
  <si>
    <t>Responsible Engineer</t>
  </si>
  <si>
    <t xml:space="preserve">Sub Total </t>
  </si>
  <si>
    <t>MR-Van</t>
  </si>
  <si>
    <t>HR-Van</t>
  </si>
  <si>
    <t>CCB</t>
  </si>
  <si>
    <t>AIM</t>
  </si>
  <si>
    <t>AIMS
Status</t>
  </si>
  <si>
    <t>AIM Type</t>
  </si>
  <si>
    <t>CR / 8D</t>
  </si>
  <si>
    <t>Source</t>
  </si>
  <si>
    <t>containment</t>
  </si>
  <si>
    <t>ICA Target Fix Point</t>
  </si>
  <si>
    <t>PCA Target Fix Point</t>
  </si>
  <si>
    <t>Perm. Fix Validated</t>
  </si>
  <si>
    <t>A</t>
  </si>
  <si>
    <t>V</t>
  </si>
  <si>
    <t>WB#</t>
  </si>
  <si>
    <t>Alert #</t>
  </si>
  <si>
    <t>Build Phase</t>
  </si>
  <si>
    <t>Containment/Cutoff</t>
  </si>
  <si>
    <t>Static</t>
  </si>
  <si>
    <t>4-Post</t>
  </si>
  <si>
    <t>Track</t>
  </si>
  <si>
    <t>TEFP</t>
  </si>
  <si>
    <t>other</t>
  </si>
  <si>
    <t>VP1a</t>
  </si>
  <si>
    <t>FoE
PP phase</t>
  </si>
  <si>
    <t>FNA
TT phase</t>
  </si>
  <si>
    <t>ICA Description</t>
  </si>
  <si>
    <t>PCA Description</t>
  </si>
  <si>
    <t>ICA status</t>
  </si>
  <si>
    <t>x</t>
  </si>
  <si>
    <t>1B</t>
  </si>
  <si>
    <t>B
FoE only</t>
  </si>
  <si>
    <t>RHF door rattle on door slam - 
Lock cylinder is attached to flexible outer sheet metal. 
It creates a buzz noise while door slam</t>
  </si>
  <si>
    <t>pending</t>
  </si>
  <si>
    <t>31-Jul-2013 - SPATEL3 - Pending Fix Point Date: 25-Oct-2013, Fix Point Phase: PP - As per discussion and agreement with Hueseyin Oeztuerk on 7/31, fix point date has been moved to 10/25., 10-Jul-2013 - RDAVEY - ICA in place under Alerts A12701048 and A12703477. Clean VIN numbers are all vehicles after DR71070 and DR71052 PCA is to release the felt tape in C12702535 CR is AC'd, 30-Jun-2013 - RDAVEY - C12702535 is AC'd to progress, 21-Jun-2013 - SNOYCE1 - Pending Fix Point Date: 24-Jul-2013, Fix Point Phase: PP - C12702535 in A status to modify the retainer clip., 20-Jun-2013 - RDAVEY - C12702535 is raised to release the PCA action, but needs verifying under alert, for final decision. option 1 thicken up the material to 0.6mm from 0.5mm - waiting samples from Witte. (available June 24th) option 2 to release a felt tape on the back of the retainer plate. (accepted by S&amp;R team as a fix) will be put into TT vehicles affective Tuesday June 25th under a new alert to replace the already in place greasing action. (A12701048) currently the WB S&amp;R issue is contained., 20-Jun-2013 - RDAVEY - Risk changed from [no previous value] to "Green"., 19-Jun-2013 - SNOYCE1 - A12701048 raised to authorise Witte to add grease to the lock barrel, as agreed as a proven ICA by Hueseyin. Witte conducting re-work today. PCA currently under investigation., 17-Jun-2013 - SNOYCE1 - Witte in Kocaeli 18Jun13 to investigate root cause. Alert to be raised for TT ICA., 17-Jun-2013 - SNOYCE1 - Please transfer to Closures Trim., 14-Jun-2013 - UOZMEN2 - ICA Implemented By changed from [no previous value] to "MLEMOTTE". ICA Implemented Date changed from [no previous value] to 13-Jun-2013. ICA Description changed., 14-Jun-2013 - UOZMEN2 - Open</t>
  </si>
  <si>
    <t>Des</t>
  </si>
  <si>
    <t>A12703477</t>
  </si>
  <si>
    <t xml:space="preserve">C12702535 -C- (FoE only)
 </t>
  </si>
  <si>
    <t>X</t>
  </si>
  <si>
    <t xml:space="preserve"> 1) apply felt pad on lock retainer (U-Clip) / 
2) application deadener pad around the lock barrel</t>
  </si>
  <si>
    <t>PCA: improve retainer plate retention force ( U-Clip)</t>
  </si>
  <si>
    <t>yellow</t>
  </si>
  <si>
    <t xml:space="preserve">Safe vin#71052 &amp; 71070 </t>
  </si>
  <si>
    <t>Davey, Rob (R.E.) &lt;rdavey@ford.com&gt; (D&amp;R)</t>
  </si>
  <si>
    <t>Rob Davey</t>
  </si>
  <si>
    <t>C</t>
  </si>
  <si>
    <t>R</t>
  </si>
  <si>
    <t>G</t>
  </si>
  <si>
    <t>CCB Back panel rattle on door slam + on dynamic
-Back panel air extractor flaps rattle to bezel
Missing parts: Air extractors are without inner and outer NVH cover</t>
  </si>
  <si>
    <t>30-Jul-2013 - CCIGTEKI - Pending Fix Point Date: 30-Sep-2013, Fix Point Phase: PP, Fix Point VIN: 71034 - 71034 and 82540 are safe VIN, pended per Luke Sanham's comments., 29-Jul-2013 - CCIGTEKI - System changed from "6 Climate Control" to "1C Exterior Trim and Ornamentation"., 26-Jul-2013 - LSANHAM - 71069 is safe VIN &amp; Signed off in T&amp;F this morning. Please close the issue. Also, 71034 and 82540 are the next 2 safe VINs., 26-Jul-2013 - SARNOL28 - Moved to interior upon request of P.Gaskin in AIMs 25/7/13, 25-Jul-2013 - GKLEBER1 - Open - Issue is still ongoing on Kocaeli TT builds, as stated by D. Yurdakurban on 23-JULY in AIMS 3321173 (duplicate issue that has been closed out to this AIMS), 22-Jul-2013 - SWEBB71 - Pending Fix Point Date: 30-Sep-2013, Fix Point Phase: PP - Concern C12656058. Concern is at C status and released. See below., 22-Jul-2013 - SWEBB71 - Permanent Corrective Action is to add weld studs onto back panel and clip the NVH cover onto these. This is released on Concern C12656058. Concern is at C status and released. First builds are available with this fix see VIN 71069. Please change to Pending., 22-Jul-2013 - LSANHAM - This NVH was applied using double sided tapes (A12702407). This has now been superseded by A12709664 which allows the use of silicon to stick the NVH to the back panel. The production intent will be using weld studs and plastic Nuts. Safe VIN for this is 71069. Please see attached CAD snapshot., 22-Jul-2013 - CLUND - System changed from "1C Exterior Trim and Ornamentation" to "6 Climate Control"., 18-Jul-2013 - DYURDAKU - ICA Implemented By changed from [no previous value] to "BGUNES2". ICA Implemented Date changed from [no previous value] to 01-Jan-2020. ICA Description changed., 18-Jul-2013 - DYURDAKU - Open</t>
  </si>
  <si>
    <t>A12702407 (inner)
A12702398 (outer)</t>
  </si>
  <si>
    <t>C12656058 -C- (FoE &amp; FNA)</t>
  </si>
  <si>
    <t>all PP builds will be fitted with the new level back panel and NVH which are both released</t>
  </si>
  <si>
    <t>all TT builds will be fitted with the new level back panel and NVH which are both released</t>
  </si>
  <si>
    <t>n/a</t>
  </si>
  <si>
    <t>PCA: introduction of extractor vent covers for CCB P1a.</t>
  </si>
  <si>
    <t>green</t>
  </si>
  <si>
    <t>issue has been assessed with NVH cover in Dunton as MDI by Nick Mason,
parts due in on July 1st (inner) &amp; 21st July (outer); Safe vin#: 71069; 71034; 82540</t>
  </si>
  <si>
    <t>Erol Günes</t>
  </si>
  <si>
    <t>Arnold, Simon
Erol Günes</t>
  </si>
  <si>
    <t/>
  </si>
  <si>
    <t>2B</t>
  </si>
  <si>
    <t>front driver seat  tick stick noise @ forwards/backwards
-driver seat track mechanism creates tick stick noise @ forwards/backwards (old aim 3190823)</t>
  </si>
  <si>
    <t>closed</t>
  </si>
  <si>
    <t>05-Aug-2013 - IBROWN2 - Closed Validated by: Brown, Ian (IBROWN2) - Discussed at tech Review 2nd Aug. Agreed as PQR =No, TGW=No. Closed, 12-Jul-2013 - GKLEBER1 - FNA Assessment provided by Roselyn McKay: PQR = Yes, TGW = 0.5, 09-Jul-2013 - IBROWN2 - Pending "Awaiting MDI Quality Assessment", 09-Jul-2013 - ADATYAL - Issue Type changed from "Design" to "Meets Design Intent"., 08-Jul-2013 - GBARKE34 - Issue is proposed as MDI, please find 6Q's &amp; answers below 1)What Design/Attribute Requirement(s) are being met (be specific, include reference number and specific requirement(s) being met? ST-0009- Seat system vibration durability: At 75,000 miles, with 50th percentile manikin, Buzz, Squeak and Rattle assessment conducted on MB Dynamics BSR rig using drive files supplied by Ford Cologne, for Belgian Blocks, Cobblestones etc ST-0039- Manual seat adjuster life cycle: At 5,000 cycles with 95-th percentile male manikin, Seats must not exhibit any abnormal noises during extreme temperature operation. 2) What is the requirement value? ST-0009- Post-test subjective evaluation of fore/aft movement of 2W seat had no objectionable noise (DV test 15.Aug.12, table 5) ST-0039- No abnormal or excessive noises heard during the test (DV test 07.feb.12) 3) What is the measured / evaluated data associated with the issue (include software release version for software related issues)? Attach data from the vehicle on which the issue was raised showing that the concern meets the Design/Attribute Requirement(s), and if applicable, a photo from the vehicle with the Meets Design Intent (MDI) concern. - Video attached to AIMS 2/7/13 4) If carry over content for the vehicle line, what is the current quality TGW or R/1000 information for each region affected: - FNA: - FSAO: - FoE: - FAPA: - Quality teams to provide Projected TGW data for FOE &amp; FNA 5) If new content or technology to the vehicle line or region/market, what is benchmarking or surrogate quality information (TGW and/or R/1000 from surrogate vehicle line or application) for each region affected: - FNA: - FSAO: - FoE: - FAPA: - NA 6) What PD Functional Manager and affected Attribute Manager (if applicable) has reviewed and approved as MDI (Name, CDSID for each individual) Excerpt from Karsten Papendick email 8/7/13 “I approve this functional sound as MDI” Name- Karsten Papendick CDSID- kpapendi, 06-Jul-2013 - P-ALEX25 - Trialled with alternative greased as per JCI suggestion (Kemal Cat Turkyilmaz, Paul Alexander (Magna) &amp; Hitesh Patel (FMC PD)). No discernible difference in noise from bearings. If track moved slowly, then noise minimal. If cycled back and forward quickly (not a usage profile) then can be heard. Review with Hueseyin Oezturk on Monday (FMC S&amp;R). As track is c/o V362, please MDI., 06-Jul-2013 - P-ALEX25 - Grease received into Magna this morning (finally released from Customs). Structures without grease to be delivered by JCI to Magna plant Saturday for trial. Awaiting results of trial., 04-Jul-2013 - P-ALEX25 - New grease is stuck in customs. As soon as received, the trial can take place. Estimated by 10 JUL., 29-Jun-2013 - IPORTER - Get JCI/Magna commitment for Tuesday response for extra grease. If doesn't resolve the issue then MDI as c/o V362, 28-Jun-2013 - ADATYAL - JCI/Magna advised to provide details on track/ bearings greasing process and also conduct trial with extra greese on tracks/bearingd as a fix for this issue., 28-Jun-2013 - EYAZICI - Issue Type changed from "Supplier Quality" to "Design"., 28-Jun-2013 - EYAZICI - As attached one-pager and G8D reports state there is nothing wrong with SQ. Aims has to be removed from SQ, since issue is MDI. Design team should chase next step., 27-Jun-2013 - P-ALEX25 - One pager from JCI to support the proposition that issue is MDI., 27-Jun-2 ... (Status info truncated)</t>
  </si>
  <si>
    <t>SAQ2013260856 
193891</t>
  </si>
  <si>
    <t>MDI - under review</t>
  </si>
  <si>
    <t>MDI - under review, expected TGW 0.5.</t>
  </si>
  <si>
    <t>02.08 Discussed at tech Review 2nd Aug. Agreed as PQR =No, TGW=No. Closed as MDI</t>
  </si>
  <si>
    <t xml:space="preserve"> c/o V362 tracks, 
</t>
  </si>
  <si>
    <t>Remzi.Altunsoy@magna.com; Serdar.Eren@magna.com; Merve.Onay@magna.com (Supplier)
; Datyal, Amit (A.) &lt;adatyal@ford.com&gt; (D&amp;R)</t>
  </si>
  <si>
    <t>Barker, Glenn (G.) &lt;gbarke34@ford.com&gt;</t>
  </si>
  <si>
    <t>2C</t>
  </si>
  <si>
    <t>sun visor rattle @ dynamic test
-LH/RH sun visor has freeplay (V-gap) to OHC, it occurs flap/rattle noise while dynamic
 - RHS visor shows slight touch at outboard, gap at inboard.
 - LHS visor shows no touch at outboard, and considerable gap at inboard.
ICA: add felt tape between OHC and sunvisor</t>
  </si>
  <si>
    <t>01-Aug-2013 - CCIGTEKI - Pending Fix Point Date: 06-Aug-2013, Fix Point Phase: TT, Fix Point VIN: Not Specified - FP date past due, please update the issue, 17-Jun-2013 - IAKKARPU - Pending Fix Point Date: 20-Jul-2013, Fix Point Phase: TT - 8D attached. Issue to be corrected on 20-Jul., 14-Jun-2013 - CCIGTEKI - ICA Description changed., 14-Jun-2013 - IAKKARPU - Supplier has been notified about the issue as they are expected to contain it with G8D#193718 raised against them., 12-Jun-2013 - MSAHIN12 - pivot bar is white tooled and supplier needs to tune interface that "pivot bar" fits better/stronger to "foot part" to resolve freeplay issue., 12-Jun-2013 - UOZMEN2 - ICA Implemented By changed from [no previous value] to "IAKKARPU". ICA Implemented Date changed from [no previous value] to 01-Jan-2020. ICA Description changed., 12-Jun-2013 - UOZMEN2 - Open</t>
  </si>
  <si>
    <t>Sup Q</t>
  </si>
  <si>
    <t>A12703271
A12706598</t>
  </si>
  <si>
    <t>193718
C12703271 -A- (FoE &amp; FNA)</t>
  </si>
  <si>
    <t>ICA :add foam to reworked sunvisor and sunvisor cap</t>
  </si>
  <si>
    <t>PCA: solve Sup Q issue on Sunvisor, improve Design issue (screw fix) on sunvisor pivot point</t>
  </si>
  <si>
    <t>22.07.2013: Plant rejected the delivered parts since they are not reflecting the corrective actions. Today, stock parts are OK. Autotrim will update all vehicles built already.</t>
  </si>
  <si>
    <t xml:space="preserve">Manuf. Eng'g/ Managers:
Ayten, Murat (M.) mayten@ford.com
Yildirim, Naim (N.) nyildiri@ford.com.tr
Gultekin, Tolga (T.) &lt;tgulteki@ford.com.tr&gt;
</t>
  </si>
  <si>
    <t>Sahin, Mehmet (Meh.) &lt;msahin12@ford.com&gt;; gpaksoy</t>
  </si>
  <si>
    <t>B</t>
  </si>
  <si>
    <t>B-Pillar rattle @ door slam
-Alarm horn bracket on B-pillar rattling to SM</t>
  </si>
  <si>
    <t>27-Jun-2013 - PALLE101 - Pending Fix Point Date: 13-Sep-2013, Fix Point Phase: PP - issue will be resolved under concern C12704944, 27-Jun-2013 - AJOHN485 - Manoj Vaidya to raise a concern to kick off design change., 24-Jun-2013 - AJOHN485 - No vehicle available over weekend to trial PCA 'washer' concept. Follow up today to trial and arrival of FIAMM and engineer in plant tomorrow to further discuss PCA proposals., 21-Jun-2013 - AJOHN485 - Plan to trial PCA concept today in Ford Otosan (metal washer between bracket and body panel). Still awaiting support plan from FIAMM engineers on other PCA proposals and immediate plant support., 19-Jun-2013 - AJOHN485 - Manoj Vaidya to confirm FIAMM PCA and provide concern number., 17-Jun-2013 - AJOHN485 - A12700366 raised to allow rework of TT stock with foam pad as ICA (reworks now complete). Manoj Vaidya and FIAMM to confirm PCA and provide concern number., 17-Jun-2013 - UOZMEN2 - ICA Implemented By changed from [no previous value] to "MVAIDYA6". ICA Implemented Date changed from [no previous value] to 15-Jun-2013. ICA Description changed., 17-Jun-2013 - UOZMEN2 - PCA Implemented By changed from [no previous value] to "MVAIDYA6". PCA Implemented Date changed from [no previous value] to 01-Jan-2020. PCA Description changed., 17-Jun-2013 - UOZMEN2 - Open</t>
  </si>
  <si>
    <t xml:space="preserve">A12700366 </t>
  </si>
  <si>
    <t xml:space="preserve">C12704944 -C- (FoE only)
</t>
  </si>
  <si>
    <t>ICA: apply foam washer on alarm bracket</t>
  </si>
  <si>
    <t>PCA:new design has been evaluated S&amp;R is OK</t>
  </si>
  <si>
    <t>evaluation on TT several TT units S&amp;R ok</t>
  </si>
  <si>
    <t>Vaidya, Manoj (M.) &lt;mvaidya6@ford.com&gt; (D&amp;R)</t>
  </si>
  <si>
    <t>Johnson, Alex (A.) &lt;ajohn485@ford.com&gt;</t>
  </si>
  <si>
    <t xml:space="preserve">dualco cushion squeak noise while loading
-Dual co wide cushion front corner movement causes 
squeak noise while loading. </t>
  </si>
  <si>
    <t>01-Aug-2013 - P-ALEX25 - Confirmation from Umur that issue acceptable: Dear All, Yesterday we have conducted the S&amp;R static and dynamic evaluation for the dualco seat issues. According to the evaluation, the improvement on the seats have a positive effect on the S&amp;R performance. The noise level is reduced but not completely solved. There is still a low level risk for the sensitive customers. Regards ------------------------------------------------- Umut Mustafa Özcan Product Development Engineer, M.Sc. Vehicle NVH Squeak &amp; Rattle, 01-Aug-2013 - P-ALEX25 - Awaiting closure statement from Umut Mustafa Özcan (FO S&amp;R)., 31-Jul-2013 - IAKKARPU - Pending Fix Point Date: 31-Aug-2013, Fix Point Phase: PP - Fix Point Date of this particular issue is delayed to 31-Aug unless it will be fully resolved by Magna., 23-Jul-2013 - P-ALEX25 - 2x modified seats to be sent for S&amp;R evaluation on 4 poster either later today or tomorrow (24 JUL). Evaluated on Magna shaker rig and no issues found. Awaiting results of 4-poster test.., 11-Jul-2013 - EYAZICI - Pending Fix Point Date: 19-Jul-2013, Fix Point Phase: TT - Parts availaable for trial next week. New FP 19 JUL, 04-Jul-2013 - P-ALEX25 - Sample of PCA frame has been built. To be tested for S&amp;R at Magna and JCI. Results by 12 JUL., 27-Jun-2013 - EYAZICI - Pending Fix Point Date: 04-Jul-2013, Fix Point Phase: TT - Please see attached G8D report, 25-Jun-2013 - P-ALEX25 - ICA# 128 implemented. See detail attached. PCA timing to be confirmed by Friday., 24-Jun-2013 - EYAZICI - Supplier has been notified via SRI. G8D has been raised against supplier. G8D number: 194036, 21-Jun-2013 - UOZMEN2 - ICA Implemented By changed from [no previous value] to "EYAZICI". ICA Implemented Date changed from [no previous value] to 14-Jun-2013. ICA Description changed., 21-Jun-2013 - UOZMEN2 - PCA Implemented By changed from [no previous value] to "EYAZICI". PCA Implemented Date changed from [no previous value] to 01-Jan-2020. PCA Description changed., 21-Jun-2013 - UOZMEN2 - Open</t>
  </si>
  <si>
    <t>A12700517</t>
  </si>
  <si>
    <t>AIMS PCA Fixed Point Date: 31st Aug 2013.</t>
  </si>
  <si>
    <t>N/A Dual Co Seat not available in FNA</t>
  </si>
  <si>
    <t xml:space="preserve">ICA: Add adhesive pad on cushion frame </t>
  </si>
  <si>
    <t>PCA: increase the height of the bumpstops; S&amp;R team to evaluate</t>
  </si>
  <si>
    <t>STA team to arrange vehicles.
Last tested sample seats S&amp;R NOK, awaiting for further improvements</t>
  </si>
  <si>
    <t xml:space="preserve">Remzi.Altunsoy@magna.com; Serdar.Eren@magna.com; Merve.Onay@magna.com (Supplier)
</t>
  </si>
  <si>
    <t>Amit Datyal (ADATYAL), Glenn Barker (GBARKE34)
eyazici</t>
  </si>
  <si>
    <t>1C</t>
  </si>
  <si>
    <t>Engine hood rattle noise
-Engine hood  air intake vs. hood SM rattle noise @ dynamic test</t>
  </si>
  <si>
    <t>31-Jul-2013 - IAKKARPU - Pending Fix Point Date: 31-Aug-2013, Fix Point Phase: PP, Fix Point VIN: Not Specified - Fix Point Date is revised., 24-Jul-2013 - YOZANSO2 - LHD latest level parts will be ready on thursday (25/07). RHD latest level parts will be ready on monday (29/07)., 26-Jun-2013 - GREYNO37 - Fine tuning of the hood grille retaining clips to be captured in Concern C12703124, 17-Jun-2013 - YOZANSO2 - Pending Fix Point Date: 22-Jul-2013, Fix Point Phase: TT - S&amp;R issue solved on the latest level part.( grained ). ICA ýmplemented and approved by Team. Retainers angles will be fine tuned. AIMS will be followed by pending status till to 22.07.2013 due to PCA defined., 14-Jun-2013 - UOZMEN2 - ICA Implemented By changed from [no previous value] to "YOZANSO2". ICA Implemented Date changed from [no previous value] to 14-Jun-2013. ICA Description changed., 14-Jun-2013 - UOZMEN2 - PCA Implemented By changed from [no previous value] to "YOZANSO2". PCA Implemented Date changed from [no previous value] to 29-Jun-2013. PCA Description changed., 14-Jun-2013 - UOZMEN2 - Open</t>
  </si>
  <si>
    <t xml:space="preserve">C12703124 -C- (FoE &amp; FNA)
193683
</t>
  </si>
  <si>
    <t>ICA: apply double layer felt tape to eliminate the free play between hood and air intake plastic frame</t>
  </si>
  <si>
    <t>PCA:modify duct fixing slots to allow for adwerse body tolerances
-add to more ribs as a locater on either side</t>
  </si>
  <si>
    <t xml:space="preserve">19.07 Felt application should be applied, but not observed. </t>
  </si>
  <si>
    <t>Ozansoy, Yildirim (Y.) &lt;yozansoy@ford.com.tr&gt;
Gaery Reynolds</t>
  </si>
  <si>
    <t>1A</t>
  </si>
  <si>
    <t>RH B-pillar knock in upper area on twist
-B-pillar body tick in top roof, outer and inner sheet metal joint</t>
  </si>
  <si>
    <t>18-Jul-2013 - IAKKARPU - Closed Validated by: Akkarpuz, Ihsan (IAKKARPU) - Please have a look at the CMM reports in attachment which paves the way for closure of this item., 02-Jul-2013 - AGOYUNC1 - Pending Fix Point Date: 10-Jul-2013, Fix Point Phase: TT - Supplier updated laser cutting programm, but don't attach CMM report, waiting correct part CMM report , issue is pending till 10.July.2013, 02-Jul-2013 - AGOYUNC1 - Updated G8D is attached, but waiting revised laser program after shipment parts CMM report. Issue is pending status, till 10.July.2013, 30-Jun-2013 - AGOYUNC1 - As I wrote that problem last week e-mail, supplier know that problem, they must be fill G8D asap. Than produce correct trim line parts and shipment. See attached e-mail &amp; CMM reports., 30-Jun-2013 - AGOYUNC1 - Supplier has been notified via SRI. G8D has been raised against supplier. G8D number:194263, 30-Jun-2013 - AGOYUNC1 - Part nr are wrong, correct parts nr. are there; BK31-H28176/7-A*, 28-Jun-2013 - TDILAVER - Issue Type changed from "Manufacturing" to "Supplier Quality"., 25-Jun-2013 - CCORLU - Additionally part quality is out of tolerances, check inner a pillar part dimensional report in the attached file. Please bin it to the supplier quality with alert numbers, rework sheet required., 23-Jun-2013 - CCORLU - As ICA putty applied through the part gaps, Vin no 71049 to track after vehcicle drops down to assy line and do the S&amp;R test. See attached, 18-Jun-2013 - TDILAVER - please add pictures, mp4 files can not be openned., 13-Jun-2013 - UOZMEN2 - Open</t>
  </si>
  <si>
    <t>ICA: rework B-Pillar trim edge to achieve nominal dimensions</t>
  </si>
  <si>
    <t>PCA: improve part quality; approved 8D</t>
  </si>
  <si>
    <t>Gunes, Erol (E.) &lt;egunes1@ford.com&gt; (D&amp;R)
Corlu, Cenk (C.) &lt;CCORLU@ford.com.tr&gt; ( Manuf.)</t>
  </si>
  <si>
    <t>Dave Weir (DWEIR13)
Erol Günes
agoyunc</t>
  </si>
  <si>
    <t>Mirror has freeplay on the hinge, generating rattle @door slam and dynamic test</t>
  </si>
  <si>
    <t>16-Jul-2013 - CCIGTEKI - ICA Description changed., 10-Jul-2013 - YOZANSO2 - Pending Fix Point Date: 29-Aug-2013, Fix Point Phase: PP - RC:One or more of the variable has been choosen not suitable (Screw, hole diameter, torque value) ICA:In order to avoid looseness of screws, assembly will be done with using loctite. PCA:- screw will be changed. New design screw thread is avoid loossenes of the screw. we are waiting information from screw supplier, they will evaluate the possibilty to solve this problem just change screw type. They can modeling with all the data and say us the risk. Fix Point Date: 29.08.2013. team agreed AIMS pended till to PCA implemented. Colin Dimmcock advise: corrected part to be tried on teh vehicle as S&amp;R test by Hueseyin Oeztuerk., 06-Jul-2013 - YOZANSO2 - G8D completed till to D4. ICA done. PCA will be defined in G8D according to attachment solution.( target 09.07.2013 ) related technical info defined in attachment., 01-Jul-2013 - YOZANSO2 - ICA not possible to do here.below parts related power folded parts will be reworked in ficosa. BK31 17682/83 GEW/HEW/SEW/REW/LEW/YEW. PCA: fixing bolts to be not loosed during the vehicle usage. robust g8d will be completed 04.07.2013., 28-Jun-2013 - YOZANSO2 - ICA: completed,4 loose parts found as rejected from stock. PCA: rejected mirrors will be investigated to find robust RC and PCA. ( target: 30.06.2013 ), 24-Jun-2013 - YOZANSO2 - G8D194027 has been opened against to supplier. ICA: fýcosa will sort the loose part using with their c/f in plant. PCA: Guliz Gokce will supply problematic part from VIN 71048,then ficosa will define robust Root Cause and PCA., 21-Jun-2013 - UOZMEN2 - ICA Implemented By changed from [no previous value] to "YOZANSO2". ICA Implemented Date changed from [no previous value] to 01-Jan-2020. ICA Description changed., 21-Jun-2013 - UOZMEN2 - Open</t>
  </si>
  <si>
    <t>ICA : Rework, use Loctite, intro</t>
  </si>
  <si>
    <t xml:space="preserve">PCA : change screw type </t>
  </si>
  <si>
    <t>05/07 at supplier due 29/08
Waiting 8D completion For 8D
completion 29.08.2013</t>
  </si>
  <si>
    <t>Emilio Talaya Soto (ETALAYA2)</t>
  </si>
  <si>
    <t>A-Pillar body creak in IP height, the affected bracket is common with CCB/VBK, (Front door hinge area)</t>
  </si>
  <si>
    <t>20-Jul-2013 - TDILAVER - Closed Validated by: Sanham, Luke (LSANHAM) - Issue is closed after agreemennt with Luke Sanham, 20-Jul-2013 - TDILAVER - Pending Fix Point Phase: TT, 10-Jul-2013 - RHUCKSTE - Please provide clear direction on what exactly is creaking as per request from D.Weir. Chart still shows this was only on 1 vehicle., 10-Jul-2013 - HOEZTU11 - vin #71073, 06-Jul-2013 - CCIGTEKI - Huseyin to provide vehicle number to be reviewed by Paul Macnamarra and Tayfun Dilaver, 04-Jul-2013 - DWEIR13 - The attached photo does not explain the issue, is there a video showing where the sound is coming from ? Also is this a 1 off or found on all vehicles tested., 28-Jun-2013 - TDILAVER - please give part number or better picture., 26-Jun-2013 - UOZMEN2 - ICA Implemented By changed from [no previous value] to "TDILAVER". ICA Implemented Date changed from [no previous value] to 01-Jan-2020. ICA Description changed., 26-Jun-2013 - UOZMEN2 - Open</t>
  </si>
  <si>
    <t>Man</t>
  </si>
  <si>
    <t>NO INFORMATION</t>
  </si>
  <si>
    <t>FNA Mfg comment req'd.</t>
  </si>
  <si>
    <t>Body const. OK; D&amp;R needs to check measurements report of the fixtures will be attached by Dilek 
one-off no further reoccurrence, closure agreed</t>
  </si>
  <si>
    <t xml:space="preserve">safe VIN# 71022; </t>
  </si>
  <si>
    <t>Gunes, Erol (E.) &lt;egunes1@ford.com&gt; (D&amp;R)</t>
  </si>
  <si>
    <t>Tayfun Dilaver (TDILAVER), 
Dave Weir</t>
  </si>
  <si>
    <t>1BE</t>
  </si>
  <si>
    <t xml:space="preserve">rhd front door glass run seal squeaks while up and down
</t>
  </si>
  <si>
    <t>31-Jul-2013 - JFLOREN3 - Issue also seen on FNA low roof units, need to address Low roof in CR as well., 27-Jul-2013 - CYORE - Pending Fix Point Date: 16-Sep-2013, Fix Point Phase: PP, Fix Point VIN: Not Specified - A-status CR C12707356 linked to this issue per AIMS review today. CR set to Pending., 26-Jul-2013 - IPANAYO2 - Added glass seal criteria and interference prints provided by supplier. Please review dimentions for further inspections. Hem to glass dim is 6.8mm., 25-Jul-2013 - SNOYCE1 - None of today's 5 vehicles in the VP area have the issue. On the only vehicle found with glass squeak, the noise disappeared whilst investigating. All sign off vehicles are being checked daily. 3 previous vehicles in sign off were identified, but when we returned to strip down and investigate, the noise no longer existed. Expected inside lip modification required to make seal more robust, but trials essential before confirming decision. Only LH doors have had the squeak and vehicles in the sun have not had the noise. Rob Davey will request measuring reports of divider bar and glass to compare RH to LH., 20-Jul-2013 - SNOYCE1 - Further trials on 71088 indicated that the squeak directly comes from the glass run seal contact to the glass at the waist caused by excessive force of the seal lips. In basic summary, the inside lower lip was removed and this eliminated the squeak. However, this increased the tendancy of the outside lip to flip as the glass was allowed to move inboard. Jim Bailey to speak again with Saargummi on Monday to clarify actions to be taken. A lubricant spray used for the same issue on V362 will be trailled on Monday for a potential ICA., 19-Jul-2013 - GKURTOGL - Issue Type changed from "Manufacturing" to "Design"., 19-Jul-2013 - GKURTOGL - As a Sean Noyce mentioned it is not a T&amp;F manuf. issue. Temparature changing effect just can be eliminate by changing the metarial. Issue is needed to be change as a design issue., 17-Jul-2013 - SNOYCE1 - The issue was raised from vehicle number 71048 and was tested by Hueseyin on 14th June. Therefore it is a very early TT vehicle and will have the poor sheet metal clinching. However, Umut and myself tested the vehicle yesterday and the noise was gone both in the sun and later in the cooler FCPA area. This was a VoCF vehicle and has clocked up many thousand KM. Maybe constant usage has eliminated this noise. There was vehicle this morning, 71088, which Umut again heard the squeak noise when the window was lowered. But yet again, when we reviewed it this afternoon the noise had disappeared. The only explainable difference was the temperature. This morning the Van was inside and this afternoon’s test was outside. Therefore, Umut will drive this vehicle into the S&amp;R chamber later to cool it down to see if we can replicate the noise., 16-Jul-2013 - RDAVEY - As stated below, the T&amp;F build quality is improving. There has been no vehicle produced in the last 2 weeks that has shown a S&amp;R issue on the Glass Run Seal. There is no Design change planned, or ICA action being issued from PD Closures Design. The agreement with Hueseyin Oeztuerk, was that we put this to Pending until July 19th. If no vehicle ater that date was found to have an issue he would close due to improving ManuF Build Quality. I have re-binned to Manufacturing T&amp;F Quality, and attched a ppt showing the contributing Clinch flange which has now greatly improved. It is now a case of the T&amp;F line getting used to fitting this very complicated seal., 16-Jul-2013 - RDAVEY - Issue Type changed from "Design" to "Manufacturing"., 16-Jul-2013 - SNOYCE1 - The vehicle on the Paynter chart which produced the noise was found today from the VoCF and was tested at ambient temperature. There was no squeak noise from raising or lowering the glass. Tomorrow morning we will put the vehicle in the S&amp;R chamber and test at a cooler temp., ... (Status info truncated)</t>
  </si>
  <si>
    <t>A12714773</t>
  </si>
  <si>
    <t>C12707356 -C- (FoE only)</t>
  </si>
  <si>
    <t xml:space="preserve">rework upper lip acc. V362 (lessons learned); parts to current level but w/o psw
</t>
  </si>
  <si>
    <t xml:space="preserve">Reinforce cosmetic lip by adding material on the back side all along the shotmould 
</t>
  </si>
  <si>
    <t>Manuf Eng'g: Mehru Celikdelen Dogan, Eren Edikkaya</t>
  </si>
  <si>
    <t>LH/RH front door BSM rattle on door slam vs. sheet metal and wheel arch moulding</t>
  </si>
  <si>
    <t>25-Jul-2013 - YOZANSO2 - ICA/ALERT/PCA Informations defined in attachment., 01-Jul-2013 - YOZANSO2 - Pending Fix Point Date: 25-Sep-2013, Fix Point Phase: PP - g8d accepted., 26-Jun-2013 - YOZANSO2 - G8D 194129 has been opened against to supplier,however issue seen as design issue., 21-Jun-2013 - UOZMEN2 - ICA Implemented By changed from [no previous value] to "YOZANSO2". ICA Implemented Date changed from [no previous value] to 01-Jan-2020. ICA Description changed., 21-Jun-2013 - UOZMEN2 - Open</t>
  </si>
  <si>
    <t>add foam</t>
  </si>
  <si>
    <t>- BSM on door front: additional ribs to touch body along
upper and lower area
 - BSM on wheel arch: Added support rıbs wıth 0.5 mm interferences
on the below lıne; additional fixing upper area</t>
  </si>
  <si>
    <t xml:space="preserve">19.07 Guliz Gokce mentioned that these parts are old version. Erhan Tapo mentioned that they have changed them with the latest version.
</t>
  </si>
  <si>
    <t>Dave Argent (DARGENT4)</t>
  </si>
  <si>
    <t>SLD oil canning on slam + rattle on slam and dynamic-Inner structure is not attached to outer sheet metal causing oil canning noise and inner structure is rattling to outer sheet metal 
(old aim 3247869)</t>
  </si>
  <si>
    <t>31-Jul-2013 - SPATEL3 - Pending Fix Point Date: 30-Aug-2013, Fix Point Phase: PP, 06-Jul-2013 - EDIKKAYA - Pending Fix Point Date: 15-Jul-2013, Fix Point Phase: TT - Pend as discussed., 03-Jul-2013 - DSEZGIN1 - Rework sheet for current Transit attached., 30-Jun-2013 - HOEZTU11 - Please could you add an evidence that you are applying improved sealer application (i.e. alert or CR#?), 29-Jun-2013 - IPORTER - Improved sealer application now in place. Pend until 15/7 to confirm no reoccurence., 19-Jun-2013 - EUSLU1 - ICA Implemented By changed from [no previous value] to "EDIKKAYA". ICA Implemented Date changed from [no previous value] to 01-Jan-2020. ICA Description changed., 19-Jun-2013 - EUSLU1 - Open</t>
  </si>
  <si>
    <t>PP date for PCA
New types of seals will be the PCA application</t>
  </si>
  <si>
    <t>NA</t>
  </si>
  <si>
    <t xml:space="preserve"> apply Air-drying anti-flutter</t>
  </si>
  <si>
    <t xml:space="preserve"> Improved sealer application </t>
  </si>
  <si>
    <t>Rework sheet for current Transit attached</t>
  </si>
  <si>
    <t xml:space="preserve">Manuf Eng'g: Mehru Celikdelen Dogan, Eren Edikkaya, Cenk Corlu
Ayten, Murat (M.) mayten@ford.com
Yildirim, Naim (N.) nyildiri@ford.com.tr
Gultekin, Tolga (T.) &lt;tgulteki@ford.com.tr&gt;
</t>
  </si>
  <si>
    <t xml:space="preserve">Eren Dikkaya 
Engin Yilmazer </t>
  </si>
  <si>
    <t>(RCD) Cargo door oil canning on slam-Inner structure is not attached to outer sheet metal causing oil canning noise on slam
(old aim 3247873)</t>
  </si>
  <si>
    <t>apply Air-drying anti-flutter</t>
  </si>
  <si>
    <t>reworksheet attached</t>
  </si>
  <si>
    <t>Cenk CORLU</t>
  </si>
  <si>
    <t xml:space="preserve">Cargo area oil canning on door slam and sheet metal drumming on dynamic-None of the inner structures in the cargo area are attached to the outer sheet metal. 
(RH/ LH side outer sheet metal between C-pillar and D pillar upper area is not attached to the inner structure old aim 3247888) </t>
  </si>
  <si>
    <t>31-Jul-2013 - SPATEL3 - Pending Fix Point Date: 30-Aug-2013, Fix Point Phase: PP, 08-Jul-2013 - EDIKKAYA - Pending Fix Point Date: 31-Jul-2013, Fix Point Phase: TT - Re-work sheet attached as an ICA., 05-Jul-2013 - TDILAVER - System changed from "1A BIW / Structures" to "1B Closures / Hardware"., 03-Jul-2013 - DSEZGIN1 - rework sheet attached, 03-Jul-2013 - HOEZTU11 - Open - As there is no ICA solution on TT vehicle, aims re-opened again, 20-Jun-2013 - BENDACOT - Pending Duplicate Issue ID: 3247888 - AIMS is duplicate of 3247888. Suggest that this old AIMS is re-opened from Pending., 19-Jun-2013 - UOZMEN2 - ICA Implemented By changed from [no previous value] to "TDILAVER". ICA Implemented Date changed from [no previous value] to 01-Jan-2020. ICA Description changed., 19-Jun-2013 - UOZMEN2 - Open</t>
  </si>
  <si>
    <t>PP date for PCA
Thickness increase for the sealer application</t>
  </si>
  <si>
    <t>FNA Mfg process expected to prevail.</t>
  </si>
  <si>
    <t>tbe</t>
  </si>
  <si>
    <t>reworksheet attached; gap according D&amp;R is 4mm, the units does have 15mm
Tech review discussion is requested from Manuf side</t>
  </si>
  <si>
    <t>Cenk CORLU
Tony Farrant</t>
  </si>
  <si>
    <t>LH + RH C-pillar croak during dynamic-Metal C-pillar has contact with the flange that connects the roof to the side panel. The flange is moving on the pillar causing a croak noise (old aim 3253685)</t>
  </si>
  <si>
    <t>23-Jul-2013 - BENDACOT - Pending Fix Point Date: 30-Aug-2013, Fix Point Phase: PP - C12713371 will extend tapes to prevent sheet metal contact. AIMS moved to pending., 22-Jul-2013 - BENDACOT - Revised CAD models given to Durability CAE to run analysis to understand if enlarged structural tape causes any issues. Estimated timing for result 24/7., 20-Jul-2013 - AIRSHAD3 - Tayfun to confirm VIN numbers with additional sealer tapes and proper design gaps to test and confirm the design solution, 19-Jul-2013 - DYURDAKU - The S&amp;R issue is present on the vehicles where the bracket is in the correct position as discused in the AIMS meeting. Issue changed to design to add tape to upper area., 19-Jul-2013 - DYURDAKU - Issue Type changed from "Manufacturing" to "Design"., 18-Jul-2013 - AIRSHAD3 - ICA Implemented By changed from "CCORLU" to "AIRSHAD3". ICA Description changed., 17-Jul-2013 - BENDACOT - Part is clearly not in correct location and SW are burnt through so cannot be a design issue. These issues may now have been resolved which means we need to re-test an improved vehicle to confirm the issue has been resolved., 17-Jul-2013 - BENDACOT - Issue Type changed from "Design" to "Manufacturing"., 16-Jul-2013 - HOEZTU11 - Reworksheet and alert is needed, 16-Jul-2013 - HOEZTU11 - Issue Type changed from "Manufacturing" to "Design"., 15-Jul-2013 - WHEYTENS - Please re-bin to design PMT 1A, 13-Jul-2013 - DYURDAKU - Tayfun to correct new additional durability brackets in 7L fixtures, and also burnthrough on the spotwelds., 11-Jul-2013 - STEMUR - Clearance between BK31-V279E10 and BK31-V32290 is not enough - please check attached ppt.Need to be re-binned to Design, 09-Jul-2013 - OKURT2 - Issue Type changed from "Design" to "Manufacturing"., 09-Jul-2013 - RCATTON - Locator concept discussed and agreed with Marc Picciano and conveyed to Tayfun Dilaver, who will check that this is being used in Bodyside sub asy in CEVA and provide photos. Please also reference AIMS #3343648 that has been raised against this part for poor build quality, 08-Jul-2013 - RCATTON - Outcome of meeting on 8th July, Tayfun to discuss with Hueseyin Oeztuerk to fully understand what is causing this squeak and rattle. Richard Catton to discuss with Marc Picciano locator concept for Capping bridge, 05-Jul-2013 - TDILAVER - there is no 4mm design gap on part. Calculating part thickness in some areas, there are less than 3 mm design gaps., 05-Jul-2013 - TDILAVER - Issue Type changed from "Manufacturing" to "Design"., 26-Jun-2013 - UOZMEN2 - ICA Implemented By changed from [no previous value] to "CCORLU". ICA Implemented Date changed from [no previous value] to 01-Jan-2020. ICA Description changed., 26-Jun-2013 - UOZMEN2 - Open</t>
  </si>
  <si>
    <t xml:space="preserve">A12711491 </t>
  </si>
  <si>
    <t>C12713371 -C- (FoE &amp; FNA)</t>
  </si>
  <si>
    <t>Structures to confirm PCA Fixed Point Date for FNA by 14.00 Turkish, 12.00 UK 02-Aug-2013.</t>
  </si>
  <si>
    <t xml:space="preserve">apply additional sealer tapes between outer cappings and bridging bracket     </t>
  </si>
  <si>
    <t xml:space="preserve">extend sealer tapes between outer cappings and bridging bracket </t>
  </si>
  <si>
    <t xml:space="preserve">12/07 Manuf wish to move to design
ICA proposal : add sealer. Need alert and rework sheet
PCA: extend the tapes
</t>
  </si>
  <si>
    <t xml:space="preserve">Irshad, Amir (A.) &lt;airshad3@ford.com&gt; (D&amp;R)
Manuf. Eng'g/ Managers:
Ayten, Murat (M.) mayten@ford.com
Yildirim, Naim (N.) nyildiri@ford.com.tr
Gultekin, Tolga (T.) &lt;tgulteki@ford.com.tr&gt;
</t>
  </si>
  <si>
    <t>Cenk CORLU
Amir Irshad</t>
  </si>
  <si>
    <t>RCD lower latch rattle on door slam -- LH RCD lower latch claw is vibrating to the striker on door slam, causing a rattle
(old aim 3253689)</t>
  </si>
  <si>
    <t>31-Jul-2013 - SPATEL3 - Pending Fix Point Date: 30-Aug-2013, Fix Point Phase: PP, 04-Jul-2013 - CCORLU - Pending Fix Point Date: 05-Jul-2013, Fix Point Phase: TT, 23-Jun-2013 - CCORLU - For the vibration and croak issues striker alignment to the latch is the critical process. To provide ICA: - Vibration control of the RCD's while opening - corak noise while closing have been added to inspection points of pre-cal areas. Then if detected, by tuning both latch and striker in the repair area the customer would be protected. ICA no 71082 Additionally for better capability of adjustments, lacht mounting jigs should be integrated to the process by T&amp;F to reduce inline failure counts., 19-Jun-2013 - EUSLU1 - ICA Implemented By changed from [no previous value] to "CCORLU". ICA Implemented Date changed from [no previous value] to 19-Jun-2013. ICA Description changed., 19-Jun-2013 - EUSLU1 - Open</t>
  </si>
  <si>
    <t>no PCA</t>
  </si>
  <si>
    <t xml:space="preserve"> re-set RCD </t>
  </si>
  <si>
    <t xml:space="preserve"> re-set RCD ; reworksheet &amp; process improvement sheet are attached</t>
  </si>
  <si>
    <t>safe VIN# 71082 will be tested
14.08/30.07 Door settings still NOK
Manuf still do not apply any installation fixtures</t>
  </si>
  <si>
    <t>Manuf Eng'g: Mehru Celikdelen Dogan, Eren Edikkaya
Ayten, Murat (M.) mayten@ford.com
Yildirim, Naim (N.) nyildiri@ford.com.tr
Gultekin, Tolga (T.) &lt;tgulteki@ford.com.tr&gt;</t>
  </si>
  <si>
    <t>Cenk Corlu</t>
  </si>
  <si>
    <t>SLD lower rail scuff on open / close-Lower roller arm comes in contact with the lower rail causing a scuff noise and damaging the roller arm bracket
(old aim 3254494 VP)</t>
  </si>
  <si>
    <t>31-Jul-2013 - SPATEL3 - Pending Fix Point Date: 30-Aug-2013, Fix Point Phase: PP, 04-Jul-2013 - CCORLU - Pending Fix Point Date: 05-Jul-2013, Fix Point Phase: TT - For ICA, inspection point are defined in pre-cal areas to check the clash condition of lower roller to the step track which is causing noise to protect the customer. Meanwhile, for everlasting solution - C12635477 for 362 must be quickly approved and released in parallel with 363 for PCA - Aims no 3340271 must be resolved as well for PCA Because SLD setting is completely carry over from 362, same process sheet being used, but different pictures. Pictures also would turn into the 363 ones asap. ICA vin no: 71082 first VBK vehicle awaited to drop down to T&amp;F for verification, 03-Jul-2013 - DSEZGIN1 - reworksheet attached, 23-Jun-2013 - CCORLU - Design clearance is enough, rollers should be set to the doors by using jigs by T&amp;F area with proper shimming, 19-Jun-2013 - UOZMEN2 - ICA Implemented By changed from [no previous value] to "CCORLU". ICA Implemented Date changed from [no previous value] to 01-Jan-2020. ICA Description changed., 19-Jun-2013 - UOZMEN2 - Open</t>
  </si>
  <si>
    <t>C12635477 -C-</t>
  </si>
  <si>
    <t>there is another AIMS for track entry cover move up for proper clearance</t>
  </si>
  <si>
    <t xml:space="preserve"> re-set SLD</t>
  </si>
  <si>
    <t xml:space="preserve"> re-set SLD; reworksheet &amp; process improvement sheet are attached</t>
  </si>
  <si>
    <t xml:space="preserve">Tayfun Dilaver (TDILAVER), </t>
  </si>
  <si>
    <t>1AC</t>
  </si>
  <si>
    <t>D-pillar lower corner area body creak. Underfloor , rr X-member-relative movement between sheetmetal layers</t>
  </si>
  <si>
    <t>31-Jul-2013 - SPATEL3 - Pending Fix Point Date: 30-Aug-2013, Fix Point Phase: PP, 04-Jul-2013 - CCORLU - Pending Fix Point Date: 08-Jul-2013, Fix Point Phase: TT - to monitor for the next 7 unit left, 04-Jul-2013 - CCORLU - Issue seen on one vehicle. It looks spotweld is in position. We'll monitor the issue, if required additional sealer request would be done by tech review with PD. Root cause not identified yet., 20-Jun-2013 - UOZMEN2 - ICA Implemented By changed from [no previous value] to "CCORLU". ICA Implemented Date changed from [no previous value] to 01-Jan-2020. ICA Description changed., 20-Jun-2013 - UOZMEN2 - Open</t>
  </si>
  <si>
    <t>S&amp;R team to monitor 7 vehicles</t>
  </si>
  <si>
    <t>additional sealer application</t>
  </si>
  <si>
    <t>additional sealer application is proposed tech review with PD</t>
  </si>
  <si>
    <t xml:space="preserve">
Body const. OK; D&amp;R needs to check
safe vin# DR82573; DR82549; DR82572</t>
  </si>
  <si>
    <t>Irshad, Amir (A.) &lt;airshad3@ford.com&gt; (D&amp;R)
Manuf. Eng'g/ Managers:
Ayten, Murat (M.) mayten@ford.com
Yildirim, Naim (N.) nyildiri@ford.com.tr
Gultekin, Tolga (T.) &lt;tgulteki@ford.com.tr&gt;</t>
  </si>
  <si>
    <t>Tayfun Dilaver (TDILAVER)
Dennis Cooper</t>
  </si>
  <si>
    <t>SLD lower liner rattle on door slam-SLD lower liner clips are loose ; V362 clip with foam washer tested S&amp;R is OK</t>
  </si>
  <si>
    <t>05-Jul-2013 - MJUKES - Pending Fix Point Date: 26-Aug-2013, Fix Point Phase: PP, 29-Jun-2013 - IPORTER - Paul Moore to confirm with Anixter cannot change the clip. (Monday) Alt Paul to raise concern to add foam to the boards. (Tuesday), 26-Jun-2013 - MJUKES - additional thickness of foam to be added to the board. Alert to be raised for ICA (P. Moore)., 20-Jun-2013 - MJUKES - ICA proposal to increase the foam on the board to avoid complexity of the fixing pins &amp; mis-builds., 19-Jun-2013 - EUSLU1 - ICA Implemented By changed from [no previous value] to "PMOORE89". ICA Implemented Date changed from [no previous value] to 01-Jan-2020. ICA Description changed., 19-Jun-2013 - EUSLU1 - Open</t>
  </si>
  <si>
    <t>A12707448</t>
  </si>
  <si>
    <t>C12707389 -C- (FoE only)</t>
  </si>
  <si>
    <t>the actions/ PCA’s in the respective concerns are planned to be implemented for FoE PP.
These parts are FoE only.</t>
  </si>
  <si>
    <t>na</t>
  </si>
  <si>
    <t>reworked parts with foam and double side tape</t>
  </si>
  <si>
    <t>PCA: = ICA, if OK for appearance;  increased foam thickness on B-surface. V362 clips not possible</t>
  </si>
  <si>
    <t xml:space="preserve"> 22.07.2013: Grained clips will be available tomorrow. ICA is using V362 clips.</t>
  </si>
  <si>
    <t>Sahin, Mehmet (Meh.) &lt;msahin12@ford.com&gt; (D&amp;R)</t>
  </si>
  <si>
    <t>Moore, Paul (P.) &lt;pmoore89@ford.com&gt;</t>
  </si>
  <si>
    <t>LH+RH SLD wedge rattle-SLD door settings NOK; SLD female wedge knocks to the male wedge while door slam
(old aim 3249922)</t>
  </si>
  <si>
    <t>31-Jul-2013 - SPATEL3 - Pending Fix Point Date: 30-Aug-2013, Fix Point Phase: PP, 04-Jul-2013 - CCORLU - Pending Fix Point Date: 05-Jul-2013, Fix Point Phase: TT - For ICA, inspection point are defined in pre-cal areas to check the clash conditions of wedges to eachother ans any deformation on the female wedges as we do for 362 currently in the production. Meanwhile, for everlasting solution - C12635477 for 362 must be quickly approved and released in parallel with 363 for PCA - Aims no 3340271 must be resolved as well for PCA Because SLD setting is completely carry over from 362, same process sheet being used, but different pictures. Pictures also would turn into the 363 ones asap. ICA vin no: 71082 first VBK vehicle awaited to drop down to T&amp;F for verification, 02-Jul-2013 - HOEZTU11 - Open - no solution has been found, 30-Jun-2013 - RDAVEY - Pending Fix Point Date: 04-Jul-2013, Fix Point Phase: TT - issue is a S&amp;R issue not a process change issue. No process change required. Therefore no process sheet required, 30-Jun-2013 - RDAVEY - door setting and adjustments revised, to be reviewed by S&amp;R team with a view to close, set to pending that review, 29-Jun-2013 - IPORTER - Is this adjustment sufficient to close the issue?, 23-Jun-2013 - CCORLU - All doors of 71076 are exposed to do some study cases. All related components removed and installed more than once,thus door adjustment changed. Need to evaluate the status with doors properly adjusted., 19-Jun-2013 - UOZMEN2 - ICA Implemented By changed from [no previous value] to "CCORLU". ICA Implemented Date changed from [no previous value] to 01-Jan-2020. ICA Description changed., 19-Jun-2013 - UOZMEN2 - Open</t>
  </si>
  <si>
    <t>New wedges arrived S&amp;R team to evaluate. Same parts are with 362 if works ICA will be PCA 
No info for PCA application date</t>
  </si>
  <si>
    <t>re-set SLD</t>
  </si>
  <si>
    <t>re-set SLD; process improvement sheet attached</t>
  </si>
  <si>
    <t xml:space="preserve">Manuf. Eng'g/ Managers:
Ayten, Murat (M.) mayten@ford.com
Yildirim, Naim (N.) nyildiri@ford.com.tr
Gultekin, Tolga (T.) &lt;tgulteki@ford.com.tr&gt;, Eren Edikkaya
</t>
  </si>
  <si>
    <t>LH RCD creak on open to end position-
LH tail light lens creak to body in upper area. Not enough clearance between lens and body</t>
  </si>
  <si>
    <t>01-Aug-2013 - AGOYUNC1 - Parts tool improvement ongoing till 26 Aug.2013. During PP phase supplier will be checkþng 100% all parts before shipping. Safe win#82555 Similar AIMs#3285215, 10-Jul-2013 - RHUCKSTE - Added design section showing 2.0mm design gap. Added Craftsmanship master sections for lamp area. Latest body measurment report shows errors up to 6.0mm in lamp area., 07-Jul-2013 - AGOYUNC1 - Pending Fix Point Date: 30-Aug-2013, Fix Point Phase: PP, 07-Jul-2013 - AGOYUNC1 - We investigated yesterday AIMs meeting with supplier and STA Program team. Tool improve are not finish yet. Till then end of august. Issue is pending &amp; checked every batch that parts 100% by supplier before shipment. See attached G8D report., 03-Jul-2013 - AGOYUNC1 - G8D is not acceptable, rejected and send back to supplier. Waiting correct action plan and G8D asap. See attached G8D report 02_July_2013, 01-Jul-2013 - YOZANSO2 - System changed from "1C Exterior Trim and Ornamentation" to "1A BIW / Structures"., 28-Jun-2013 - YOZANSO2 - no issue seen on the nominal buck,so system to be changed to upperbody., 25-Jun-2013 - AGOYUNC1 - Supplier has been notified via SRI. G8D has been raised against supplier. G8D number: 194090, 24-Jun-2013 - DYURDAKU - ICA Implemented By changed from [no previous value] to "AGOYUNC1". ICA Implemented Date changed from [no previous value] to 01-Jan-2020. ICA Description changed., 24-Jun-2013 - DYURDAKU - Open</t>
  </si>
  <si>
    <t>A12704628</t>
  </si>
  <si>
    <t xml:space="preserve"> replace gasket on rr lamps VBK to solve fit &amp; finish issues</t>
  </si>
  <si>
    <t xml:space="preserve"> improve D-pillar sheetmetal part quality</t>
  </si>
  <si>
    <t>Safe vin# 82555 OK; 82527; 82575 (framing on 25.07)</t>
  </si>
  <si>
    <t>Manuf. Eng'g/ Managers:
Ayten, Murat (M.) mayten@ford.com
Yildirim, Naim (N.) nyildiri@ford.com.tr
Gultekin, Tolga (T.) &lt;tgulteki@ford.com.tr&gt;</t>
  </si>
  <si>
    <t>Tony Farrant (TFARRAN3)
agoyunc</t>
  </si>
  <si>
    <t>LH/RH B-pillar metallic rattle on door slam
B-pillar seat belt height adjuster metal guide to rail</t>
  </si>
  <si>
    <t>Pending</t>
  </si>
  <si>
    <t>15-Aug-2013 - MSCOT147 - Pending Fix Point Date: 27-Sep-2013, Fix Point Phase: PP - C12721159 has been raised to effect the PCA for the height adjuster. ICA trials today to confirm issue is resolved., 13-Aug-2013 - SGOODSIT - Open - CR is at X-Status., 13-Aug-2013 - HOEZTU11 - C12715033 is rejected, 13-Aug-2013 - DFRICKE4 - Pending Fix Point Date: 07-Oct-2013, Fix Point Phase: PP - Height Adjust internal parts optimised to eliminate metal to metal contact. Will be actioned under re-opened Concern No. C12715033, 09-Aug-2013 - MWARD5 - There are two items being reported through the team : 1. Rattle during door slam (initial AIMS report) 2. Rattle during driving (latest drive team report) The free movement side to side of the D loop is the same as V34x. The continued analysis this week has eliminated a number of potential root causes and has concluded that the source of noise for both potential effects is the contact between the upper part of the slider plate to the rail under some tolerance conditions. Supplier Autoliv are working on solutions and a robustness exercise to ensure that this contact can be eliminated whilst maintaining the engagement geometry of the latch mechanism. Concern to be re-opened to capture design actions on slider., 08-Aug-2013 - GKLEBER1 - Issue Type changed from "Meets Design Intent" to "Design"., 07-Aug-2013 - HOEZTU11 - I have to disagree with your statement that the issue is only on CCB units: The issue is meanwhile found also on VBK vehicles (affected VIN’s: 82565 &amp; 71060); see current painter chart. In additional it was also found during the R202 Drive on the VIN# 71089 (VAN), that was on begin of august, 06-Aug-2013 - MSCOT147 - MDI proposal concurred by Andy Platt today as noise only heard on very hard door slam on Chassis Cab only. 6 quaestions will be uploaded before AIMS meeting tomorrow, 06-Aug-2013 - MSCOT147 - Issue Type changed from "Design" to "Meets Design Intent"., 02-Aug-2013 - MWARD5 - No ICA required for TT (reviewed with P Gaskin), 01-Aug-2013 - MSCOT147 - We now propose this issue as MDI. We cannot safely and robustly stop the noise from occuring. It is only heard on a hard door slam and only of Chassis Cabs. We will load in the 6 questions asap, 31-Jul-2013 - JFLOREN3 - Open - C12715033 rejected in 31-JUL change control, AIMS back to open status., 26-Jul-2013 - DNIGHT11 - Sample with stiffened spring is available in Dunton pending verification in SCC vehicle. However, the root cause is more likely to be from contact to the lever mechanism to the body. Clearance is required (see attached) which must be verified in the SCC body. The added tape in earlier verifiication would have displaced the lever and therefore avoided the body contact. The height adjuster is common to all V36x, but the noise issue is only found on this body style, therefore the body clearance must be verified. In this case it is unlikely that the spring change will solve the noise issue., 26-Jul-2013 - MSCOT147 - Pending Fix Point Date: 23-Sep-2013, Fix Point Phase: TT - C12715033 will release an updated spring with higher compression force to stop the rattle. Samples being made to support remaining TT vehicles as an ICA, 25-Jul-2013 - OKURT2 - Can you please update the issue what is your ICA &amp; PCA plan ?, 20-Jul-2013 - MMIRZA1 - System changed from "1A BIW / Structures, 2BB Restraints" to "2BB Restraints"., 20-Jul-2013 - MMIRZA1 - 1A BIW Structures removed, as contained within restraints team., 18-Jul-2013 - MSCOT147 - I will investigate applying Grease to the Carriage of the Height Adjuster to dampen noise. I will also look into application of deadener pad to B-Pillar to dampen vibrations going into the height adjust assembly to those seen on VBK bodies where noise is not an issue., 18-Jul-2013 - MSCOT147 - System changed from "2 ... (Status info truncated)</t>
  </si>
  <si>
    <t>A12721913
A12721927</t>
  </si>
  <si>
    <t xml:space="preserve">194135
C12715033 -X-
C12721159 -A- </t>
  </si>
  <si>
    <t>add aluminium tape on the sliding guide</t>
  </si>
  <si>
    <t xml:space="preserve">Increase the thickness of the sliding ribs with 0.2mm
Ford HA15 Guide:  New ribs in the lower area of the guide.
</t>
  </si>
  <si>
    <t>29.07.2013: Michael Scott will provide the ICA information.
15.08 improved parts will be tested today; VBK S&amp;R OK, CCB will be tested on 20.08</t>
  </si>
  <si>
    <t>Filiz, Yasemin (Y.) &lt;yfiliz@ford.com&gt; (D&amp;R; Supplier)</t>
  </si>
  <si>
    <t>Bernie Endacott (BENDACOT), David Fricker (DFRICKE4)</t>
  </si>
  <si>
    <t>1.) LHF seat rattle underneath seat
2.) Creak/squeak noise under LH driver seat; Battery box brace rattle to seat pedestal, missing bump stops</t>
  </si>
  <si>
    <t>27-Jun-2013 - AJOHN485 - Pending Fix Point Date: 06-Sep-2013, Fix Point Phase: PP - C12669096 'C' status. Change in for PP builds., 27-Jun-2013 - DTECU1 - Issue Type changed from "Supplier Quality" to "Design"., 27-Jun-2013 - DTECU1 - As agreed with Drake, Simon (S.D.) and Hurrell, Nicholas (N.E.) issue will turn to design and pend against CR., 27-Jun-2013 - NHURRELL - Please see entry on 21st June showing windlace design solution released on C12669096 to replace front bumpstops., 27-Jun-2013 - DTECU1 - STA site eng Bayraktar, Yavuz (Y.) had a quality check in supplier MFG site. As per his comments: Has been seen 100% checking is being done manually by using a template red color having cut outs for rubber pads. Template enables to see easily if rubber pads are present or not . Control plan has also been prepared for %100 check which means that qualty wall is applied for the pads. So supplier process is secured., 26-Jun-2013 - DTECU1 - EESE Buble Team agreement is STA site engineer Yavuz Bayraktar to visit Ermetal process. Due data 27 June., 25-Jun-2013 - DTECU1 - Attached Ermetal G8D 194043 - supplier statement is requesting as PCA: reducing hole dia or using windlace instead of rubber pads same as NA version., 25-Jun-2013 - DTECU1 - STA site engineer Bayraktar, Yavuz (Y.) is expected to visit rubber pads supplier process on 26 June afternoon. Report out 27 June morning., 24-Jun-2013 - DTECU1 - G8D 194043 raised against Ermetal. Note send to supplier to confirm how transportation process is secured in order to avoid any rubber pads missing into assembly line., 24-Jun-2013 - AJOHN485 - D4 response in attached G8D is not acceptable from Ermetal, even if there is a planned design change. Ermetal to confirm how they will control transportation process with the 2 rubber stops as a PCA., 22-Jun-2013 - DTECU1 - G8D report from Ermetal supplier (attached). As mentioned below by Alex, ICA is implemented: %100 check process is already in place at Ermetal before shipping. Stock checked by 3rd party in Otosan (CONTRACT) for sorting ,and it was completed during 2 hours on 20.06.13, stock checked again %100 at Ermetal. V363 TT’s already built 7 vehicles has been checked by Ermetal team. 0 NOK parts found., 22-Jun-2013 - AJOHN485 - Issue was two rubber bump stops on front end of T brace, stock has been checked as OK by Ford Otosan incoming inspections and Ermeatl have checked all produced TT's with no oter issues found. Ermetal to complete G8D for AIMS closure. Note only: Windlace sample with Lucas Huselmans in Ford Otosan to evaluate S&amp;R performance., 21-Jun-2013 - NHURRELL - Please can we confirm which of the 4 x bump stops are missing? The two at the front short edge or the one at the back on the long edge? If it is the two at the front then we could close/pend this AIM with the winlace release C12669096 which has just gone to R status today for V362 &amp; V363. So now we just need the official Functional Build s/o and then it just needs to be timed in. NB. We have already have S&amp;R functional build approval. We also have the Alert A12700264 in place to allow ermetal to fit winlace to the V363 TT builds. Am just waiting to find out who in Otosan Kocaeli can segregate the V363TT battery brackets so Ermetal can come in and fit the winlace., 21-Jun-2013 - AJOHN485 - ICA = Ermetal have checked all produced V363 TT's and there is no issue (rubber stops are present). Burak Birinkulu to feedback on condition of parts in stores. PCA = Ermetal to complete 8D report and review with STA., 21-Jun-2013 - UOZMEN2 - ICA Implemented By changed from [no previous value] to "DTECU1". ICA Implemented Date changed from [no previous value] to 01-Jan-2020. ICA Description changed., 21-Jun-2013 - UOZMEN2 - Open</t>
  </si>
  <si>
    <t>A12700264</t>
  </si>
  <si>
    <t>C12669096 -C-
194043</t>
  </si>
  <si>
    <t>use winlace foam edging ilo foam of rubber buttons on TT V363E</t>
  </si>
  <si>
    <t xml:space="preserve">add windlace to front of the bracket and change swage design to increase stiffness                          
                                                          </t>
  </si>
  <si>
    <t xml:space="preserve">ICA: use winlace foam edging ilo of rubber buttons
PCA : revise battery clam p design to add winlace to front of bracket </t>
  </si>
  <si>
    <t>Johnson, Alex (A.) &lt;ajohn485@ford.com&gt; (D&amp;R)</t>
  </si>
  <si>
    <t>LH+RH SLD floor door step oil can on load (TT vehicle; 1st VBK)
(VP aim 3255657)</t>
  </si>
  <si>
    <t>21-Aug-2013 - ODOGAN9 - CR below (strainer addition) has been replaced with Beta Brace addition CR., 06-Aug-2013 - JFLOREN3 - Pending Fix Point Date: 27-Sep-2013, Fix Point Phase: TT - C12717684 has been moved to Pink., 05-Aug-2013 - JFLOREN3 - Open - C12705730 has been rejected. D screen of C12705730 says C12717684 is replacing this or authorizing the actions. C12717684 is currently on pre-pink. C12717684 must be moved to the J1 deck before CR approval. Per discussions in global S&amp;R meeting, this is FWD specific, FNA not affected., 31-Jul-2013 - SPATEL3 - Pending Fix Point Date: 30-Aug-2013, Fix Point Phase: PP, 25-Jul-2013 - MELMS5 - See comments in AIMS 3255657 for this duplicated issue. VIN numbers for vehicles containing floor panels with added down facing swages are: 82558 and 82561 which will be trialed for oil canning., 18-Jul-2013 - PMACNAM1 - Duplicate issue of 3255657, 3211050, 3343284. Blanket concern C12705730 raised to cover all oil canning issues. Issue narrowed down to two possible causes. PCA still being evaluated., 29-Jun-2013 - PMACNAM1 - Pending Fix Point Date: 01-Aug-2013, Fix Point Phase: TT, 29-Jun-2013 - PMACNAM1 - Alert A12703960 raised for re-work to investigate PCA action of addition hole in floor as per V323., 25-Jun-2013 - UOZMEN2 - ICA Implemented By changed from [no previous value] to "MMIRZA1". ICA Implemented Date changed from [no previous value] to 01-Jan-2020. ICA Description changed., 25-Jun-2013 - UOZMEN2 - Open</t>
  </si>
  <si>
    <t>A12703960 not working
A12706391not working
A12715389</t>
  </si>
  <si>
    <t xml:space="preserve">C12705730 -X- 
C12717684 -A- (FoE &amp; FNA)
</t>
  </si>
  <si>
    <t>FWD floors will have sheet metal strainer between SLD step and rails.
RWD floors still testing Beta-Brace on Alert A12715389.</t>
  </si>
  <si>
    <t>FWD - No FWD floors in FNA.
RWD - Confirm Alert A12715389 to be extended by 14.00 Turkish Time, 12.00 UK time 02-Aug-2013.</t>
  </si>
  <si>
    <t>apply beta brace</t>
  </si>
  <si>
    <t xml:space="preserve">additional strainer in SLD step assemblies to alleviate floor oilcanning                 
*                                                     </t>
  </si>
  <si>
    <t>3rd ICA: add beta brace on affected area for FWD and RWD
PCA: design change to resolve oil can in LH and RH floor pane 
Safe vin# will be given by Bashir, Saqib</t>
  </si>
  <si>
    <t xml:space="preserve">Cooper, Denis (D.) &lt;dcoop133@ford.com&gt; (D&amp;R)
Manuf Eng’g/Managers: 
Ayten, Murat (M.) mayten@ford.com
Yildirim, Naim (N.) nyildiri@ford.com.tr
Gultekin, Tolga (T.) &lt;tgulteki@ford.com.tr&gt;
</t>
  </si>
  <si>
    <t>Denis Cooper (DCOOP133), Tayfun Dilaver (TDILAVER)</t>
  </si>
  <si>
    <t>OHC (Tray) rattle noise, because of poor fixing-Gap condition between overhead shelf &amp; console</t>
  </si>
  <si>
    <t>12-Aug-2013 - GKLEBER1 - Issue cannot be closed out to that issue, as it was closed out as a duplicate to this issue., 15-Jul-2013 - RROXAS - 7/15/2013: - NA TCB1 has similar issue &lt;see 3266771 - recommend to close to 33392217&gt;, 12-Jul-2013 - MJUKES - Pending Fix Point Date: 26-Aug-2013, Fix Point Phase: PP - C12697772: OHC C12705706: OHS, 12-Jul-2013 - GPAKSOY - Issue Type changed from "Supplier Quality" to "Design"., 12-Jul-2013 - GPAKSOY - Open - Re-open for concern resolution of clipping issues., 01-Jul-2013 - IAKKARPU - We now have 2 more changes . OHC C12697772 OHS C12705706 We are adding more ribs to try and help Ototrim with their shrinkage issues., 28-Jun-2013 - OKURT2 - Incompleted G8D please ensure that G8D completed ,please check out the D5 &amp; D6 should be dated and also much more clear description for Root Cause(D4).... Issue should be re opened to get updated G8D., 27-Jun-2013 - IAKKARPU - Pending Fix Point Date: 11-Jul-2013, Fix Point Phase: TT - Please find the 8D attached. Issue to be fully contained on mid of July. Latest level off tool parts will be trialed on 28-Jun. Final decision will be given tomorrow after the trial., 24-Jun-2013 - IAKKARPU - Ototrim has been implementing attached rework actions since 7th June. This was to eliminate clipping trouble but neither ICA nor PCA is available to avoid gap condition. Studies are still ongoing., 18-Jun-2013 - MHURST - For TCB1 at FNA, Overhead Console has gaps at the rear corners to the Overhead Shelf of 1 mm. The spec is 1.2mm +/- 0.5 mm. See attached picture 934., 18-Jun-2013 - IAKKARPU - PD already added ribs as requested and agreed with Ototrim. Ototrim now need to improve their cooling process. Same parts in FNA from Grupo do not have this issue. G8D needs to be updated based on aforementioned information., 17-Jun-2013 - IAKKARPU - Please have a look at the presentation attached which was prepared by Ototrim to better depict the issue. It was also shared with part's engineer, Ray Osterberg, on 03-May-2013 who knows the issue very well as concern newly released to cover the issue. Ototrim claims that the latest level OHC parts' mounting to the OHS will probably show gap condition due to the corner radius which is not appropriate. Supplier has some minor issues on these parts but they insist on that in order to shot good parts through injection they need to get robust design from Interior PD. It is evident that there have been problems associated with part's design. Cross functional team should be on the same page as to whether this issue should now be followed through design or not., 14-Jun-2013 - IAKKARPU - G8D#193719 has been raised against Ototrim. They are expected to respond within 24 hours with an ICA., 12-Jun-2013 - UOZMEN2 - ICA Implemented By changed from [no previous value] to "IAKKARPU". ICA Implemented Date changed from [no previous value] to 01-Jan-2020. ICA Description changed., 12-Jun-2013 - UOZMEN2 - Open</t>
  </si>
  <si>
    <t>A12701510</t>
  </si>
  <si>
    <t>C12697772 -C- (FoE &amp; FNA), C12705706 -C- (FoE only)
193719</t>
  </si>
  <si>
    <t xml:space="preserve"> Add 1.0mm x 1.0 mm chamfer</t>
  </si>
  <si>
    <t>clipping improvements</t>
  </si>
  <si>
    <t>PCA tested on TT units S&amp;R OK</t>
  </si>
  <si>
    <t>Mehmet Sahin</t>
  </si>
  <si>
    <t>Ray Osterberg</t>
  </si>
  <si>
    <t>B-pillar seatbelt height adjuster trim buzz  -Double sliders vs. B-pillar trim lack pretension.</t>
  </si>
  <si>
    <t>03-Aug-2013 - MJUKES - No parts received for validation. Change to B pillar was not notified, no stock identified as OK. 8D needs to be re-opened, 01-Aug-2013 - IAKKARPU - Pending Fix Point Date: 31-Aug-2013, Fix Point Phase: PP - Fix Point Date is revised., 29-Jun-2013 - UTURKAN - measurement of the slider channel on B-Pillar trim to be provided by Ototrim and 8D to be updated., 29-Jun-2013 - IAKKARPU - Pending Fix Point Date: 26-Jul-2013, Fix Point Phase: TT - G8D is attached. Issue can now be pended based on the 8D until 26th July., 28-Jun-2013 - IAKKARPU - There is both ICA &amp; PCA proposal given by Ray to Ototrim. G8D is now being updated and it will then be attached onto the AIMS to pend the issue., 27-Jun-2013 - IAKKARPU - Visual data needs to be added (photo, video, etc) in order to let us better explain the issue to the supplier. System of the issue may well be turned to restraints instead of interior trim., 26-Jun-2013 - IAKKARPU - Open - Team agreed to reopen this item., 25-Jun-2013 - IAKKARPU - Closed Validated by: Akkarpuz, Ihsan (IAKKARPU) - Issue is closed in AIMS but will be followed under BSAQ, 25-Jun-2013 - IAKKARPU - Pending Fix Point Date: 25-Jun-2013, Fix Point Phase: TT - Please raise BSAQ instead of AIMS (concurred with the initiator), 24-Jun-2013 - IAKKARPU - Please review the conversation attached where the initiator confirms that issue should be followed through raising BSAQ instead of AIMS since the part is carryover content., 21-Jun-2013 - UOZMEN2 - ICA Implemented By changed from [no previous value] to "IAKKARPU". ICA Implemented Date changed from [no previous value] to 01-Jan-2020. ICA Description changed., 21-Jun-2013 - UOZMEN2 - Open</t>
  </si>
  <si>
    <t xml:space="preserve">A12701510 </t>
  </si>
  <si>
    <t xml:space="preserve"> felt tape</t>
  </si>
  <si>
    <t xml:space="preserve">tune B-pillar uppr trim
Add material to the B Pillar Upper parts by machining the tool under tuning content. </t>
  </si>
  <si>
    <t>19.07 Supplier quality. B-pillar trim is bended in the middle section
 22.07.2013: A new AIM for the b-pillar deformation should be raised.</t>
  </si>
  <si>
    <t>Ray Osterberg; gpaksoy</t>
  </si>
  <si>
    <t>Domelight rattle-Domelight connector (white) pin-and-socket connector rattle.</t>
  </si>
  <si>
    <t>15-Jul-2013 - CCIGTEKI - ICA Implemented Date changed from 01-Jan-2020 to 15-Jul-2013. ICA Description changed., 26-Jun-2013 - MJUKES - Pending Fix Point Date: 06-Sep-2013, Fix Point Phase: PP, 26-Jun-2013 - MJUKES - Pending Fix Point Date: 26-Aug-2013, Fix Point Phase: TT, 26-Jun-2013 - AJOHN485 - System changed from "2C Interior Trim, 5 Electrical" to "2C Interior Trim"., 24-Jun-2013 - AJOHN485 - System changed from "5 Electrical" to "2C Interior Trim, 5 Electrical"., 24-Jun-2013 - AJOHN485 - Connector in question is part of the interior lamp not the EESE harness, there is also a feature in the over head console which looks like a parking feature for this connection but does not secure at all (pictures to be added). When connection is manually held in position, S&amp;R is heavily reduced. Body interior to lead this issue as the white connector and OHC feature are owned by them., 24-Jun-2013 - DYURDAKU - ICA Implemented By changed from [no previous value] to "AJOHN485". ICA Implemented Date changed from [no previous value] to 01-Jan-2020. ICA Description changed., 24-Jun-2013 - DYURDAKU - Open</t>
  </si>
  <si>
    <t>A12676769</t>
  </si>
  <si>
    <t>C12697772 -C- (FoE &amp; FNA)</t>
  </si>
  <si>
    <t>ICA add felt tape</t>
  </si>
  <si>
    <t>modification on connector holder</t>
  </si>
  <si>
    <t>Headliner rattle @ rear edge
missing clip is causing the doghouse to rattle on X-member
Root cause: some clips were not fixed properly</t>
  </si>
  <si>
    <t>31-Jul-2013 - SPATEL3 - Closed Validated by: Oeztuerk, Hueseyin (HOEZTU11) - As per discussion and agreement with Hueseyin Oeztuerk on 7/31, this issue is closed as no repeat., 06-Jul-2013 - GKURTOGL - Pending Fix Point Date: 31-Jul-2013, Fix Point Phase: TT - You can see the repair process sheet as a attached., 01-Jul-2013 - WHEYTENS - Open - AIM to be reopened. It is unclear what will be done to avoid the issue on the next builds. If the repair process will be updated, please attach copy of the Process Sheet. Response should be immediate, cannot pend 'til September., 29-Jun-2013 - GKURTOGL - Pending Fix Point Date: 26-Sep-2013, Fix Point Phase: PP, 25-Jun-2013 - GALP - The vehicle was reworked and heasline reassembled.Repair process will prepare to give operator., 20-Jun-2013 - UOZMEN2 - Open</t>
  </si>
  <si>
    <t>6 July date for PCA
Process sheet provided
ICA = PCA</t>
  </si>
  <si>
    <t>improve fixing process</t>
  </si>
  <si>
    <t>Rep. Process sheet attached</t>
  </si>
  <si>
    <t>7/31, this issue is closed as no repeat</t>
  </si>
  <si>
    <t>Gunes, Erol (E.) &lt;egunes1@ford.com&gt; (CCB D&amp;R)</t>
  </si>
  <si>
    <t>Gulce Kurtoglu (GKURTOGL)</t>
  </si>
  <si>
    <t xml:space="preserve">LHF + RHF front door creak on opening @ end position.
Hinges area plastic rear mirror bracket vs. door sheet metal (inner door structure) 
</t>
  </si>
  <si>
    <t>21-Aug-2013 - CCIGTEKI - Pending Fix Point Date: 16-Sep-2013, Fix Point Phase: PP, Fix Point VIN: Not Specified, 09-Aug-2013 - JABERNE2 - Pending Fix Point Phase: PP, Fix Point VIN: Not Specified, 09-Aug-2013 - RSWANN1 - Concern C12719745 raised to A-status to support additional hem adhesive application. AIMS to be put to pending., 05-Aug-2013 - JFLOREN3 - Open - Per LQOS process, a CR is required on the Job 1 deck to pend a design AIMS. Need CR pulled for this issue prior to pending., 31-Jul-2013 - SPATEL3 - Pending Fix Point Date: 30-Aug-2013, Fix Point Phase: PP, Fix Point VIN: Not Specified, 17-Jul-2013 - SNOYCE1 - Pending Fix Point Date: 31-Jul-2013, Fix Point Phase: TT - See note below. If successful, a Concern will be raised to modify the sealer bead path., 17-Jul-2013 - SNOYCE1 - A12710941 raised to extend hem flange adhesive in the area of the squeak. Safe VIN #'s are DR-71051, 82563, 82539, 82547, 82536. AIMS put to Pending the trial of these vehicles., 16-Jul-2013 - SNOYCE1 - Dilek has confirmed that add hem flange adhesive will be added on the next door builds and will provide these VIN numbers., 15-Jul-2013 - SNOYCE1 - Agreed that a re-work sheet will only be raised if trial is successful, and if so, the remaining TT vehicles will be re-worked. Manufacturing to confirm timing., 15-Jul-2013 - EDIKKAYA - Option 1: Trials can be done for this week. Option 2: Hard to apply tape sealer, first we are loading reinforcements to the fixture and than inner panel goes through the reinforcements. Operator can not see tape application surface., 15-Jul-2013 - RSWANN1 - Teardown revealed surface wear between inner and outer panels rearward of clinch edge local to upper check-arm fix, measuring approx. 20mmx10mm in area. 2 options available for resolution: 1) Extend clinch adhesive into this area - process revision. 2) Apply structural tape - design &amp; process revision. Have requested Body Construction to view the options for feasibility, and support trial under an alert for prove-out - awaiting response., 13-Jul-2013 - SNOYCE1 - Door evaluated for squeak and how to stop it, then removed. Striped down and investigation on going by cutting sheet metal to locate the source of the squeak expected between the hinge reinf and inner panel., 11-Jul-2013 - SNOYCE1 - Closures identified vehicle 71078 with a RH door squeak. Request made to Eren and Naim to provide a replacement door for us to conduct off vehicle investigations., 09-Jul-2013 - CCIGTEKI - System changed from "1C Exterior Trim and Ornamentation" to "1B Closures / Hardware"., 08-Jul-2013 - ETALAYA2 - Why is this Exterior? The mirror is not even assembled!, 06-Jul-2013 - IAKKARPU - Issue Type changed from "Supplier Quality" to "Design"., 06-Jul-2013 - IAKKARPU - As agreed with BWESTGA1 issue type turns to design to find the root cause., 02-Jul-2013 - HOEZTU11 - System changed from "1B Closures / Hardware" to "1C Exterior Trim and Ornamentation"., 27-Jun-2013 - IAKKARPU - SRI has been issued to Sarigozoglu. They are requested to prepare a robust 8D to fully contain the issue., 27-Jun-2013 - UOZMEN2 - ICA Implemented By changed from [no previous value] to "AGOYUNC1". ICA Implemented Date changed from [no previous value] to 01-Jan-2020. ICA Description changed., 27-Jun-2013 - UOZMEN2 - Open</t>
  </si>
  <si>
    <t>A12710941</t>
  </si>
  <si>
    <t>194233
C12719745 -A- (FoE &amp; FNA)</t>
  </si>
  <si>
    <t>ICA=PCA:  extra clinch adhesive will be applied to the door to stop the squeak please</t>
  </si>
  <si>
    <t xml:space="preserve">
B. Westgarth did request a cutted front door in order to understand the issue
safe vin# 71051; 82563; 82539; 82547; 82536</t>
  </si>
  <si>
    <t>Manuf Eng'g: Mehru Celikdelen Dogan, Eren Edikkaya, Cenk Corlu</t>
  </si>
  <si>
    <t>Brian Westgarth
Rob Swann
Eren  Dikkaya</t>
  </si>
  <si>
    <t>underbody knocking at LH-B-Pillar area
Chassis welded flange vs. chassis beam creates knock noise while dynamic test.</t>
  </si>
  <si>
    <t>31-Jul-2013 - SPATEL3 - Pending Fix Point Date: 30-Aug-2013, Fix Point Phase: PP, 29-Jun-2013 - CCORLU - Pending Fix Point Date: 07-Jun-2013, Fix Point Phase: TT - process sheet updated, manual spotwelding operation,4 out of 5 is ok. 1 more week to close the issue up to 7 of july safe vin : 82540, 26-Jun-2013 - UOZMEN2 - ICA Implemented By changed from [no previous value] to "CCORLU". ICA Implemented Date changed from [no previous value] to 01-Jan-2020. ICA Description changed., 26-Jun-2013 - UOZMEN2 - Open</t>
  </si>
  <si>
    <t>29 June for PCA date
Process improvement sheet has been provided by Cenk</t>
  </si>
  <si>
    <t xml:space="preserve">process sheet updated, manual spot-welding operation
contained </t>
  </si>
  <si>
    <t>S&amp;R to monitor and close the issue after safe vin#</t>
  </si>
  <si>
    <t>Corlu, Cenk (C.) &lt;CCORLU@ford.com.tr&gt; (Manuf)
Cooper, Denis (D.) &lt;dcoop133@ford.com&gt; (D&amp;R)</t>
  </si>
  <si>
    <t xml:space="preserve">Corlu, Cenk (C.) </t>
  </si>
  <si>
    <t>Floor/load liner stick on load-Floor liner under tension comes loose from sheet metal ; glue release noise.
Tape is temporary process to improve fit of distorted liner.</t>
  </si>
  <si>
    <t>25-Jul-2013 - DYURDAKU - ICA Description changed., 04-Jul-2013 - GPAKSOY - Pending Fix Point Date: 07-Sep-2013, Fix Point Phase: PP - Fixing date is updated., 03-Jul-2013 - IAKKARPU - SRI has been issued to the supplier as Faraero complete the G8D raised against their company. A12704582 was raised last week and Faraero team reworked most/all of the stock, but they had difficulty in finding already built vehicles. List of TT vehicles that have pulled minor feature code BDIAJ should be found out to let Faraero rework all the parts assembled., 03-Jul-2013 - DYURDAKU - ICA Implemented By changed from [no previous value] to "IAKKARPU". ICA Implemented Date changed from [no previous value] to 01-Jan-2020. ICA Description changed., 03-Jul-2013 - DYURDAKU - Open</t>
  </si>
  <si>
    <t xml:space="preserve">A12704582 </t>
  </si>
  <si>
    <t>Eu PP will be supported with flat parts tooled in Turkey</t>
  </si>
  <si>
    <t>No loadliners in FNA</t>
  </si>
  <si>
    <t xml:space="preserve"> Supplier to modify adhesive tape inline with released CAD</t>
  </si>
  <si>
    <t xml:space="preserve"> waiting for 8D completion</t>
  </si>
  <si>
    <t>Note: Liner are deformed due to incorrect storage; parts stored outside under the sun. Additional double sticky tape application is not working 22.07.2013: Parts are coming from Asia. New parts will be waited. New parts are not coming soon.</t>
  </si>
  <si>
    <t>Ben Dunstan</t>
  </si>
  <si>
    <t xml:space="preserve">Ben Dunstan; gpaksoy </t>
  </si>
  <si>
    <t>driver seat knock on move full back, x-member engine brace vs. connector 
Connector brace hooks to the pedestal due to bended bracket.</t>
  </si>
  <si>
    <t>15-Aug-2013 - GGOKCE - Safety VIN:71058 PCA will be implement at PP., 31-Jul-2013 - SPATEL3 - Pending Fix Point Date: 30-Aug-2013, Fix Point Phase: PP, 16-Jul-2013 - HOEZTU11 - Güliz, please provide some safe vin#, 16-Jul-2013 - GGOKCE - Pending Fix Point Date: 23-Jul-2013, Fix Point Phase: TT - Visual aid prepared to explain the operators how to fit the cabin connector without damaging the bracket., 08-Jul-2013 - GGOKCE - Magna Seating will help operators to teach how the cabin connector can be fitted. Guliz will prepare visual aid to follow the same process with V362., 06-Jul-2013 - CLUND - Agreed to change to manufacturing in AIMS review 6 July. Guliz to check vehicle 71060 for the accurate positioning of the mating connectors under the seat and also to provide improved process sheets / visual aids for the operators., 06-Jul-2013 - CLUND - Issue Type changed from "Design" to "Manufacturing"., 04-Jul-2013 - P-ALEX25 - Issue seen before on V362 and was caused by battery box cover not being fitted correctly. Please bin to Manufacturing., 01-Jul-2013 - ADATYAL - What is the issue, the description is not clear. There is no picture in the AIMS. Please clarify or close!, 01-Jul-2013 - UOZMEN2 - Open</t>
  </si>
  <si>
    <t>PP date for PCA
1. Torque RPM reduction
2.Operator training
3. Process location in line will be changed and operator will manipulate this parts only one time</t>
  </si>
  <si>
    <t xml:space="preserve"> operator training &amp; add check on line</t>
  </si>
  <si>
    <t>Move connecting operation to different station. PCA date still not valid.</t>
  </si>
  <si>
    <t xml:space="preserve">15/07 ICA :. Güliz Gökce to provide documents and safe VIN
07.07 Bracket is bended again
</t>
  </si>
  <si>
    <t>Johnson, Alex (A.) &lt;ajohn485@ford.com&gt; (D&amp;R electr)</t>
  </si>
  <si>
    <t xml:space="preserve">Güliz Gökce </t>
  </si>
  <si>
    <t>Parcel shelf croak on body twist-Parcel shelf support fixing on front area over the front shield croaks while body twist</t>
  </si>
  <si>
    <t>31-Jul-2013 - SPATEL3 - Closed Validated by: Oeztuerk, Hueseyin (HOEZTU11) - As per discussion and agreement with Hueseyin Oeztuerk on 7/31, this issue is closed as no repeat., 31-Jul-2013 - SPATEL3 - Pending Fix Point Date: 30-Aug-2013, Fix Point Phase: PP, 13-Jul-2013 - DYURDAKU - Pending Fix Point Date: 21-Jul-2013, Fix Point Phase: TT - Issue pending as safe VIN available., 10-Jul-2013 - RHUCKSTE - Added design intent image showing the missing welds., 10-Jul-2013 - DSEZGIN1 - Safe vin for missing spot welds - DR 71022 and DR 71043, 06-Jul-2013 - CCIGTEKI - Which section has this problem? photo required. Missing spotwelds are already added, which spotwelds are missing information to be provided by Huseyin Ozturk to confirm its fixed., 05-Jul-2013 - OKURT2 - Issue Type changed from "Design" to "Manufacturing"., 04-Jul-2013 - DWEIR13 - I was informed that there was a spotweld missing in this area, please add photo confirming this., 03-Jul-2013 - UOZMEN2 - ICA Implemented By changed from [no previous value] to "TDILAVER". ICA Implemented Date changed from [no previous value] to 01-Jan-2020. ICA Description changed., 03-Jul-2013 - UOZMEN2 - Open</t>
  </si>
  <si>
    <t>Item is closed no occurrence no need for PCA</t>
  </si>
  <si>
    <t>missing spot welds</t>
  </si>
  <si>
    <t xml:space="preserve">Safe VIN to be provided by Cenk Corlu.
S&amp;R to monitor and close the aim two safe vin# tested
closure agreed after 7 tested unit without reoccurrence
</t>
  </si>
  <si>
    <t>Corlu, Cenk (C.) &lt;CCORLU@ford.com.tr&gt; (Manuf)</t>
  </si>
  <si>
    <t>Corlu, Cenk (C.) 
Dave Weir</t>
  </si>
  <si>
    <t>B-Pillar croak-Sealer application on B-Pillar insufficient, LHD NOK</t>
  </si>
  <si>
    <t>15-Aug-2013 - TDILAVER - Spotwelds are in correct position. with tape application as ICA there is no S&amp;R issue seen. but there is 1,5 mm gap between parts without any spotweld. (between b pillar upper brkt and upper track.) There can be always S&amp;R issue. gap needs to be increased to 4mm or PIA tape needs to be added to upper track., 02-Aug-2013 - CCIGTEKI - Pending Fix Point Date: 16-Aug-2013, Fix Point Phase: TT, Fix Point VIN: Not Specified - Please provide safe VIN, 23-Jul-2013 - BENDACOT - Pending Fix Point Phase: TT - Agreed with Tayfun Dilaver and Hueseyin Oeztuerk (S&amp;R team) to move this AIMS to pending as issue only seen on vehicle that had build quality issues. Builds will be monitored. AIMS moved to pending., 19-Jul-2013 - BENDACOT - This is a manf issue because the build quality was not correct (panel gaps too large) and SW were missing in this area. Correctly built BIW should be S&amp;R tested before any further design actions considered., 19-Jul-2013 - BENDACOT - Issue Type changed from "Design" to "Manufacturing"., 19-Jul-2013 - DYURDAKU - Changed to design as per AIMS meeting. There is no tape in the area, alert to use tape also available, CR required., 19-Jul-2013 - DYURDAKU - Issue Type changed from "Manufacturing" to "Design"., 18-Jul-2013 - AIRSHAD3 - ICA Implemented By changed from "AGOYUNC1" to "AIRSHAD3". ICA Description changed., 16-Jul-2013 - CCORLU - sealer extension request has been shown to John Evendon, waiting for design solution., 13-Jul-2013 - DYURDAKU - Tayfun Dilaver to confirm the vehicle is OK to process., 13-Jul-2013 - DYURDAKU - Issue Type changed from "Manufacturing Quality" to "Manufacturing"., 10-Jul-2013 - RHUCKSTE - Added design intent image showing sealer path. Should also have a structural tape in this joint. Cannot know if this was applied correctly without teardown., 05-Jul-2013 - AGOYUNC1 - Issue Type changed from "Supplier Quality" to "Manufacturing Quality"., 05-Jul-2013 - AGOYUNC1 - Supplier doesn't apply this area sealer. Issue turn to Mfg.Q. see attached G8D report., 01-Jul-2013 - GPAKSOY - G8D has been raised against to BENTELER., 27-Jun-2013 - UOZMEN2 - ICA Implemented By changed from [no previous value] to "AGOYUNC1". ICA Implemented Date changed from [no previous value] to 01-Jan-2020. ICA Description changed., 27-Jun-2013 - UOZMEN2 - Open</t>
  </si>
  <si>
    <t xml:space="preserve">A12711721 </t>
  </si>
  <si>
    <t>Last 11 golden vehicles will be checked for the additional seal application or PP</t>
  </si>
  <si>
    <t>Apply additional sealer between Front Capping extension and track pocket part at B-pillar as an ICA for B-pillar croak issue</t>
  </si>
  <si>
    <t>Extend Structural Adhesive Tape on this area</t>
  </si>
  <si>
    <t>13.08 request repeated : contained VIN# to be provided by Manuf. Murat Ayten/Sinem Temur
Process impr. Sheet to be provided by manuf.</t>
  </si>
  <si>
    <t xml:space="preserve">LH RCD rattle on door slam + on dynamic at check arm area-Cargo door check arm yellow slider has free play and causing a buzz on door slam and on dynamic
</t>
  </si>
  <si>
    <t>18-Jul-2013 - IAKKARPU - Pending Fix Point Date: 09-Aug-2013, Fix Point Phase: TT - Reference the implementation of corrective actions, injection moulds haven't been adjusted yet. New date is given by supplier: 09.08.13., 17-Jul-2013 - IAKKARPU - Pending Fix Point Date: 19-Jul-2013, Fix Point Phase: TT - PCA: Adjust injection moulding parameters and tolerances to minimise free play Currently, as per design, some free play is allowed between the black plastic cover and the yellow plastic button (0,4 mm upwards/downwards and 0,4 mm inwards/outwards) and also between the yellow plastic button lever and the check arm plastic lever for release the check arm (1,8 mm longitudinally). Injection moulding parameters will be adjusted and internal tolerances of both plastic parts (black cover and yellow button) will be reduced so that parts are produced will minimised free play and a stop in the at rest condition is provided. If injection moulding parameters are adjusted and internal tolerances of both plastic parts (black cover and yellow button) are reduced, therefore free play will be minimised and also a stop in the at rest condition will be provided, leading to no noise when slamming the door or in S&amp;R test. Awaiting confirmation from the supplier if the improvements already been done., 10-Jul-2013 - IAKKARPU - Pending Fix Point Date: 17-Jul-2013, Fix Point Phase: TT - Please find the 8D attached which was provided by Tubsa Flexngate team. Issue will fully be contained by 17-Jul so that the item is now pended until that time., 09-Jul-2013 - IAKKARPU - RC: Some free play is needed for the proper function of the sliding button mechanism, otherwise if there was no free play between the black cover and the yellow button when the door is closed from 180º the sliding button would not reach to the at-rest position. No stop provided in the at-rest position which could minimise / reduce the free play in the at rest position when rear cargo door is closed. Part causing noise was handed by Fatmagül Aksoy to Juanjo Montana at Ford Otosan on 27.06.13. Part was analysed and was found not to be a PSW part, but a TT under alert part (part number marking was AA suffix, current part suffix is AB). Black cover mould cavity number 4 (out of 8) / Yellow button mould cavity number 5 (out of 8). That means that there are 64 possible combinations and that some of them might cause noise. Part does not work properly if there is no free play between the black cover and the yellow button when the door is closed from 180º the sliding button would not reach to the at-rest position. There was an AIMS for this reason in August 2012 (AIMS# 3248950 / G8D 183315) at AA level part., 06-Jul-2013 - IAKKARPU - A12706611 covers the ICA. Supplier Tubsa Flexngate was in Otosan last week to approve the AAR/FTN. As they were here, a part with the issue of the aims was given to the Supplier for further analysis. They agreed with the Plant to give an answer between today and tomorrow. - The part is being measured to be sure that is according to spec. - There are 8 cavities from every part of the batch. There is a free play defined by eng, so the S&amp;R is in by definition, although it would be acceptable or not depending of the tolerance rate. - Once the part is measured, we will know if it is a quality issue or design. Difficult to implement a sorting or ICA as the free place is spec. All the parts are measured by a gauge go/no go before to leave the plant. Let us see the result. Issue to be pended as soon as the PCA revealed by supplier in G8D., 03-Jul-2013 - IAKKARPU - SRI has been issued to Tubsa Automacion as G8D raised against them to contain the PCA. In the meantime please find the measurement report attached as requested from STA., 02-Jul-2013 - UOZMEN2 - ICA Implemented By changed from [no previous value] to "IAKKARPU". ICA Implemented Date changed from [no previous value] to ... (Status info truncated)</t>
  </si>
  <si>
    <t>A12706611</t>
  </si>
  <si>
    <t>Injection moulding parameters to be adjusted by 09-Aug confirmed by Tubsa &amp; STA pertaining to PCA.</t>
  </si>
  <si>
    <t>use improved parts</t>
  </si>
  <si>
    <t>ICA: use improved parts
PCA: 22.07.2013: 8D is completed and added to AIMs. Application of the PCA is 9th of Aug.</t>
  </si>
  <si>
    <t>F. Khan</t>
  </si>
  <si>
    <t>F. Khan
Fatih Bay 
Ihsan Akkarpuz</t>
  </si>
  <si>
    <t xml:space="preserve">Heatshield rattle and buzz-touch condition between body and heat shield </t>
  </si>
  <si>
    <t>08-Jul-2013 - GBAILE51 - Pending Fix Point Date: 06-Sep-2013, Fix Point Phase: PP - concern raised to address issue, 05-Jul-2013 - GGOKCE - The route cause of this issue is the FWD heatshield can not be fitted to the FWD CCAB vehicle. As an ICA action RWD heatshield used but causing touch condition between the chassis rail and the heatshield. Require an urgent resolution from design., 05-Jul-2013 - GGOKCE - Issue Type changed from "Manufacturing" to "Design"., 05-Jul-2013 - GBAILE51 - By design there is clearance ranging from 9mm to 17mm between the Heatshield &amp; Body (see attached JPEG). This issue is due to Supplier Quality or Manufacturing. Data forwarded to Y.Ozansoy &amp; G.Gokce to advise further action., 26-Jun-2013 - UOZMEN2 - ICA Implemented By changed from [no previous value] to "ETAPO". ICA Implemented Date changed from [no previous value] to 01-Jan-2020. ICA Description changed., 26-Jun-2013 - UOZMEN2 - Open</t>
  </si>
  <si>
    <t>C12707469 -X-
C12707392 -C- (FoE only)</t>
  </si>
  <si>
    <t>ICA=PCA</t>
  </si>
  <si>
    <t>Use assy fixt to ensure
proper gap.</t>
  </si>
  <si>
    <t>15/07 documents promised for today
12/07 ICA=PCA. 
Güliz Gökce to provide Process sheets;
safe VIN# is needed ICA is working.</t>
  </si>
  <si>
    <t>Jamie Marlow</t>
  </si>
  <si>
    <t>Heat shield rattle on door slam-heatshields touch condition to each other</t>
  </si>
  <si>
    <t>15-Aug-2013 - GGOKCE - ICA=PCA ICA in place and will be use in the production as well., 31-Jul-2013 - SPATEL3 - Pending Fix Point Date: 30-Aug-2013, Fix Point Phase: PP, 08-Jul-2013 - GGOKCE - Pending Fix Point Date: 22-Jul-2013, Fix Point Phase: TT - Operator is going to use two attached gauge to check the clearance between the two heatshield and the chassis rail to heatshield. Attached visual aid shows how the gauges can be use., 05-Jul-2013 - GGOKCE - -No information valid if the vehicle is FWD or RWD. If the vehicle is FWD, issue is related with AIMs 3341900.The FWD vehicle can not be fitted to the body due to the CAB chassis rail size is different than the VBK., 04-Jul-2013 - GBAILE51 - By design there is 15mm clearance between the Heatshields as per SDS requirements (see attached JPEG). This issue is due to Supplier Quality or Manufacturing. Data forwarded to Y.Ozansoy &amp; G.Gokce to advise further action., 26-Jun-2013 - UOZMEN2 - ICA Implemented By changed from [no previous value] to "ETAPO". ICA Implemented Date changed from [no previous value] to 01-Jan-2020. ICA Description changed., 26-Jun-2013 - UOZMEN2 - Open</t>
  </si>
  <si>
    <t>Manufacturing will use gauges (go/no go) to set the heatshields apart.
 process sheets have to be issued to authorise this as a PCA</t>
  </si>
  <si>
    <t>12/07 ICA=PCA. Use assy fixt to ensure
proper gap.
Güliz Gökce to provide Process sheets; ICA is working.
Manuf. Is requesting design help on at his issue</t>
  </si>
  <si>
    <t>Güliz Gökce 
Jamie Marlow</t>
  </si>
  <si>
    <t>2A</t>
  </si>
  <si>
    <t xml:space="preserve">Handbrake lever scuff when lowering the lever down from pull up position-Handbrake bezel on the lever scuff´s to the metal bracket
(old aim 3249201)
</t>
  </si>
  <si>
    <t>31-Jul-2013 - SPATEL3 - Pending Fix Point Date: 30-Aug-2013, Fix Point Phase: PP, 09-Jul-2013 - GKURTOGL - Pending Fix Point Date: 31-Jul-2013, Fix Point Phase: TT, 09-Jul-2013 - GKURTOGL - fixture is updated to solve this diffirent gap condition, issue is needed to be pend at TT time to investigate if we have this issue again., 29-Jun-2013 - IPORTER - Under Investigation today to compare with V362., 26-Jun-2013 - UOZMEN2 - ICA Implemented By changed from [no previous value] to "ETAPO". ICA Implemented Date changed from [no previous value] to 01-Jan-2020. ICA Description changed., 26-Jun-2013 - UOZMEN2 - Open</t>
  </si>
  <si>
    <t>improve fixture gap</t>
  </si>
  <si>
    <t>V362 c/o parts; ICA/PCA: fixture is updated to solve this different gap condition, S&amp;R will monitor 5 safe VIN's.
22.07.2013: Gulce Kurtoglu will complete the operator trainings till COB tomorrow.</t>
  </si>
  <si>
    <t>Mark Barber</t>
  </si>
  <si>
    <t>RH RCD lower trim buzz on door slam + on excitation-Plastic liner to sheet metal in upper area
(old aim 3269112 @ pending)</t>
  </si>
  <si>
    <t>01-Jul-2013 - CCIGTEKI - Closed Validated by: Alp, Gulsah (GALP), 01-Jul-2013 - CCIGTEKI - Pending Fix Point Date: 02-Jul-2013, Fix Point Phase: TT - Re-opened to change WB: No., 01-Jul-2013 - GALP - Closed Validated by: Alp, Gulsah (GALP) - this problem solved, 17-Jun-2013 - CCIGTEKI - Pending Fix Point Date: 19-Jun-2013, Fix Point Phase: TT, 13-Jun-2013 - MJUKES - Pending Fix Point Date: 13-Jun-2013, Fix Point Phase: TT - Parts validated on FTN. Concurred with manufacturing (R. Osterberg / G. Alp), 13-Jun-2013 - ROSTERB7 - ADW level has been approved for FtN 1 OKTG . ( subject to OK measurement reports ) Part is OK , all further builds will use new level parts. Stock will be replaced next week. AIMS can be closed. Gulsah will fit parts to verify., 10-Jun-2013 - ROSTERB7 - C12679417 releases new level ADW, with extra Ribs and revised material with 20% talc. A12683831 covers TT. New level parts available wk 24 . Parts will be replaced for TT with new level this week , FtN wed 12th., 08-Jun-2013 - GALP - Open - Issue was seen on TVU vehicle, 07-May-2013 - DYURDAKU - Pending Fix Point Date: 12-Jun-2013, Fix Point Phase: TT, 11-Jan-2013 - DYURDAKU - Pending Fix Point Date: 06-May-2013, Fix Point Phase: TT, 05-Dec-2012 - DYURDAKU - Pending Fix Point Date: 04-Mar-2013, Fix Point Phase: TT - As per MFG request., 03-Oct-2012 - MRYAN67 - Pending Fix Point Date: 30-Nov-2012, Fix Point Phase: VP - cocnern raised: C12616996, 25-Sep-2012 - MRYAN67 - Looking at possible solutions. Adding clips. difficult.major tool change. holes required in BiW RCD Changing material spec. Stiffer material. could affect tool/part shrinkage adding ribs to stiffen part, 21-Sep-2012 - GALP - Open</t>
  </si>
  <si>
    <t xml:space="preserve">A12683831 </t>
  </si>
  <si>
    <t>C12679417 -C-
C12616996 -C- (FoE &amp; FNA)</t>
  </si>
  <si>
    <t>use latest part level</t>
  </si>
  <si>
    <t>ICA: n/a : affected parts are old level
PCA: C12679417 releases with new level parts with extra ribs.</t>
  </si>
  <si>
    <t>Mehmet Sahin
Ray Osterberg</t>
  </si>
  <si>
    <t>Paul Moore (PMOORE89)</t>
  </si>
  <si>
    <t>Bulkhead liner stick/tick noise when touched with seat backrest; hot melt glue issue</t>
  </si>
  <si>
    <t>01-Aug-2013 - IAKKARPU - Pending Fix Point Date: 31-Aug-2013, Fix Point Phase: PP - Fix Point Date is revised., 12-Jul-2013 - GPAKSOY - Pending Fix Point Date: 19-Jul-2013, Fix Point Phase: TT - Improvement required in the pressing operation and tooling. Results will be available in week., 05-Jul-2013 - GPAKSOY - Pending Fix Point Date: 11-Jul-2013, Fix Point Phase: TT - Fix point date is updated., 02-Jul-2013 - IAKKARPU - G8D to be updated by COB today., 29-Jun-2013 - UOZMEN2 - ICA Implemented By changed from [no previous value] to "IAKKARPU". ICA Implemented Date changed from [no previous value] to 01-Jan-2020. ICA Description changed., 29-Jun-2013 - UOZMEN2 - Open</t>
  </si>
  <si>
    <t>19.07 Supplier will provide updated parts for ICA=PCA trial
Prototype parts will be evaluated by
S&amp;R team. 
New parts are available, S&amp;R trail on 24.07; S&amp;R OK, 
waiting for approved 8D</t>
  </si>
  <si>
    <t>Mehmet Sahin; gpaksoy 
Ihsan Akkarpuz</t>
  </si>
  <si>
    <t>LH SLD flutter at rear upper corner-LH SLD flutter at rear upper corner; Upper bump stop not set</t>
  </si>
  <si>
    <t>31-Jul-2013 - SPATEL3 - Pending Fix Point Date: 30-Aug-2013, Fix Point Phase: PP, 04-Jul-2013 - CCORLU - Pending Fix Point Date: 05-Jul-2013, Fix Point Phase: TT - The process change is to leave the c pillar bump stopper at the first point meaning stopper would touch to the SLD in any case. And if required fitter will take the bumper in to get flushness of the door to the c-pillar in spec like we do in 362 for PCA Process sheet should be attached to the system by T&amp;F. ICA vin no 71082 as agreed with T&amp;F (Emre Uylukçuoðlu)., 29-Jun-2013 - UOZMEN2 - ICA Implemented By changed from [no previous value] to "CCORLU". ICA Implemented Date changed from [no previous value] to 01-Jan-2020. ICA Description changed., 29-Jun-2013 - UOZMEN2 - Open</t>
  </si>
  <si>
    <t>362 has the same issue and there is a solution for the assembly operation. according to the results same solution will go to 363. Solution is update in process sheet 
No PCA date yet</t>
  </si>
  <si>
    <t>re-set door settings</t>
  </si>
  <si>
    <t xml:space="preserve">Sinem Temur/Cenk Corlu manufacturing, will check the door settings
Safe vin# 71082 </t>
  </si>
  <si>
    <t>RHF seat front scuff  noise - RHF seat pan tilt knob scuff to seat valence while adjusting</t>
  </si>
  <si>
    <t>01-Aug-2013 - IAKKARPU - Pending Fix Point Date: 31-Aug-2013, Fix Point Phase: PP - Fix Point Date is revised., 19-Jul-2013 - EYAZICI - Pending Fix Point Date: 22-Jul-2013, Fix Point Phase: TT - ICA can be seen attached. PCA: mold modification. G8D will be attrached on Monday, 16-Jul-2013 - ADATYAL - PPt updated to AIMS to show issue is SQ. The valence 2D drawings for both V362 &amp; V363, dont meet the current 3D CAD. The B side ribs for the tilt wheel should fully touch the valence rib. Further to tech review today, Magna to advise Robust ICA today. Also a timing for availability of latest level valence. The latest parts should then be assessed by engineering and S&amp;R. The b-side rib of recline wheel also has a 100% touch condition to the valence and there is no noise on that part., 16-Jul-2013 - CCIGTEKI - Global AIMS Meeting Note: Valence not to latest drawing. To be discussed in the Tech Review on 16th July. Issue confirmed as SQ as parts are not to spec., 16-Jul-2013 - CCIGTEKI - Issue Type changed from "Design" to "Supplier Quality"., 15-Jul-2013 - DYURDAKU - As per AIMS meeting discussion, a meeting took place between Magna, Seats PD and STA, it was agreed the parts are OK to CAD and issue is design., 15-Jul-2013 - DYURDAKU - Issue Type changed from "Supplier Quality" to "Design"., 13-Jul-2013 - A-BAKIR1 - Structure, wheel and valance are in spec. Wheel to Valance measurement is done and reviewed by Magna Eng. All reports are attached to deck. Next ; a complete seat will be scanned by Magna Eng , then it will be compared with CAD data. Comparison report will be shared on Monday., 11-Jul-2013 - P-ALEX25 - Seat measurement data and supplier measurement reports attached. Being analysed by Magna Sailauf Engineering this today., 09-Jul-2013 - P-ALEX25 - Magna SQA Engineers are out at suppliers today (09 JUL), so I will upload the measurements first thing tomorrow morning (10 JUL). Merve Onay, Michael Haas and I had a review of the assembly process this afternoon and do not see any obvious errors or causes of this issue. By pressing on the valance at the 4 o'clock position by approx 1-2 mm, the issue seems to disappear. We have as yet no explanation for this and need more measurements. As structure, wheel and valance are in specification, our next steps are: - Place a stock V362 seat into the shaker room overnight which is kept at a constant 20 deg - Tomorrow morning, scan the side valance measurement points of the "cold" seat (Bernd to provide measuring points) with wheel on and off. - Take a seat straight off the line and measure at same points - Compare these measurements to CAD to see if any tolerance stack ups are present, or if the high temp/humidity here is having an influence., 08-Jul-2013 - OKURT2 - Issue Type changed from "Design" to "Supplier Quality"., 08-Jul-2013 - GBARKE34 - Photo showing uneven gapping of the Handwheel to Valance added, 08-Jul-2013 - HPATEL65 - Agreed with Erdem Yazici that this is supplier quality. Please update status., 08-Jul-2013 - P-ALEX25 - Review of current assembly methodology to be carried out at Magna on 09 JUL. Also latest measurement results requested for tilt wheel and valance requested from T2 supplier - available 10 JUL., 06-Jul-2013 - HPATEL65 - In order for an AIMS to be declared MDI, the design requirements, or a deviation to the design requirements need to be stated. Currently there is no requirement/deviation that states the tilt wheel can be at an angle, either due to the fitting of the side valence or the wheel itself. Magna Local team are not aware of existing deviation. Magna engineering team in Germany to confirm existence of a deviation from 1mm clearance of side valance to tilt wheel. Please move to supplier quality to investigate and advise root cause and corrective action., 28-Jun-2013 - EYAZICI - Issue Type cha ... (Status info truncated)</t>
  </si>
  <si>
    <t>A12711281</t>
  </si>
  <si>
    <t>Alert A12711281 to be updated to include FNA by 14.00 Turkey, 12.00 UK time 2nd Aug 2013.</t>
  </si>
  <si>
    <t xml:space="preserve">ICA proposal: add felt tape between tilt
knob and seat valance </t>
  </si>
  <si>
    <t xml:space="preserve"> waiting for 8D completion; V362 solution is in progress, V363 will c/o the V362 solution</t>
  </si>
  <si>
    <t>19.07 Double tape should be in place.</t>
  </si>
  <si>
    <t>Amit Datyal (ADATYAL), serdar.Eren@magna.com; Merve.Onay@magna.com (Supplier)</t>
  </si>
  <si>
    <t>D-pillar mounted gap hider (black plastic cover) rattle to sheet metal</t>
  </si>
  <si>
    <t>06-Aug-2013 - JFLOREN3 - Pending Fix Point Date: 30-Aug-2013, Fix Point Phase: TT - C12708074 added at A stauts, C12706332 removed from WERs field., 05-Aug-2013 - JFLOREN3 - Open - C12706332 is not a valid CR in the AIMS system, please add the correct CR # prior to pending. Part is common with FNA, KCAP added as plant affected., 03-Jul-2013 - MJUKES - Pending Fix Point Date: 26-Aug-2013, Fix Point Phase: PP, 02-Jul-2013 - ROSTERB7 - C12706332 now raised to add B-surface Foam PIA part. AIMS can be pended, Current builds are reworked , no issues, 29-Jun-2013 - IPORTER - Raise CR on Monday to add foam. (Paul Moore), 29-Jun-2013 - UOZMEN2 - ICA Implemented By changed from [no previous value] to "ROSTERB7". ICA Implemented Date changed from [no previous value] to 01-Jan-2020. ICA Description changed., 29-Jun-2013 - UOZMEN2 - Open</t>
  </si>
  <si>
    <t>A12705337</t>
  </si>
  <si>
    <t>C12708074 -C- (FoE &amp; FNA)</t>
  </si>
  <si>
    <t>A12717498</t>
  </si>
  <si>
    <t xml:space="preserve">foam washer on B-surface
</t>
  </si>
  <si>
    <t xml:space="preserve">ICA=PCA: foam washer on B-surface
</t>
  </si>
  <si>
    <t>Ray Osterberg
Nigel Beagley
Paul Moore</t>
  </si>
  <si>
    <t>B-pillar mounted wire harness rattle to sheet metal</t>
  </si>
  <si>
    <t>02-Jul-2013 - MJUKES - Pending Fix Point Date: 26-Aug-2013, Fix Point Phase: PP, 01-Jul-2013 - NBEAGLE1 - ICA and PCA is to add a foam to the B-surface Alert number A12705957. PCA to be released in C12699799., 29-Jun-2013 - IPORTER - 1 CR already exists to revise profile of ducting (Nigel). Add foam on clips to CR., 29-Jun-2013 - UOZMEN2 - ICA Implemented By changed from [no previous value] to "NBEAGLE1". ICA Implemented Date changed from [no previous value] to 01-Jan-2020. ICA Description changed., 29-Jun-2013 - UOZMEN2 - Open</t>
  </si>
  <si>
    <t>A12705957</t>
  </si>
  <si>
    <t>C12699799 -C- (FoE &amp; FNA)</t>
  </si>
  <si>
    <t xml:space="preserve"> Addition of a 1.5mm thick foam washer</t>
  </si>
  <si>
    <t>Ray Osterberg will provide the PCA release V362 clip for V363.</t>
  </si>
  <si>
    <t>Nigel Beagley</t>
  </si>
  <si>
    <t>Cargo area oil canning on door slam and during dynamic
-Roof sheet metal is to flexible causing it to drum on dynamic and creating the oil canning noise on door slam
(old aim 3253681)</t>
  </si>
  <si>
    <t>21-Aug-2013 - CCIGTEKI - Pending Fix Point Date: 10-Sep-2013, Fix Point Phase: PP, 02-Aug-2013 - MISKEN1 - Pending Fix Point Date: 02-Aug-2013, Fix Point Phase: PP - DR71058 described as Safe VIN, 27-Jul-2013 - TFEGAN - Trial in Body Construction to improve condition in last 10 TT vehicles - (manual rework) If successful, then either supplier quality or further design change to BSI required. Safe VIN to be issued by Tugba., 17-Jul-2013 - DYURDAKU - Issue Type changed from "Manufacturing Quality" to "Manufacturing"., 13-Jul-2013 - DYURDAKU - Tayfun to discuss with Volkan Birol to laser scan the inside of vehicle., 10-Jul-2013 - HOEZTU11 - Issue Type changed from "Design" to "Manufacturing Quality"., 09-Jul-2013 - MDIENER1 - 1.) Gap between roof bow and roof inconsistant. Variation between "0" and "12mm". Material is not supposed to close this gap. Connection of roof bow to roof too soft. Fixtures and process needs to be checked and confirmed 2.) use of deadener pads in Paintshop were rejected for ergonomic reasons, 09-Jul-2013 - RCATTON - NVH team have confirmed that the roof drumming on #71035 is also audible if the RCD door is open and SLD is slamed. Initial CAE NVH results for investigation into swage pattern proposals due 12th July '13., 08-Jul-2013 - BENDACOT - Roof deadner ICA has been rejected by Kocaeli Plant due to ergo issues. Further investigations ongoing with S&amp;R team as issue only seen on one side of one MR LWB van. Roof panel is common for all LWB and issue not seen on other units. Webex with Huseyin 8/7 discussed re-running SLD slam-test with RCD open to understand if issue could be caused by insuffiicient air extraction when SLD is closed. NVH CAE team looking at potential roof swage changes that may help this issue. Update due 10/7., 05-Jul-2013 - MDIENER1 - VIN #71035 available to evaluate on Monday 8-July with Hueseyin Oeztuerk, 05-Jul-2013 - BENDACOT - Markus Diener has agreed to help BIW team with roof deadner trials in S&amp;R booth to verify that proposaed ICA will help resolve issue., 04-Jul-2013 - DWEIR13 - To implement ICA help required from Paint Engineering for deadener pads., 04-Jul-2013 - DWEIR13 - System changed from "1A BIW / Structures" to "1A BIW / Structures, 8 Paint"., 04-Jul-2013 - DWEIR13 - Please add video of roof drumming on dynamic, issue found on 1 of 4 vehicles 2 MR 2 HR., 03-Jul-2013 - UOZMEN2 - ICA Implemented By changed from [no previous value] to "RHUCKSTE". ICA Implemented Date changed from [no previous value] to 01-Jan-2020. ICA Description changed., 03-Jul-2013 - UOZMEN2 - Open</t>
  </si>
  <si>
    <t>air drying sealer (ref similar sidewall &amp; closure ICA)</t>
  </si>
  <si>
    <t>fixture adjustment</t>
  </si>
  <si>
    <t>Güliz Gökce to provide safe VIN &amp; process sheet update for ICA&amp;PCA
#71058 is nominated as Safe vin, S&amp;R to re-evaluate the issue</t>
  </si>
  <si>
    <t>Dave Weir (DWEIR13); John Evenden; Huckstepp, Robert</t>
  </si>
  <si>
    <t>Lock barrel to latch ring rattle-The lock barrel is rattling to the latch ring causing a metallic rattle</t>
  </si>
  <si>
    <t>18-Aug-2013 - CLUND - FP is not acceptable. Job 1 intent containment must be in for PP., 17-Aug-2013 - SNOYCE1 - Pending Fix Point Date: 18-Oct-2013, Fix Point Phase: PP - C12722116 raised to resolve the S&amp;R issue between the front door latch and lock., 12-Aug-2013 - RDAVEY - clearance to be added to Kiekert latch "ring" to Clear Lock Barrel "button" CR required from Vic sherwood, 05-Aug-2013 - JFLOREN3 - Open - A CR is required to pend this issue if a design action is required. Please do not pend until the CR is pulled and on the Job 1 deck for this issue. Lock barrell designs are not common between FNA and FoE per discussions with Mark Brown. KCAP removed as plant affected from X-Reference., 31-Jul-2013 - RDAVEY - Kiekert Latch will be modified to add tabs to the paper washer, as Latch is carry over V362 the change will come from PVT after the shut down (see attached) The BETA brace ICA will not fix this issue., 31-Jul-2013 - SPATEL3 - Pending Fix Point Date: 30-Aug-2013, Fix Point Phase: PP, 30-Jul-2013 - RDAVEY - Witte &amp; Kiekert in plant to resolve this issue, 18-Jul-2013 - SNOYCE1 - Pending Fix Point Date: 02-Aug-2013, Fix Point Phase: TT - A12707365 raised to add a beta brace to the front door outer panel. Safe VIN #'s are DR-71051, 82563, 82539, 82547, 82536. AIMS put to Pending the trial of these vehicles., 16-Jul-2013 - SNOYCE1 - As discussed with Eren, the beta brace for the trials can be made from the same part used on the hood. Although it is only 65.0 mm wide, 2 L-shaped pieces can be cut with the cut line through the centre line of the U shape. Please see attached MMA from the Alert., 10-Jul-2013 - RDAVEY - Issue was evaluated, and agreed with S&amp;R team that it is the WiTTE lock Cylinder "ticking" against the Latch. ICA under Alert A12705321 is in place. Clean VIN for production line was DR71062 &amp; DR71094 included, and all vehicles after. PCA under investigation, next trial at Darren's request is to trial on 10 vehicles BETA Brace / sound deadener around the door lock cylinder area on the back side of the door outer panel under Alert A12707365, 09-Jul-2013 - UOZMEN2 - ICA Implemented By changed from [no previous value] to "SNOYCE1". ICA Implemented Date changed from [no previous value] to 01-Jan-2020. ICA Description changed., 09-Jul-2013 - UOZMEN2 - Open</t>
  </si>
  <si>
    <t>A12705321
A12707365 (beta brace)</t>
  </si>
  <si>
    <t>C12722116 -A-</t>
  </si>
  <si>
    <t>apply foam block</t>
  </si>
  <si>
    <t>safe vin: DR-71051, 82563, 82539, 82547, 82536</t>
  </si>
  <si>
    <t>Davey, Rob (R.E.) &lt;rdavey@ford.com&gt;
Mike Lemotte</t>
  </si>
  <si>
    <t>LH SLD knock on opening - LH SLD knock on opening; Lower roller hooks on lower rail</t>
  </si>
  <si>
    <t>31-Jul-2013 - SPATEL3 - Pending Fix Point Date: 30-Aug-2013, Fix Point Phase: PP, 04-Jul-2013 - CCORLU - Pending Fix Point Date: 05-Jul-2013, Fix Point Phase: TT - For ICA, inspection point are defined in pre-cal areas to check the clash conditionf lower roller to the track to catch any deformation or scratches on the top surface of lower roller creating noise as well as we do for 362 currently in the production. ICA vin no 71082 for verification Meanwhile, for everlasting solution - C12635477 for 362 must be quickly approved and released in parallel with 363 for PCA - Aims no 3340271 must be resolved as well for PCA Because SLD setting is completely carry over from 362, same process sheet being used, but different pictures. Pictures also would turn into the 363 ones asap. (edit), 30-Jun-2013 - EUSLU1 - ICA Implemented By changed from [no previous value] to "ETAPO". ICA Implemented Date changed from [no previous value] to 01-Jan-2020. ICA Description changed., 30-Jun-2013 - EUSLU1 - Open</t>
  </si>
  <si>
    <t>PP for PCA date
Process sheet update for 363 pictures only (c/o process sheet from 362)</t>
  </si>
  <si>
    <t>re-set SLD
process improvement sheet attached</t>
  </si>
  <si>
    <t>safe VIN# 71082 will be tested</t>
  </si>
  <si>
    <t>Cenk Corlu, Fatmagul Aksoy</t>
  </si>
  <si>
    <t>D-pillar ticking; Gap between flanges</t>
  </si>
  <si>
    <t>31-Jul-2013 - SPATEL3 - Closed Validated by: Oeztuerk, Hueseyin (HOEZTU11) - As per discussion and agreement with Hueseyin Oeztuerk on 7/31, this issue is closed as no repeat., 16-Jul-2013 - HOEZTU11 - Pending Fix Point Date: 31-Jul-2013, Fix Point Phase: TT - issue is not replicable on the affected vehicle; SR to monitor, 13-Jul-2013 - BENDACOT - S&amp;R team will bring affected unit back into booth to try to root-cause one off issue., 12-Jul-2013 - BENDACOT - Issue only seen on one vehicle - no design change proposed at current time. Monitor., 10-Jul-2013 - JEVENDEN - Attachment added showing design condition. Based on this file S&amp;R team to make an assessment if issue is design or Build quality related., 06-Jul-2013 - CCIGTEKI - Pumpable sealer to be applied btw flanges, alert raised, to be provided by John Evenden., 05-Jul-2013 - UOZMEN2 - ICA Implemented By changed from [no previous value] to "JEVENDEN". ICA Implemented Date changed from [no previous value] to 01-Jan-2020. ICA Description changed., 05-Jul-2013 - UOZMEN2 - Open</t>
  </si>
  <si>
    <t>issue is not replicable on affected vehicle; SR to monitor
30.07 one-off issue, no further re-occurrence, closure agreed</t>
  </si>
  <si>
    <t xml:space="preserve"> Huckstepp, Robert</t>
  </si>
  <si>
    <t>IP S&amp;R under IP stowage box (cockpit fixing to body, bracket on the cowl); screw washer loose causes rattle noise. 
X-threaded due to weldspatter</t>
  </si>
  <si>
    <t>31-Jul-2013 - SPATEL3 - Closed Validated by: Oeztuerk, Hueseyin (HOEZTU11) - As per discussion and agreement with Hueseyin Oeztuerk on 7/31, this issue is closed as no repeat., 12-Jul-2013 - GALP - Pending Fix Point Date: 12-Jul-2013, Fix Point Phase: TT, 12-Jul-2013 - GALP - Visual aid was added,after securing bolt is marked, 11-Jul-2013 - UOZMEN2 - ICA Implemented By changed from [no previous value] to "GALP". ICA Implemented Date changed from [no previous value] to 01-Jan-2020. ICA Description changed., 11-Jul-2013 - UOZMEN2 - Open</t>
  </si>
  <si>
    <t>July 16 for PCA date
Process sheet provided</t>
  </si>
  <si>
    <t xml:space="preserve">Process improvement added by Guliz 22.07.2013: </t>
  </si>
  <si>
    <t>PVB drive issue; no further reoccurrence, closure agreed</t>
  </si>
  <si>
    <t xml:space="preserve"> Tom Thompson and Emre Oymakkapi</t>
  </si>
  <si>
    <t>Croak noise at rear calliper when pulling up the hand brake - 
Spring winding are creating the croak
(old aim 3344960)</t>
  </si>
  <si>
    <t>13-Aug-2013 - ETAPO - Closed Validated by: Tapo, Erhan (ETAPO) - Closure of the issue concurred by the initiator. Issue can be reopened at PP if the issue reoccurs. No need for keeping the item in pending, 15-Jul-2013 - GKLEBER1 - Pending Fix Point Date: 30-Sep-2013, Fix Point Phase: PP - Issue is still present on current builds. Latest level parts will be available for PP., 13-Feb-2013 - HOEZTU11 - Closed Validated by: Oeztuerk, Hueseyin (HOEZTU11) - No further re-occurrences more, closure agreed as CR at C status, 09-Jan-2013 - DYURDAKU - Pending Fix Point Date: 06-May-2013, Fix Point Phase: TT, 05-Dec-2012 - REVELIN3 - Close AIMS when concerns go to C status, 05-Dec-2012 - CMACDIAR - Both C12598492 (FWD) and C12590276 (RWD) will release the croak fix for V363. Both AC'd., 04-Dec-2012 - BJACKSON - Pending Fix Point Phase: TT - C12598492. A-status. Pend., 04-Dec-2012 - ETAPO - Open - CR is in a status and pending overdue. New target date required, 09-Aug-2012 - REVELIN3 - Pending Fix Point Date: 28-Sep-2012, Fix Point Phase: VP - Concern at A status, 01-Aug-2012 - REVELIN3 - Noise path confirmed by Bosch. Chamfer to be added to all Rear Brake Calipers. Concern to be raised., 24-Jul-2012 - REVELIN3 - Chassis to discuss with Bosch, 24-Jul-2012 - SWINCH - Issue Type changed from "Supplier Quality" to "Design"., 24-Jul-2012 - SWINCH - Preliminary 8D received, noise tests ongoing. First identified counter measure is to add a chamfer on the return lever spring contact edge with spring to make it smooth and to ease the spring sliding. AIMS changed to Design pending engineering release change., 10-Jul-2012 - SWINCH - Parts received at Supplier on Friday 6th July. 8D being prepared., 04-Jul-2012 - CBARTON - Same issue witnessed on RH rear caliper of V363 VP vehicle TG337413 at Lommel 04.07.2012. Caliper same as V362. Awaiting 8D from supplier Chassis Brake International (formerly Bosch). Parts sent 29.06.2012 still not arrived at Chassis Brake International as of 04.07.2012, 04-Jul-2012 - REVELIN3 - Parts sent to Bosch 29/06/12 Tracking number UPS-SCS 205383 5916843108, 26-Jun-2012 - SWINCH - Bosch are still waiting for the return of the faulty parts, so that their investigations can begin., 11-Jun-2012 - SWINCH - Preliminary 8D received (attached). Waiting for faulty parts to be returned to Bosch for investigation., 11-Jun-2012 - SWINCH - SRI raised and emailed to supplier. Waiting for 8D report. Note:1 brake set (Replacement) has been sent to Ford Lommel (08-June-2012) att. of H Wouter Heytens (tracking n° 1Z 002 3FA 68 9375 9473)., 11-Jun-2012 - SWINCH - Bosch representatives, This appears to be an issue with part reference: BK21-2K328 AE (LH) &amp; BK21-2K327 AE (RH) (Rear Brake). Please start your investigation into this issue, Hueseyin Oeztuerk (tel:49-221-9031782) is the initiator of this issue, so contact him for details. Please start the 8D process and send your preliminary and completed 8Ds to Hueseyin, Ben Carew and myself, (hoeztu11@ford.com, bcarew@ford.com and SWINCH@ford.com). Thank you.., 11-Jun-2012 - SWINCH - Latest Issue description / testing: Spring winding for handbrake (LH+RH) on the rear calliper is creating croak noise while pulling up the hand brake; the noise is audible from driver cab., 08-Jun-2012 - MBASAK - Open, 07-Jun-2012 - TKAYA10 - Startup - Issue accepted to open for investigation., 06-Jun-2012 - HOEZTU11 - New</t>
  </si>
  <si>
    <t xml:space="preserve">A12691302 </t>
  </si>
  <si>
    <t>C12590276 -C-, C12598492 -C-</t>
  </si>
  <si>
    <t>improved parts are available @ PP .The counter measure add a chamfer on the sharp lever edge in contact with
the spring, on both lever and abutment</t>
  </si>
  <si>
    <t>improved parts are available @ TT .The counter measure add a chamfer on the sharp lever edge in contact with
the spring, on both lever and abutment</t>
  </si>
  <si>
    <t>design change</t>
  </si>
  <si>
    <t>Sup Q issue, BK31 2K327/2k328 AE  will be delivered in PP
The reason for S&amp;R: old parts were assembled; NO ICA available</t>
  </si>
  <si>
    <t>Green Adam</t>
  </si>
  <si>
    <t>Parking Brake Rod rattle - Handbrake rod is rattling to brake pipes
(old aim 3263297)</t>
  </si>
  <si>
    <t>25-Jul-2013 - BJACKSON - Pending Fix Point Phase: TT - C12712057 in A-status., 19-Jul-2013 - BJACKSON - C12712057 written. W-status., 19-Jul-2013 - BJACKSON - C12675331 has been rejected. What resolves this rattle?, 15-May-2013 - JFLOREN3 - Chassis Cab EL is Phase 1b content for FoE and Phase 2 content for FNA., 13-May-2013 - OKURT2 - Lead Vehicle - Model Year changed from "V363 Global-2013.50" to "V363 Phase 2-2013.50"., 03-May-2013 - VTRAN - This is a MUST FIX for S&amp;R. Need to be in for Job 1., 03-May-2013 - CCIGTEKI - Open - “Issue re-opened as CR is JB1+90. All severity 3 and 5 issues are JB1 must fix. The change should be moved to JB1, or initiator agreement is required to change issue severity to “1”., 29-Apr-2013 - SGOODSIT - Pending Fix Point Date: 01-Jul-2013, Fix Point Phase: TT, 05-Apr-2013 - REVELIN3 - Pending Fix Point Date: 06-May-2013, Fix Point Phase: TT - Close AIMS when concern goes to C status., 27-Mar-2013 - IPORTER - CR due April 5., 25-Mar-2013 - REVELIN3 - New support bracket to be designed. Timing TBD., 18-Mar-2013 - REVELIN3 - Build condition photo added. CAD shots added., 14-Mar-2013 - BJACKSON - Open - Trial performed at NMPDC with star sleeves added to p/b rod on TH430115. Rattle to heat shield still evident. Pictures/video forwarded., 13-Mar-2013 - REVELIN3 - Pending Fix Point Date: 30-Apr-2013, Fix Point Phase: TT - Close AIMS when KCAP have trialled &amp; approved change., 12-Mar-2013 - SMORTO22 - This is a known issue and it has been addressed by adding star sleeving to the rod. This has already been approved and is released with concern C12629653., 12-Mar-2013 - REVELIN3 - Can you add picture of area., 11-Mar-2013 - VTRAN - Open</t>
  </si>
  <si>
    <t>A12709636</t>
  </si>
  <si>
    <t>C12629653 -C- (FoE &amp; FNA), C12675331 -X-, C12712057 -A- (FoE &amp; FNA)</t>
  </si>
  <si>
    <t xml:space="preserve">Yes, counter measure will be wrap up with the combination of C12712057 (PP) and C12673300 </t>
  </si>
  <si>
    <t>Protective sleeving added</t>
  </si>
  <si>
    <t xml:space="preserve">additional grommet on rear brake cables and sleeves on park brake rods          </t>
  </si>
  <si>
    <t>Safe vin# DR71034, 1096, 1097 and 1054.</t>
  </si>
  <si>
    <t>SLD upper roller scuff noise on open/close-
-residue / welding splatter under the paint in the rail on the inboard side.
-roller surface NOK
(old aim 3247898)</t>
  </si>
  <si>
    <t>12-Jul-2013 - IAKKARPU - Closed Validated by: Akkarpuz, Ihsan (IAKKARPU) - Modified parts fully resolved the issue. Same problem will never be seen again with using these parts confirmed by STA., 11-Jul-2013 - IAKKARPU - Pending Fix Point Date: 18-Jul-2013, Fix Point Phase: TT - A12708258 is in place. Fix point revised as 18-Jul to see the modified parts (PCA reflected), 10-Jul-2013 - DYURDAKU - ICA Description changed., 10-Jul-2013 - IAKKARPU - Pending Fix Point Date: 12-Jul-2013, Fix Point Phase: TT - Lower track flange height and stud position is measured after improvements.Dimensions are OK which has caused the problem. Please take a look at the 8D attached., 08-Jul-2013 - IAKKARPU - Alert will be opened for rework operation on reinforcement bracket. (08.07.2013) Please find the rework details attached. RW operation will be done.(Overmold will be trimmed 3 mm.) W28 - Overmold on bracket which is out off flange is measured with calipper and decided to trim the overmold 3 mm. As for root cause lower track is measured and its shows us that the lower track flange height which is near the reinforcement bracket is low and screw position is out of tolerance. PCA details to be revealed herein shortly and the issue will then be pended., 05-Jul-2013 - IAKKARPU - Part number needs to be updated. Supplier has been notified regarding the issue and 8D raised against Rollmech to fully contain the issue., 05-Jul-2013 - JABERNE2 - Revised to SQ. Supplier (Jamie Tindale) has confirmed the studs and cut out are incorrect. 8D required., 05-Jul-2013 - JABERNE2 - Issue Type changed from "Design" to "Supplier Quality"., 04-Jul-2013 - JWHIT410 - Email sent to Armagan Goyunc to move AIMs to SQ., 03-Jul-2013 - OKURT2 - System changed from "1B Closures / Hardware" to "1BE Closures / Trim"., 03-Jul-2013 - JTINDA12 - AIMs for Lower track cover plate hanging down: - • Issue is supplier quality for the stud/cut out position on the lower track • Although we have released a 3mm edge change this is not in the TT stock so the particular issue in this aims is SQ against Rollmech track. • When we get 3mm trimmed tracks we will have the issue, ICA can be cut the cover brackets down 3mm. • PCA needs to be defined in agreement between V362 &amp; V363 for the direction, common brackets/unique tracks, common brackets/common tracks, unique brackets/unique tracks Please move to supplier quality &amp; request 8D., 01-Jul-2013 - CCORLU - Issue Type changed from "Manufacturing" to "Design"., 01-Jul-2013 - CCORLU - New snipped shot added, please look at it, it would b clear that the distance between the lower point of the track edge to the lower point of stopper point is 2,5 mm. This means that lower roller adjustment turns into to be limited by 2,5mm. this will cause potential clash condition of lower roller arm to that stopper. This is design issue as shown in the cad., 29-Jun-2013 - IPORTER - Review what issue is and then pend/close as appropriate., 19-Jun-2013 - CCIGTEKI - ICA Description changed., 19-Jun-2013 - CCIGTEKI - ICA Description changed., 19-Jun-2013 - CCIGTEKI - ICA Description changed., 18-Jun-2013 - UOZMEN2 - ICA Implemented By changed from [no previous value] to "CCORLU". ICA Implemented Date changed from [no previous value] to 01-Jan-2020. ICA Description changed., 18-Jun-2013 - UOZMEN2 - Open</t>
  </si>
  <si>
    <t>Need 8D for both RC's
STA contacts suppliers; Safe vin#82583; 
16/07 ICA:  lower track reinforcement bracket 3mm trim
PCA: parts confirmed &amp; aim closed by STA</t>
  </si>
  <si>
    <t>Jack Whitehurst
Brian Westgarth
Fatih Bay</t>
  </si>
  <si>
    <t>RH RCD scuff on open/close-Check arm creates a scuff noise (missing grease on check arm)
(old aim 3253678)</t>
  </si>
  <si>
    <t>31-Jul-2013 - SPATEL3 - Pending Fix Point Date: 30-Aug-2013, Fix Point Phase: PP, 22-Jul-2013 - SNOYCE1 - Pending Fix Point Date: 02-Aug-2013, Fix Point Phase: TT - C12705553 raised to release a less stiff spring. Trial parts in Kocaeli this week for testing. AIMS put to Pending the A status Concern and testing., 20-Jul-2013 - SNOYCE1 - Farouque and Flexngate investigating the use of a different spring tension. Feedback expected on Monday., 19-Jul-2013 - IAKKARPU - Issue Type changed from "Supplier Quality" to "Design"., 19-Jul-2013 - IAKKARPU - TUBSA team has given the following feedback with regard to the issue ''According to design, only grease is specified to be in the inner side of the RCD check arm (strap) roller, but not on the outer surface nor on the RCD check arm catchers so that this is not a supplier quality issue'' Issue is to be moved to design for further investigation based on the supplier's statement on the item., 18-Jul-2013 - IAKKARPU - SRI has been issued to the supplier. Tubsa to take necessary corrective actions to contain this issue., 18-Jul-2013 - DYURDAKU - ICA Implemented By changed from [no previous value] to "IAKKARPU". ICA Implemented Date changed from [no previous value] to 01-Jan-2020. ICA Description changed., 18-Jul-2013 - DYURDAKU - Open</t>
  </si>
  <si>
    <t>194811
C12705553 -C- (FoE and FNA)</t>
  </si>
  <si>
    <t>use non ppap2 parts for PP build for FoE</t>
  </si>
  <si>
    <t xml:space="preserve">check arm catcher and strap modified to resolve high efforts                       </t>
  </si>
  <si>
    <t>16/07 Need 8D
STA contacts supplier
ICA: apply grease on checkarm
19.07 new check arms available in cw 30</t>
  </si>
  <si>
    <t>F. Khan
Cenk Corlu</t>
  </si>
  <si>
    <t xml:space="preserve">RH Centre roller rattle on centre rail during door opening on the rail bend </t>
  </si>
  <si>
    <t>05-Aug-2013 - DSEZGIN1 - Pending Fix Point Date: 10-Sep-2013, Fix Point Phase: PP - Setting will be improved for PP built. New setting fixture strategy will be checked for PP instead of individual jigs., 01-Aug-2013 - DSEZGIN1 - Trim and Final jigs started to be used after 31.July, the last vehicles need to be checked, 31-Jul-2013 - KBASTIMA - jigs are in use for all of the rollers(upper-center-lower). So today's vehicle(s) (82561-....) built using center track mechanism jig., 29-Jul-2013 - CCORLU - The distance between center roller to the track wall changes from 2 mm up to 5mm causing vibration effect while opening. Please look to the picture attached showing where mentioned the critical distance to be under control. By changing all adjustment parametres it looks like issue gets better remaining still open issue but can not be the mass production cases, please be careful of that., 27-Jul-2013 - CYORE - Manufacturing to build at least 10 units ensuring that the centre track mechanism jig is used. Feedback is required to determine root cause., 26-Jul-2013 - JTINDA12 - Trial have been completed with new central tracks on 07/26 on same vehicle 71030. The new tracks have been measured dimensionally before and the parts were in fully spec. But the issue still remains on the vehicle with the new trusted tracks. The quality of the parts are not effecting this noise issue, therefore this can’t be a Supplier Quality Issue., 25-Jul-2013 - EDIKKAYA - Another trial has been done on 71030 at tuesday 07/23. Could not fix the issue with adjustment, issue still seems on the rail. Rollmech has been asked to bring new-trusted parts for further trial. T/F help required., 22-Jul-2013 - IAKKARPU - Issue Type changed from "Supplier Quality" to "Manufacturing"., 22-Jul-2013 - IAKKARPU - 8D prepared by Rollmech is attached. Issue type needs to be changed to manufacturing., 19-Jul-2013 - IAKKARPU - Rollmech have had some trials on the problematic vehicle to remove the issue in which it was done successfully by adjusting the male wedge &amp; center mechanism into an appropriate condition. G8D is now being completed by Rollmech by reflecting the permanent corrective actions. Furthermore, this item has been discussed in SnR review meeting with manufacturing team. There is apparently no quality issue on Rollmech's parts where the problem occurs due to manufacturing process on the line that the parts should be fitted by making an adjustment. Please bin to manufacturing., 18-Jul-2013 - DYURDAKU - ICA Implemented By changed from [no previous value] to "IAKKARPU". ICA Implemented Date changed from [no previous value] to 01-Jan-2020. ICA Description changed., 18-Jul-2013 - DYURDAKU - Open</t>
  </si>
  <si>
    <t>improve SLD door settings.</t>
  </si>
  <si>
    <t>29.07 Trial have been completed with new central tracks on 07/26 on same vehicle 71030
The issue still remains on the vehicle with the new trusted tracks, the issue could be improved with a proper SLD door settings.
05.08 Setting will be improved for PP built. 
New setting fixture strategy will be checked for PP instead of individual jigs</t>
  </si>
  <si>
    <t>Jack Whitehurst; 
Sinem Temur
iakkarpu</t>
  </si>
  <si>
    <t>LF Door drip seal stick-tick noise: During door open and close operation upper portion of the door has a stick tick noise coming through the drip seal itself.</t>
  </si>
  <si>
    <t>22-Jul-2013 - SNOYCE1 - Pending Fix Point Date: 18-Oct-2013, Fix Point Phase: PP - C12711219 now at A status., 19-Jul-2013 - SNOYCE1 - Silicon spray was tested and proved successful in eliminating the stick-tick noise. A12711219 raised to re-work to the remaining of the TT builds. Concern C12711219 raised to revise the extrusion tool. Saargummi to provide feasibility/cost/timing on Monday 22Jul12., 17-Jul-2013 - SNOYCE1 - Saargummi feedback proposed adding a small rib to prevent full surface contact. Jim Bailey to review. A silcon spray has been suggested as an ICA. This will be bought tonight and tested tomorrow., 17-Jul-2013 - SNOYCE1 - Vehicle 71088 tested today produced the tick noise, which clearly comes from 2 surfaces which are compressed when the door is closed and then came apart on opening. Please see attached presentation. Krytox was applied as a potential ICA, but this did not work. Information passed to supplier and awaiting feedback., 15-Jul-2013 - SNOYCE1 - Umut Ozcan was unable to find a suitable vehicle today to investigate. The squeak cannot really be heard outside and certainly not if the vehicle has been in the sun. A cool, problematic vehicle is required to be in the S&amp;R chamber for analysis. He has promised to locate one tomorrow and investigate during one of his time slots., 13-Jul-2013 - IAKKARPU - Issue Type changed from "Supplier Quality" to "Design"., 13-Jul-2013 - IAKKARPU - As agreed with Sean Noyce &amp; Christine Lund in AIMs meeting that issue type needs to be turned to design to find the root cause., 12-Jul-2013 - IAKKARPU - SRI has been issued to the supplier. Saargummi to prepare a robust 8D to fully contain the issue., 12-Jul-2013 - UOZMEN2 - ICA Implemented By changed from [no previous value] to "IAKKARPU". ICA Implemented Date changed from [no previous value] to 01-Jan-2020. ICA Description changed., 12-Jul-2013 - UOZMEN2 - Open</t>
  </si>
  <si>
    <t xml:space="preserve">A12711219 </t>
  </si>
  <si>
    <t>194618
C12711219 -C- (FoE &amp; FNA)</t>
  </si>
  <si>
    <t xml:space="preserve">apply krytox </t>
  </si>
  <si>
    <t>Add ribs to the profile and apply slipcoat alos on the back of the profile</t>
  </si>
  <si>
    <t>15/07 Under investigation
ICA: krytox is proposed, trail will be done on 16/07
19.07 Design change is proposed (Sean Noyce and SaarGummi) 22.07.2013: Sean Noyce will provide the design change date.</t>
  </si>
  <si>
    <t>Sean Noyce
Cenk Corlu</t>
  </si>
  <si>
    <t>Sean Noyce
Jim Bailey
Cenk Corlu</t>
  </si>
  <si>
    <t>Scuffplate croak noise-Misbuild off scuffplate on front door RHD croaks while loading</t>
  </si>
  <si>
    <t>31-Jul-2013 - SPATEL3 - Pending Fix Point Date: 30-Aug-2013, Fix Point Phase: PP, 18-Jul-2013 - GKURTOGL - Pending Fix Point Date: 31-Jul-2013, Fix Point Phase: TT, 18-Jul-2013 - GKURTOGL - visual warning is prepared for operators. Issue is needed to be pend at TT time., 17-Jul-2013 - GALP - Front door scuff can not assamble because of body.Need dimension report for this area,please llok attachment video, 15-Jul-2013 - UOZMEN2 - ICA Implemented By changed from [no previous value] to "GKURTOGL". ICA Implemented Date changed from [no previous value] to 01-Jan-2020. ICA Description changed., 15-Jul-2013 - UOZMEN2 - Open</t>
  </si>
  <si>
    <t>July 15 for PCA date ICA = PCA
Warning sheet provided</t>
  </si>
  <si>
    <t>re build the scuffplate</t>
  </si>
  <si>
    <t>operator awareness; provided process improvement sheet &amp; visual warning is prepared for operators</t>
  </si>
  <si>
    <t xml:space="preserve"> 22.07.2013: Operator warning sheet is present. Manufacturing will monitor in TT phase.</t>
  </si>
  <si>
    <t>Naim Yildirim</t>
  </si>
  <si>
    <t>headliner rattle noise on centre area-Headliner re-enforcement bracket for OHS console on the centre area is rattling vs. Front roof sheet metal</t>
  </si>
  <si>
    <t>05-Aug-2013 - MSAHIN12 - Pending Fix Point Date: 26-Aug-2013, Fix Point Phase: PP - C12699397, 15-Jul-2013 - MJUKES - Pending Fix Point Date: 26-Aug-2013, Fix Point Phase: PP - C12710364 ICA = PCA. Alert ICA: A12709985, 15-Jul-2013 - UOZMEN2 - ICA Implemented By changed from [no previous value] to "MOUGHTO1". ICA Implemented Date changed from [no previous value] to 01-Jan-2020. ICA Description changed., 15-Jul-2013 - UOZMEN2 - Open</t>
  </si>
  <si>
    <t>A12709985
A12710096</t>
  </si>
  <si>
    <t>C12710364  -X-
C12699397 -C-</t>
  </si>
  <si>
    <t xml:space="preserve">add foam blocks to the headliner bracket &amp; add foam on a pillar trim for airbag </t>
  </si>
  <si>
    <t>add foam pad on front headliner A/B Pillar</t>
  </si>
  <si>
    <t>ICA= foampads (U&amp;O alert). Green with safe VIN#
PCA=ICA . Need CR (avoid AIM) Mehmet Sahin will give the safe VIN numbers.
New CR# will be given by M. jukes</t>
  </si>
  <si>
    <t>Gülsah Alp
Mehmet Sahin</t>
  </si>
  <si>
    <t>backpanel buzz on door slam in RH upper area-Looks like backpanel window glue or sheet metal is creating the noise.(old aim 3269072 @ closed)</t>
  </si>
  <si>
    <t>01-Aug-2013 - CCIGTEKI - Closed Validated by: Isken, Medil (MISKEN1), 01-Aug-2013 - CCIGTEKI - Pending Fix Point Date: 01-Aug-2013, Fix Point Phase: TT, Fix Point VIN: DR82574, 31-Jul-2013 - LSANHAM - Pending Fix Point Date: 08-Aug-2013, Fix Point Phase: TT, Fix Point VIN: Not Specified - Issue agreed to be closed with Husayin Oezturk. Please Close., 30-Jul-2013 - HOEZTU11 - 30.07 tested vehicles were without float, issue is not replicable with assembled float, closure agreed., 30-Jul-2013 - MISKEN1 - Issue Type changed from "Manufacturing" to "Design"., 30-Jul-2013 - MISKEN1 - DR82568,DR71085, DR82574 vehicles have been checked as Safe VINs. No problem detected., 27-Jul-2013 - TFEGAN - Medil to investigate vehicle numbers stated to root-cause touch condition, 13-Jul-2013 - LSANHAM - Issue Type changed from "Design" to "Manufacturing"., 11-Jul-2013 - LSANHAM - Please move to Manufacturing. CAD shows a 2mm design gap between the seal and the window. I have reviewed several TT build CCABs today and they are showing a touch condition. I believe the PU application and window fitting procedure need to be investigated. See attachment., 09-Jul-2013 - IPANAYO2 - AIMS 3325648 Describes a rattle of the back panel due to low natural frequency which is close to road inputs and driveline. Back bannel vibrates in such way that it causes the air extractors to make flopping noise. This vibration could be exciting additional components. Can someone record a video of the vibration/rattle ovserved?, 09-Jul-2013 - UOZMEN2 - ICA Implemented By changed from [no previous value] to "LSANHAM". ICA Implemented Date changed from [no previous value] to 01-Jan-2020. ICA Description changed., 09-Jul-2013 - UOZMEN2 - Open</t>
  </si>
  <si>
    <t>tested vehicles were without float,  issue is not replicable with assembled float, closure agreed.</t>
  </si>
  <si>
    <t xml:space="preserve">22.07.2013: V363 Seals will be better than current seals. Manufacturing will check the adhesive application process.
</t>
  </si>
  <si>
    <t>Erol Gunes</t>
  </si>
  <si>
    <t>Passenger seat pan rattling -The seat pan up-down freeplay cause rattling noise</t>
  </si>
  <si>
    <t>19-Jul-2013 - EYAZICI - Pending Fix Point Date: 03-Sep-2013, Fix Point Phase: TT - ICA (Adding norglide bush between linkage bracket and the bearing bush in order to eliminate free play) will be presented Ford Monday. PCA holes on bracket will be enlarged. FPD 3 sep G8D will be attached on monday, 19-Jul-2013 - ADATYAL - Further to todays meeting with JCI/Magna/STA/PVT/PD. JCI have detected the issue during V363 DV/PV testing and have a PCA in place on power and swivel seats (details in attached ppt) but the implementation for manual seat is in september 2013, for the PP builds. JCI contact Serkant, Lutz to investigate if this can be implemented earlier than september or will propose an ICA. PVT Sali Canatanoglu will also assist with this, as seat is carry over V362., 15-Jul-2013 - IAKKARPU - Open - Re-opened as requested., 13-Jul-2013 - IAKKARPU - Pending Fix Point Date: 20-Jul-2013, Fix Point Phase: TT - Issue to be pended until JCI studies to be revealed., 13-Jul-2013 - A-BAKIR1 - Complaint seat review is done. %100 control is in place and parts are shipping with green certification label. Clean VIN no : 17220. Problem is issued to supplier ( JCI ) with DMR report. ( see attached file ) . JCI took the part to make a final judgement and raise permanent actions., 12-Jul-2013 - UOZMEN2 - ICA Implemented By changed from [no previous value] to "EYAZICI". ICA Implemented Date changed from [no previous value] to 01-Jan-2020. ICA Description changed., 12-Jul-2013 - UOZMEN2 - Open</t>
  </si>
  <si>
    <t>AIMS PCA Fixed Point Date: 3rd Sept 2013.</t>
  </si>
  <si>
    <t>Confirm Alert number for FNA by 14.00 Turkey, 12.00 UK time 2nd Aug 2013</t>
  </si>
  <si>
    <t>adding norglide bush between linkage bracket.</t>
  </si>
  <si>
    <t>22.07.2013: Yıldırım Ozansoy will provide the MAGNA report. Issue can not be considered as an MDI.
Issue closure is pending 8D approval; pending aim needs to be re-open</t>
  </si>
  <si>
    <t>eyazici</t>
  </si>
  <si>
    <t>SLD tick/knock at upper liner front area-SLD wooden liner has to much tension to sheet metal in front lower corner causing a stick/slip on the sheet metal paint.</t>
  </si>
  <si>
    <t>26-Jul-2013 - PMOORE89 - Pending Fix Point Date: 06-Sep-2013, Fix Point Phase: PP - Concern raised to "A status to implement ICA in Alert 127141355 as PCA., 25-Jul-2013 - PMOORE89 - ICA to be released as PCA. Concen raised and pending cost and timing., 25-Jul-2013 - MJUKES - Add foam as ICA., 23-Jul-2013 - UOZMEN2 - ICA Implemented By changed from [no previous value] to "PMOORE89". ICA Implemented Date changed from [no previous value] to 01-Jan-2020. ICA Description changed., 23-Jul-2013 - UOZMEN2 - Open</t>
  </si>
  <si>
    <t>A127141355</t>
  </si>
  <si>
    <t>C12714558 -C- (FoE only)</t>
  </si>
  <si>
    <t xml:space="preserve">use foam on upper wooden boards above SLD </t>
  </si>
  <si>
    <t>ICA/PCA: add foam</t>
  </si>
  <si>
    <t>LH RCD plop on closing-LH RCD plop on closing; Check arm foam hooks on check arm</t>
  </si>
  <si>
    <t>25-Jul-2013 - SNOYCE1 - Pending Fix Point Date: 18-Oct-2013, Fix Point Phase: PP - Prototype parts of the check arm foam pads are on TT vehicles. A sample of the production part was tested and the noise disappeared. As agreed with Hueseyin, AIMS can be put to Pending PP with production level parts., 23-Jul-2013 - UOZMEN2 - ICA Implemented By changed from [no previous value] to "FKHAN27". ICA Implemented Date changed from [no previous value] to 01-Jan-2020. ICA Description changed., 23-Jul-2013 - UOZMEN2 - Open</t>
  </si>
  <si>
    <t>C12683400 -C- (FoE and FNA)</t>
  </si>
  <si>
    <t>Material revision to EPDM and Poron
Production intend parts are available and have been evaluated;  S&amp;R OK</t>
  </si>
  <si>
    <t>prototype parts were assembled</t>
  </si>
  <si>
    <t>RCD check arm tick noise-RCD check arm tick noise during open and close action while the door is 30 degrees open position.</t>
  </si>
  <si>
    <t>08-Aug-2013 - JFLOREN3 - Pending Fix Point Date: 27-Sep-2013, Fix Point Phase: TT - CR C12718043 added per tech review 08-AUG, primary direction in CR will be to rework parts to J1 intent. John Abernethy to pull Alert., 07-Aug-2013 - IPANAYO2 - Has CR been raised for the following issue? Please update AIMS ASAP., 01-Aug-2013 - SNOYCE1 - Flexngate confirm 2 options are feasible. Cost and timing available tomorrow, 2Aug13. Concern to be raised COB., 25-Jul-2013 - SNOYCE1 - Issue Type changed from "Manufacturing" to "Design"., 25-Jul-2013 - SNOYCE1 - Issue under investigation with Flexngate in Kocaeli. Noise coming from the metal check arm rolling over the retainer plastic guides. A change to the check arm is expected, but awaiting manufacturing feedback for feasibility. When design solution is clear, a Concern will need to be raised., 24-Jul-2013 - EDIKKAYA - System changed from "1B Closures / Hardware" to "1BE Closures / Trim"., 24-Jul-2013 - EDIKKAYA - Not related with B/C., 23-Jul-2013 - IPANAYO2 - Can we get a video of this noise? We did not see this in FNA during VP., 23-Jul-2013 - UOZMEN2 - ICA Implemented By changed from [no previous value] to "EUYLUKCU". ICA Implemented Date changed from [no previous value] to 01-Jan-2020. ICA Description changed., 23-Jul-2013 - UOZMEN2 - Open</t>
  </si>
  <si>
    <t>A12720487</t>
  </si>
  <si>
    <t>C12718043 -A- (FoE and FNA)</t>
  </si>
  <si>
    <t>Supplier is awaiting for feasibility of two proposals that are being investigated to resolve this issue. (PCA). Confirmation will be received on 02.08</t>
  </si>
  <si>
    <t>Supplier is awaiting for feasibility of two proposals that are being investigated to resolve this issue. (PCA). Confirmation will be received on 02.09</t>
  </si>
  <si>
    <t>reworked parts at PP</t>
  </si>
  <si>
    <t>modify rear cargo check arm
 - Modify the stamping operation to lengthen the transition
rod to flat area.</t>
  </si>
  <si>
    <t>24.07 trail with cobbled parts planned
31.07 no updates still waiting for parts
05.08 no updates still waiting for parts</t>
  </si>
  <si>
    <t>Farouque Khan</t>
  </si>
  <si>
    <t>Front end grill rattle noise during hood close slam in the lower portion. Grill and bumper upper touch condition.</t>
  </si>
  <si>
    <t>24-Jul-2013 - GBAILE51 - Pending Fix Point Date: 16-Sep-2013, Fix Point Phase: PP - Issue will be corrected under C12714201, 24-Jul-2013 - CDIMMOC2 - ICA established as an application of adhesive foam between grille and reinforcement. Parts available from Magna 26th July. Safe VIN to be established. No retrofit action is proposed due to likelihood of collateral issues caused by disassembly., 24-Jul-2013 - GBAILE51 - Issue reviewed with supplier and MFG. Problem area identified between the B surf of the badge plinth on the grille and the A surf of the grille reinf panel behind it. Addition of Foam block between the 2 parts is proposed as an ICA and feedback from the supplier is awaited for a PCA., 23-Jul-2013 - UOZMEN2 - ICA Implemented By changed from [no previous value] to "GBAILE51". ICA Implemented Date changed from [no previous value] to 01-Jan-2020. ICA Description changed., 23-Jul-2013 - UOZMEN2 - Open</t>
  </si>
  <si>
    <t>A12719818</t>
  </si>
  <si>
    <t>C12714201 -C- (FoE &amp; FNA)</t>
  </si>
  <si>
    <t>ICA is crush ribs on C12714201, parts available 16/9/2013</t>
  </si>
  <si>
    <t xml:space="preserve">apply adhesive backed foam to reinforcement / oval feature </t>
  </si>
  <si>
    <t>24.07 ica: add tape between reinforcement and grill
PCA: crash ribs instead of the tape on grill reinforcement</t>
  </si>
  <si>
    <t>Guliz Gokce
Graham Bailey</t>
  </si>
  <si>
    <t>A-pillar upper area, headliner plastic trim in the load compartment rattle in the front area, wrong felt tape application</t>
  </si>
  <si>
    <t>06-Aug-2013 - MJUKES - Pending Fix Point Date: 26-Aug-2013, Fix Point Phase: PP, 06-Aug-2013 - GPAKSOY - Issue Type changed from "Supplier Quality" to "Design"., 06-Aug-2013 - GPAKSOY - There is concern for this issue. C12708074, 01-Aug-2013 - GPAKSOY - G8D has been raised against to supplier., 31-Jul-2013 - DYURDAKU - ICA Implemented By changed from [no previous value] to "GPAKSOY". ICA Implemented Date changed from [no previous value] to 01-Jan-2020. ICA Description changed., 31-Jul-2013 - DYURDAKU - Open</t>
  </si>
  <si>
    <t xml:space="preserve">A12705337  </t>
  </si>
  <si>
    <t xml:space="preserve">Add FOAM Washer 1.5mm thick behind fixing holes </t>
  </si>
  <si>
    <t>Add S&amp;R FOAM  : TO B SURFACE  Washer diam 25  x  1.5mm thick behind fixing holes Add Foam Pad 50 x 20 x 1.5mm  front</t>
  </si>
  <si>
    <t>Already an ICA is applied but according to Ray Osterberg, operator applied wrong tape, in wrong position.</t>
  </si>
  <si>
    <t>Tow hook under dualco seat rattle-Tow hook under dualco seat rattle due to the freeplay of the part with the fixing bracket.</t>
  </si>
  <si>
    <t>25-Jul-2013 - DYURDAKU - ICA Description changed., 24-Jul-2013 - DYURDAKU - ICA Description changed., 19-Jul-2013 - CSPARKE2 - Pending Fix Point Date: 06-Sep-2013, Fix Point Phase: PP - please pend against Concern C12712379 which releases a 30% GRP bracket to replace the current flexible PP part, 18-Jul-2013 - CSPARKE2 - new material parts received on 17th July. Of the 3 options of material, only the GRP is stiffer. Has been fitted to DR71083E for a trial. Feedback due on 19th July, 13-Jul-2013 - DYURDAKU - New material parts on 16th July, to be decided if new material will be released after the trial., 12-Jul-2013 - CSPARKE2 - parts expected to be delivered to plant on 17th July. I am trying to improve the timing with the supplier, 11-Jul-2013 - CSPARKE2 - Birinci to supply 3 samples of recovery eye bracket shot in WSK-M4D556-A4 which contains 15% Talc fill. This should be a far superior robust material. Once parts received and inspected OK, concern to be raised to change material specification., 09-Jul-2013 - CSPARKE2 - Current assumption is material needs to change to specify the exact property of plastic required. Concern to be raised after a review with Max MIrza and interior trim, 08-Jul-2013 - IAKKARPU - Issue Type changed from "Supplier Quality" to "Design"., 08-Jul-2013 - IAKKARPU - Please find the conversation attached which was released from Birinci team as they are stating that the raw material they use is to FFI so that issue has nothing to do with SQ type. Moved back to design based on STA concurrence., 06-Jul-2013 - CCIGTEKI - Issue Type changed from "Design" to "Supplier Quality"., 04-Jul-2013 - ODOGAN9 - material of part being checked, should be a hard plastic like equivalent V362 part., 04-Jul-2013 - CCIGTEKI - ICA Description changed., 04-Jul-2013 - ODOGAN9 - MDI assessment being made, 02-Jul-2013 - ODOGAN9 - The issue can be seen from the pictures, but is plant strapping the tow eye too tight? As you pull the strap tighter it looks like it bends the middle portion of the plastic which pulls the clips out of their holes. Design actions could be strap removal, plastic part strenghtening or the addition of a stopper against the tow eye., 27-Jun-2013 - AGOYUNC1 - That's my 2nd opinion add strep area support , see at the jpg-5 photo., 27-Jun-2013 - AGOYUNC1 - Issue Type changed from "Supplier Quality" to "Design"., 27-Jun-2013 - AGOYUNC1 - Supplier representatives visited FO plant, we discussed that problem. This issue is design issue. See attached photos. Issue is turning to design. My opinion, plastic parts bottom area will be add a rib or fixing hole solve this problem., 27-Jun-2013 - DTECU1 - Supplier representatives are coming today in Otosan Plant to witness the issue., 26-Jun-2013 - GKLEBER1 - System changed from "3 Chassis" to "1AC Underbody"., 26-Jun-2013 - ABANKS2 - The Chassis AIMS to resolve the towing hook location on vehicles with hydraulic jack is 3340237 and is seperate to this issue. The towing eye bolted to the floor is a Body engineering designed component and process. This has been communicated to the underbody team (Max Mirza and Craig Sparkes). Please ensure this AIMS is Body owned., 26-Jun-2013 - DTECU1 - SRI issued to Birinci supplier. G8D#194141 raised against it., 26-Jun-2013 - KMASSING - The Towing Eye is not a Chassis Part and is owned by Body Engineering however on N2's only we stow the towing eye in the Jack Pod underneath the tool bag for the Bottle Jack If a Scissor jack is on the vehicle so a N1 the Towing Eye has a seperate package position that is released by Body From this photograph this looks like a N1 if so AIMS is not Chassis, 26-Jun-2013 - CCIGTEKI - Moved to Chassis as per Whiteboard meeting, part belongs to chassis., 26-Jun-2013 - CCIGTEKI - System changed from "1AC ... (Status info truncated)</t>
  </si>
  <si>
    <t>C12712379 -C- (FoE only)
194141</t>
  </si>
  <si>
    <t>C12712379 will stow the BIW Towing eye into the Jack Pod. This will be delivered for PP.</t>
  </si>
  <si>
    <t>doule side tape on the eye holder</t>
  </si>
  <si>
    <t>Material change to recovery eye plastic bracket
WSK-M4D732-A1 (polypropylene homopolymer 30% glass fibre reinforced)</t>
  </si>
  <si>
    <t xml:space="preserve">27.08 new front tow hook holder (new material)  is promising more </t>
  </si>
  <si>
    <t>Guliz Gokce</t>
  </si>
  <si>
    <t>LH RCD rattle on door slam and on dynamic-
1. E-wire connector has no park position. After trying the park position we noticed the hole is too big causing the connector to fall out of it
2. Connector for wire to license plate illumination rattles to edge of sheetmetal inner panel.
Connector is clipped in place but has no means keeping it from rotating around the clip. 
(old aim 3256633)</t>
  </si>
  <si>
    <t>13-Aug-2013 - SNOYCE1 - Pending Fix Point Date: 18-Oct-2013, Fix Point Phase: PP, Fix Point VIN: Not Specified - C12720642 raised to modify the slot length. AIMS put to Pending PP verification., 13-Aug-2013 - AJOHN485 - Issue investigated in Ford Otosasn last week by S-Y harness designer Mark Cowling. The clip is correct to drawing and CAD. The slot measured on the vehicle was 6.2mm x 14.2mm rather than 6.0mm x 12.2mm as shown in CAD. The longer slot is causing insufficient engagement between the clip/tab and not controlling the position of the connector., 09-Aug-2013 - JABERNE2 - EESE added to investigate if clip is correct., 09-Aug-2013 - JABERNE2 - System changed from "1B Closures / Hardware" to "1B Closures / Hardware, 5 Electrical"., 05-Aug-2013 - RDAVEY - Terry Gilbey to provide CR for hole size change, 03-Aug-2013 - JFLOREN3 - Issue Type changed from "Manufacturing" to "Design"., 03-Aug-2013 - JFLOREN3 - Per 03-AUG AIMS blitz, Body Engineering to contact electrical to understand hole requirement vs. what is released. KCAP added as plant affected, TT containment will be required in FNA. Move to design., 01-Aug-2013 - DSEZGIN1 - Issue is not related to Body Construction, please change to design or manufacturing quality, 01-Aug-2013 - ETOSUN1 - Slot size in spec. Measurement report has attached., 31-Jul-2013 - UOZMEN2 - Open</t>
  </si>
  <si>
    <t>C12720642 -A-</t>
  </si>
  <si>
    <t>tape</t>
  </si>
  <si>
    <t>revise hole size</t>
  </si>
  <si>
    <t>red</t>
  </si>
  <si>
    <t>05.08 Terry will liaise with EESE regarding the hole diameter</t>
  </si>
  <si>
    <t>Kevin Grzebyk (KGRZEBYK), Terry Gilbey (TGILBEY4)</t>
  </si>
  <si>
    <t>RH D-pillar rattle in lower area-e-wire connector has no home position and can move free play in the D-pillar</t>
  </si>
  <si>
    <t>C12689650 -A-</t>
  </si>
  <si>
    <t>add foam on D-Pillar</t>
  </si>
  <si>
    <t>IC A/PCA add foam on D-Pillar, trail was done on 06.08 S&amp;R OK; waiting for CR#</t>
  </si>
  <si>
    <t>Celikkaya, Semra</t>
  </si>
  <si>
    <t>headrest rattle: All rear seat headrest rattle: stem to locking pin &amp; to bezel (old VP aim 3282327)</t>
  </si>
  <si>
    <t>15-Aug-2013 - CCIGTEKI - Issue still present on #82536 in S&amp;R. (WB No: 1790 closed to this issue), 31-Jul-2013 - SPATEL3 - Pending Fix Point Date: 30-Aug-2013, Fix Point Phase: PP, 08-Jul-2013 - P-ALEX25 - Rear seats shown to Umut Ozcan (FMC S&amp;R). Seats need to be reviewed in-vehicle on 4-poster. Once completed, he will inform us of the outcome,, 17-Jun-2013 - CCIGTEKI - Pending Fix Point Date: 05-Jul-2013, Fix Point Phase: TT, 12-Jun-2013 - P-ALEX25 - Due to late availability of structures from JCI, the first review of completed seats will be organised with FCPA, Craftsmanship, S&amp;R, PD Engineering, and Magna Quality will be on 28 JUN 13., 27-Mar-2013 - DYURDAKU - Pending Fix Point Date: 26-Jun-2013, Fix Point Phase: TT - Assesed by FoE T&amp;F VOME-Güliz GÖKÇE, 27-Mar-2013 - OKURT2 - Pending Fix Point Date: 01-Jul-2013, Fix Point Phase: TT, 27-Mar-2013 - OKURT2 - Lead Vehicle - Model Year changed from "V363 Global-2013.50" to "V363 Phase 1B-2013.50"., 27-Mar-2013 - OKURT2 - Open - Moved to 1B deck - Requested by Dogan Yurdakurban., 14-Jan-2013 - DYURDAKU - Pending Fix Point Date: 06-May-2013, Fix Point Phase: TT, 14-Dec-2012 - MCRANE22 - Pending Fix Point Phase: TT - Pending C12629850, 13-Dec-2012 - P-ALEX25 - Lessons learned from V362 progressed in parallel with V363 rear bus seats, so not present in these prototype parts. Release of K11 level structure on C12629850 @ A Status with updated stem tubes., 12-Dec-2012 - MCRANE22 - Issue identified on V363 Rear Seats. Seat Engineering will investigate issue further to determine root cause., 07-Dec-2012 - HOEZTU11 - The issue is known since V362, I assume the current V363 headrests are c/o V362. Headrest is rattling @ dynamic test. 1.) Locking knob spring rattle to stem 2.) Stem loose in bezel Please confirm if the parts are not the latest level (V362), for more information please see aim: 3252943 &amp; 3237791,, 07-Dec-2012 - P-ALEX25 - More information requested from Hueseyin Oeztuerk, 06-Dec-2012 - HOEZTU11 - Open</t>
  </si>
  <si>
    <t>C12629850 -C- (FoE and FNA)</t>
  </si>
  <si>
    <t>AIMS PCA Fixed Point Date: 30th Aug 2013.</t>
  </si>
  <si>
    <t>Confirm Alert number for FNA by 14.00 Turkey, 12.00 UK time 02-Aug-2013</t>
  </si>
  <si>
    <t xml:space="preserve">use no ppap parts for TT/PP phases on seat structures, rails and track end caps FoE only                </t>
  </si>
  <si>
    <t>modification of the back frame structures</t>
  </si>
  <si>
    <t>PAUL ALEXANDER (P-ALEX25)</t>
  </si>
  <si>
    <t>Passenger area floor liner croak on load: (EPP) spacer block´s to floor sheet metal: movement between the spacers and the floor due to a lack of support under the liner causing a croak between the moving spacer and the floor paint. (old VP aim 3282326)</t>
  </si>
  <si>
    <t>A12720494</t>
  </si>
  <si>
    <t>C12718465 -A-</t>
  </si>
  <si>
    <t>Repositioning and addition of EPP blocks</t>
  </si>
  <si>
    <t>ICA/PCA: Repositioning and addition of EPP blocks</t>
  </si>
  <si>
    <t xml:space="preserve">Jukes, Mark </t>
  </si>
  <si>
    <t>Passenger area  side trim rattle:
-D/ D-C-Pillar trim not enough clearance to window
-poor quality of the uppertrim cut-out
old aim (3282323)</t>
  </si>
  <si>
    <t>open</t>
  </si>
  <si>
    <t>05.08 issue needs to be discussed in WB Meeting</t>
  </si>
  <si>
    <t>All rear seats buzz/rattle noise on dynamic-Retractor units themselves, rattle noise from the sensor ball (old VP aim 3333229)</t>
  </si>
  <si>
    <t>14-Aug-2013 - CCIGTEKI - Issue observed in #82536​, WB 1789 is closed to this AIMS., 01-Aug-2013 - IAKKARPU - Pending Fix Point Date: 31-Aug-2013, Fix Point Phase: PP - Fix Point Date is revised., 09-Jul-2013 - EYAZICI - Pending Fix Point Date: 24-Jul-2013, Fix Point Phase: TT - Bus vehicles should be reevaluated @ Lommel plant in order to decide further steps for this issue. Once S&amp;R Team completes its investigations we will be able to talk about next step., 11-Jun-2013 - CCIGTEKI - Pending Fix Point Date: 18-Jun-2013, Fix Point Phase: TT, 21-May-2013 - EYAZICI - Pending Fix Point Date: 10-Jun-2013, Fix Point Phase: TT - While discussion between S&amp;R Team and Autoliv Team is ongoing, we still need to clarify the root cause. Team is working on the issue and will define the problem, then we will clearly understand what we request from supplier. As agreed with initiator, issue goes to pending till studies are completed, 15-May-2013 - EYAZICI - Supplier has been notified via SRI. G8D has been raised against supplier. G8D number: 192885, 13-May-2013 - EUSLU1 - Open</t>
  </si>
  <si>
    <t>Fatih Bay 
Fricker, David</t>
  </si>
  <si>
    <t>Interior trim rattles-Interior trim rattles - top roll to side trim (old VP aim 3287982)</t>
  </si>
  <si>
    <t>A12666161</t>
  </si>
  <si>
    <t>C12648318 - C, C12653094 - C (FoE and FNA)</t>
  </si>
  <si>
    <t xml:space="preserve">use ungraind parts with latest upsuffix grain proccess  </t>
  </si>
  <si>
    <t xml:space="preserve">additional retention to lower portion of top roll trims             </t>
  </si>
  <si>
    <t>24.07.2013
05.08.2013</t>
  </si>
  <si>
    <t>Osterberg, Ray
Oughton, Mark</t>
  </si>
  <si>
    <t>LH RCD release handle rattle-handle rod vs. bracket rattle, free play</t>
  </si>
  <si>
    <t>Farouque Khan
Tolgahan Kundus</t>
  </si>
  <si>
    <t>LH RCD oilcanning while disengaging check arm-check arm setting NOK</t>
  </si>
  <si>
    <t>16-Aug-2013 - KBASTIMA - Pending Fix Point Date: 10-Sep-2013, Fix Point Phase: PP - Issue is one off. However it is pended to monitor in PP., 16-Aug-2013 - COZEL1 - Information provided by Emre Altun (SMF office), we have image of CMMS3 for this AIMS Last shipment for BA level on 08/10/12 during VP Also we used BA level 4 parts on 18/03/13 Please check image of CMMS3 record and attached e-mail, 16-Aug-2013 - KBASTIMA - Çagatay from MP&amp;L to provide input. T&amp;F has nothing to do with it. Old level part must have been removed from production line. Also supplier must filter old level parts while sending., 16-Aug-2013 - IAKKARPU - Issue Type changed from "Supplier Quality" to "Manufacturing"., 16-Aug-2013 - IAKKARPU - Referring to the below comment of Farouque Khan that the type of the issue is now changed to manufacturing., 16-Aug-2013 - FKHAN27 - Vehicle Assessed and quite clearly the LH part used is BA(VP level) level whilst the RH part is BE level (TT level). Issue will not exist if correct level parts are used as evident on the same vehicle RH does not have this issue whilst LH has. Please see attachment comparing the two check arms on the vehicle. This is not supplier quality issue but manufactuing mis build., 14-Aug-2013 - IAKKARPU - SRI has been issued to Tubsa. G8D to be completed by the supplier as soon as possible to fully contain the issue., 06-Aug-2013 - KBASTIMA - Issue Type changed from "Manufacturing" to "Supplier Quality"., 06-Aug-2013 - KBASTIMA - You can see the difference between cad data and related part by looking attachments.Process applied correctly, issue is related with whether part is correct or not, dimensional report of the part is required., 31-Jul-2013 - DYURDAKU - ICA Implemented By changed from [no previous value] to "EUYLUKCU". ICA Implemented Date changed from [no previous value] to 01-Jan-2020. ICA Description changed., 31-Jul-2013 - DYURDAKU - Open</t>
  </si>
  <si>
    <t>31.07 ICA setting on check arm, at present there is misalignment
05.08 no updates</t>
  </si>
  <si>
    <t>Cenk Corlu
Farouque Khan</t>
  </si>
  <si>
    <t>outer release handle rattle on door slam-free play on handle fix point</t>
  </si>
  <si>
    <t>Man Q</t>
  </si>
  <si>
    <t>Tolgahan Kundus</t>
  </si>
  <si>
    <t>all headliner Airvents rattle-Airvents have free play on hinge</t>
  </si>
  <si>
    <t>09-Aug-2013 - MJUKES - Pending Fix Point Date: 26-Aug-2013, Fix Point Phase: PP - C12697734, 09-Aug-2013 - RROXAS - 9/08/2013: - C12697734 &lt;DESIGN MODIFICATION OF THE AIRVENTS&gt; issued, 09-Aug-2013 - GKLEBER1 - Lead Vehicle - Model Year changed from "V363 Global-2013.50" to "V363 Phase 1B-2013.50"., 09-Aug-2013 - MJUKES - Design proposal submitted to Ototrim for cost, timing and feasibility., 06-Aug-2013 - GPAKSOY - Issue Type changed from "Supplier Quality" to "Design"., 06-Aug-2013 - GPAKSOY - Agreed with PD drawing to be updated with GD&amp;T data and turning forces inline with V362 circular airvents. Inner diameter to be increased by 0.4 mm., 03-Aug-2013 - GPAKSOY - Dimensional reports to be supplied (05/08/2013). PD to consider design changes., 01-Aug-2013 - GPAKSOY - G8D has been raised against to supplier., 31-Jul-2013 - DYURDAKU - Open</t>
  </si>
  <si>
    <t>195266
C12697734 -W-</t>
  </si>
  <si>
    <t>Design modification of the airvents</t>
  </si>
  <si>
    <t>05.08 issue needs to be discussed in WB Meeting
ICA: add  foam
PCA??</t>
  </si>
  <si>
    <t>RH B-Pillar croak on twist: no clearance between sharp edge and structure. Body side reinforcement touch condition to the track pocket upper. Issue has been shown to Dave Weir.</t>
  </si>
  <si>
    <t>21-Aug-2013 - DWEIR13 - Pending Fix Point Date: 01-Dec-2013, Fix Point Phase: MP1, 20-Aug-2013 - DWEIR13 - C12723408 raised to revise trim edge., 15-Aug-2013 - TDILAVER - Issue Type changed from "Manufacturing" to "Design"., 15-Aug-2013 - TDILAVER - there is 3 mm difference between two parts. there can be always S&amp;R issue., 07-Aug-2013 - BENDACOT - S&amp;R team to explain where endoscope was inserted into BIW so we can ascertain the area involved and the potential root-cause of this issue. Tayfun Dilaver and Hueseyin Oezerck to meet in Kocaeli during week of 12-16th August., 31-Jul-2013 - DYURDAKU - ICA Implemented By changed from [no previous value] to "CCORLU". ICA Implemented Date changed from [no previous value] to 01-Jan-2020. ICA Description changed., 31-Jul-2013 - DYURDAKU - Open</t>
  </si>
  <si>
    <t>NO INFORMATION SINCE NEW ISSUE</t>
  </si>
  <si>
    <t xml:space="preserve">05.08 issue needs to be discussed in WB Meeting
13.08/ 06.08 S&amp;R to find the vehicle and investigate the issue
</t>
  </si>
  <si>
    <t>Dave Weir (DWEIR13)</t>
  </si>
  <si>
    <t>RCD croak noise-RCD margin seal croak on twist</t>
  </si>
  <si>
    <t>01-Aug-2013 - SNOYCE1 - Pending Fix Point Date: 16-Aug-2013, Fix Point Phase: TT - Same noise as 3344845, which is related to the front door primary seals. Now confirmed that Saargummi will produce 2 different primary seals for S&amp;R testing. First with an alternative slip coat “STAHL Permuthane and second with an increased CLD value F = 6,5 +/- 1,5 N / 100 mm (approx). Due to their Plant summer shutdown, parts will not be available in Kocaeli until week 33 (12Aug13). AIMS put to Pending these trials., 31-Jul-2013 - DYURDAKU - ICA Implemented By changed from [no previous value] to "SNOYCE1". ICA Implemented Date changed from [no previous value] to 01-Jan-2020. ICA Description changed., 31-Jul-2013 - DYURDAKU - Open</t>
  </si>
  <si>
    <t>05.08 design change is proposed, no further updates
Same noise as 3344845, sample parts are promised after cw33</t>
  </si>
  <si>
    <t>Sean Noyce</t>
  </si>
  <si>
    <t>rear axle knocking - LH + RH rear shock absorber top mount knocking.
(Old mail 3254496) root cause investigation ongoing</t>
  </si>
  <si>
    <t>21-Aug-2013 - SGENCTUR - Issue Type changed from "Manufacturing" to "Design"., 21-Aug-2013 - SGENCTUR - As agreed with M.Elms design of the BK31-10626/7-A will change to have more gap., 21-Aug-2013 - DTECU1 - Please remove Chassis from this AIM., 21-Aug-2013 - BBLACKM6 - Please see emails with photo attached - this shows the variance in the BIW Bracket - Rr Dampers all confirmed to be in spec as stated in previous comments., 17-Aug-2013 - NSAVILLE - Issue Type changed from "Design" to "Manufacturing"., 17-Aug-2013 - NSAVILLE - The rear dampers on the complaint vehicle were removed and carded at the supplier. The damper performance was within specification and the damper had no fault found. During discussions during the aims meeting today, it6 was agreed that we need manufacturing help, alongside S&amp;R to evaluate the root cause of this issue. This is being moved to manufacturing until the root cause has been verified., 16-Aug-2013 - NSAVILLE - The rear dampers from a complaint vehicle were returned to the supplier and carded. The parts had no fault found. Chassis are to be completing an analysis of another complaint vehicle in Kocaeli on the hydro-pulse on 19/08/13 to determine the root cause. I have added body engineering onto the aims until root cause established. Body related items being reviewed: - Confirm damper function and noise transfer via ABA analysis on hydro-pulse. The slots added to some vehicles are excessive and is a potential root cause. The underbody sealer is not masked in this area (requested to be masked by Chassis), which would cause clamp loss and is a potential root cause., 16-Aug-2013 - NSAVILLE - System changed from "3 Chassis" to "1AC Underbody, 3 Chassis"., 13-Aug-2013 - CCIGTEKI - System changed from "1AC Underbody" to "3 Chassis"., 13-Aug-2013 - DTECU1 - On behalf of Ben Blackman: ''David - looking at the pictures, the body rail contacting the Rr Damper is at an angle, even thoguh this joint has been torqued. The washer is also included - this suggests to me that the body didn't enable the Rr Damper joint to be torqued correctly - there should be a contact between the Rr Damper bush &amp; the Body covering the entire Bush surface - not a point contact as shown", 13-Aug-2013 - DYOUNG26 - Rework for shackle bracket was only for FWD varainats only. New slot added as per on RWD. This slot was agreed solution to allow for Body Constructiom tolerances and Chassis attachment. By Design there isn't any area which touches BIW structures therefore a Chassis shock absorebr issue., 13-Aug-2013 - DTECU1 - Please see attached email from Lommel PD engineer Nico Arts regarding the condition of vehicle DR71090 in which was claimed shock absorbers noisy: This vehicle has had an on site modification at Kocaeli to have washers placed underneath the rear damper bolts because the BIW mounting hole was out of specification. Body variance is enough to cause noise issues – the addition of a washer just to get the vehicle built, shows there is an issue in this area., 09-Aug-2013 - PMACNAM1 - Paul Macnamara to arrange vehicle measurement upon return from shutdown on 12 August., 07-Aug-2013 - BENDACOT - System changed from "1A BIW / Structures" to "1AC Underbody"., 07-Aug-2013 - GKLEBER1 - Measurement required of hole in body where rear damper upper bush is located. See snapshot of CAD in "RE Upper Shock BIW rework.msg" email attachment., 07-Aug-2013 - GKLEBER1 - Issue Type changed from "Supplier Quality" to "Design"., 07-Aug-2013 - GKLEBER1 - System changed from "3 Chassis" to "1A BIW / Structures"., 07-Aug-2013 - BBLACKM6 - All testing is completed on the Damper - all results show the Dampers are the same (OK vs NOK) - there is no reason technically with the parts, for any noise to be created. It is important we now have the body hole measured thanks, 07-Aug-2 ... (Status info truncated)</t>
  </si>
  <si>
    <t>knock noise is audible  @ Ambient and worse at cold condition
8D is opened</t>
  </si>
  <si>
    <t>Ben Blackman</t>
  </si>
  <si>
    <t>SLD rattle noise @ open / close - missing Spot welds in upper SLD area; rattle noise during door slam</t>
  </si>
  <si>
    <t>13-Aug-2013 - TDILAVER - Closed Validated by: Dilaver, Tayfun (TDILAVER) - process sheets updated., 13-Aug-2013 - TDILAVER - Pending Fix Point Date: 13-Aug-2013, Fix Point Phase: TTO, 13-Aug-2013 - EDIKKAYA - System changed from "1B Closures / Hardware" to "1A BIW / Structures"., 13-Aug-2013 - EDIKKAYA - Attached photo doesn't belong to SLD door. Issue re-bined to BIW structures., 06-Aug-2013 - DRIXON1 - Attached jpg is not SLD., 03-Aug-2013 - JFLOREN3 - Per 03-AUG AIMS blitz, move to 1B., 03-Aug-2013 - JFLOREN3 - System changed from "1A BIW / Structures" to "1B Closures / Hardware"., 31-Jul-2013 - DYURDAKU - ICA Implemented By changed from [no previous value] to "CCORLU". ICA Implemented Date changed from [no previous value] to 01-Jan-2020. ICA Description changed., 31-Jul-2013 - DYURDAKU - Open</t>
  </si>
  <si>
    <t>process sheets updated.</t>
  </si>
  <si>
    <t>pp</t>
  </si>
  <si>
    <t>14.08 process sheets updated.</t>
  </si>
  <si>
    <t>Sean Noyce
Brian Westgarth</t>
  </si>
  <si>
    <t>Unique Environmental 4-Poster Issues (Hot/Cold)</t>
  </si>
  <si>
    <t>Dualco seat backrest foam croak to frame at headrest bezel area (inboard) and side support (outboard)
(old aim 3188577)</t>
  </si>
  <si>
    <t>raise WB</t>
  </si>
  <si>
    <t>new</t>
  </si>
  <si>
    <t>Barker, Glenn (G.) &lt;gbarke34@ford.com&gt;; Patel, Hitesh (H.) &lt;hpatel65@ford.com&gt;; Datyal, Amit (A.) &lt;adatyal@ford.com&gt;</t>
  </si>
  <si>
    <t>RH front door rear lower rubber bump stop tick/stick to sheet metal
(old aim 3256639)</t>
  </si>
  <si>
    <t>Brian Westgarth</t>
  </si>
  <si>
    <t xml:space="preserve">IP cluster storage bin release button spring noise (driver side)
The spring causing a metallic clonk noise on close
</t>
  </si>
  <si>
    <t>17-Jul-2013 - RCOWLIN4 - Tooling should be finished by end July., 16-Jul-2013 - CCIGTEKI - Pending Fix Point Date: 16-Sep-2013, Fix Point Phase: PP, 04-Jul-2013 - JGOLDER - Pending Fix Point Phase: PP - Concern C12691298 at A status, 29-Jun-2013 - IPORTER - C12691298 at W will position spring (wrap-up CR)., 22-Jun-2013 - TTHOM193 - ICA Implemented By changed from [no previous value] to "TTHOM193". ICA Implemented Date changed from [no previous value] to 20-Jun-2013. ICA Description changed., 20-Jun-2013 - CCIGTEKI - Issue Type changed from "Supplier Quality" to "Design"., 20-Jun-2013 - TTHOM193 - An ICA has been established. This has been tested today by the S&amp;R team and found to be robust. An O-type Alert A12702429 has been raised and is going through the approval status to rework TT &amp; TVU vehicles build. Faurecia will re-work all stock available in time for the next builds. The cut-off is DR71098., 18-Jun-2013 - RCOWLIN4 - Currently under investigation., 17-Jun-2013 - GPAKSOY - G8D has been raised against to Faurecia., 15-Jun-2013 - UOZMEN2 - Open</t>
  </si>
  <si>
    <t>A12702429</t>
  </si>
  <si>
    <t xml:space="preserve">193776
C12691298 -C- (FoE &amp; FNA)
</t>
  </si>
  <si>
    <t>The cluster lid concern will be available for PP</t>
  </si>
  <si>
    <t>is not applicable, FNA don’t have a storage in this area</t>
  </si>
  <si>
    <t xml:space="preserve">ICA:  apply tape; rework of cluster stowage lid to solve detent spring noise. </t>
  </si>
  <si>
    <t>PCA: add ribs &amp; ring in order to retain the spring in vertical direction</t>
  </si>
  <si>
    <t>02.08 PCA tested on safe vin# DR1085 S&amp;R is OK</t>
  </si>
  <si>
    <t>Thompson, Tom (T.P.) &lt;tthom193@ford.com&gt; (D&amp;R)</t>
  </si>
  <si>
    <t>LH + RH rear ARB lower and upper chassis mounted bush croak</t>
  </si>
  <si>
    <t>31-Jul-2013 - SPATEL3 - Pending Fix Point Date: 30-Aug-2013, Fix Point Phase: PP - As per discussion and agreement with Hueseyin Oeztuerk on 7/31, fix point date has been moved to 8/30., 26-Jul-2013 - NGEARY3 - Test date required to determine when we can close., 05-Jun-2013 - GKLEBER1 - Pending Fix Point Date: 01-Jul-2013, Fix Point Phase: TT, 24-May-2013 - HOEZTU11 - Pending Fix Point Phase: TT - Correction: According the new V363E Vehicle Dynamics Specification Chart, the rear axle ARB is program content for the following vehicles It says: Rear ARB: only FWD C/Cab &amp; All DRW (Van/bus/CC) will have this part. Based on this information we have an outstanding S&amp;R validation test with the proposed parts. Therefore the aim is on pending again, closure of AIM is pending these tests., 21-Nov-2012 - HOEZTU11 - Closed Validated by: Oeztuerk, Hueseyin (HOEZTU11) - The aim is closed referring to the current Dynamic spec chart ““V363E Vehicle Dynamics Specification Chart - v4.5 20-Nov-12)”. As the issues were only on Buses (350) and there will be no rear ARB on the SRW buses., 15-Nov-2012 - HOEZTU11 - S&amp;R validation test to be done with agreed parts. Closure of AIM is pending these tests., 15-Nov-2012 - REVELIN3 - Close AIMS when concern goes to C status, 15-Nov-2012 - ABANKS2 - Pending Fix Point Phase: TT - Pended to CR C12610660, 15-Nov-2012 - ABANKS2 - Issue will be resolved on C12610660 (at A status). Please pend this AIMS., 12-Nov-2012 - MNUTTIN1 - Funding for supplier tests approved awaiting work plan. S and R tests scheduled this wek, 06-Nov-2012 - MNUTTIN1 - S and R scheduling test for week 46 to trial new links, funding aplied for through chassis core group for supplier tests, 22-Oct-2012 - MNUTTIN1 - Modified trial links have been produced in Lommel and provided to S&amp;R for testing. Funding applied for, for supplier tests., 10-Oct-2012 - MNUTTIN1 - link test setup is on going, 19-Sep-2012 - MNUTTIN1 - Ok thank you. The link supplier is curenlty trying to recreate the issue on a rig. Once this is done they will try some different hardware solutions., 19-Sep-2012 - HOEZTU11 - I confirm the issue is with the link not the bush, 19-Sep-2012 - MNUTTIN1 - Please confirm issue is with link and not bush as shown in video, 11-Sep-2012 - REVELIN3 - Investigation started, 06-Sep-2012 - HOEZTU11 - Open</t>
  </si>
  <si>
    <t>C12610660 -C- (FoE and FNA)</t>
  </si>
  <si>
    <t>Nutting, Matt (M.) &lt;mnuttin1@ford.com&gt;</t>
  </si>
  <si>
    <t>LH + RH leaf spring shackle bush croak: shackle bush vs. body mounted bracket
(old aim)</t>
  </si>
  <si>
    <t>Nick Watson</t>
  </si>
  <si>
    <t>Back panel body ticking in center area: reinforcement X-member e-coat between weld spots</t>
  </si>
  <si>
    <t>C12705713 -X- (FoE &amp; FNA)</t>
  </si>
  <si>
    <t>Erol Günes
Sanham, Luke (L.) &lt;lsanham@ford.com&gt;</t>
  </si>
  <si>
    <t>Bulk head rattle at LH upper B-pillar: Not enough clearance between bulkhead upper part 
and main panel fixing x-member</t>
  </si>
  <si>
    <t>05.08 issue needs to be discussed in WB Meeting
06.05 ICA/PCA add tape; furter investigations are ongoing with Lucas and P. Connew
13.08 P. Connew will send the S&amp;R tape for further re-evaluation. Alert and CR# will be raised by P Connew</t>
  </si>
  <si>
    <t>Peter Coonew</t>
  </si>
  <si>
    <t>LH C-pillar creak on body twist: moving flange edge to sheet metal (see picture)</t>
  </si>
  <si>
    <t>05.08 issue needs to be discussed in WB Meeting
06.08 Rob. H will discuss with Amir and get back to S&amp;R team
13.08 issue root cause is still unclear, further investigation are needed, S&amp;R to provide more details</t>
  </si>
  <si>
    <t>Irshad, Amir (A.) &lt;airshad3@ford.com&gt;</t>
  </si>
  <si>
    <t>LH + RH leaf spring tip liner to leafspring croak on body twist</t>
  </si>
  <si>
    <t>SLD primary seal croak to sheet metal on body twist</t>
  </si>
  <si>
    <r>
      <rPr>
        <b/>
        <sz val="10"/>
        <rFont val="Arial"/>
        <family val="2"/>
      </rPr>
      <t>Other Unique Issues (</t>
    </r>
    <r>
      <rPr>
        <b/>
        <sz val="10"/>
        <color indexed="10"/>
        <rFont val="Arial"/>
        <family val="2"/>
      </rPr>
      <t>Issues identified in other audits such as GFCPA/</t>
    </r>
    <r>
      <rPr>
        <b/>
        <sz val="10"/>
        <rFont val="Arial"/>
        <family val="2"/>
      </rPr>
      <t>R202/</t>
    </r>
    <r>
      <rPr>
        <b/>
        <sz val="10"/>
        <color indexed="10"/>
        <rFont val="Arial"/>
        <family val="2"/>
      </rPr>
      <t xml:space="preserve">VOCF </t>
    </r>
    <r>
      <rPr>
        <b/>
        <strike/>
        <sz val="10"/>
        <color indexed="10"/>
        <rFont val="Arial"/>
        <family val="2"/>
      </rPr>
      <t>DEMS</t>
    </r>
    <r>
      <rPr>
        <b/>
        <sz val="10"/>
        <rFont val="Arial"/>
        <family val="2"/>
      </rPr>
      <t>/Durability)</t>
    </r>
  </si>
  <si>
    <t>OHC internal rattle-OHC internal rattle, unused sensor connector, no parking feature</t>
  </si>
  <si>
    <t>31-Jul-2013 - SPATEL3 - Closed Validated by: Oeztuerk, Hueseyin (HOEZTU11) - As per discussion and agreement with Hueseyin Oeztuerk on 7/31, this issue is closed as no repeat., 30-Jul-2013 - HOEZTU11 - 30.07 No further re-occurrence more noticed, closure agreed, 06-Jul-2013 - PALLE101 - Pending Fix Point Date: 31-Jul-2013, Fix Point Phase: TT, 06-Jul-2013 - PALLE101 - BOM issue will not be accepted by PD due to PDL errors. but Alert was raised to capture issue please close as no issue from PD. Alert A12693964, 05-Jul-2013 - GKURTOGL - System changed from "2C Interior Trim" to "5 Electrical"., 05-Jul-2013 - MJUKES - BOM issue with vehicle wiring loom. please transfer to EESE (agreed with P. Allen)., 03-Jul-2013 - MJUKES - Issue Type changed from "Design" to "Manufacturing"., 03-Jul-2013 - MJUKES - Wrong part fitted to unit. OHC had microphone fitted, but there was no main loom in the vehicle to connect to. transferred to manufacturing., 03-Jul-2013 - UOZMEN2 - Open</t>
  </si>
  <si>
    <t>A12693964</t>
  </si>
  <si>
    <t xml:space="preserve"> Wrong part fitted to unit. OHC had microphone fitted.
ICA: apply felt tape for no parking feature
PCA: correct BOM issue
30.07 No further re-occurrence more noticed, closure agreed</t>
  </si>
  <si>
    <t>Cansevi CAKMAK</t>
  </si>
  <si>
    <t>RHD seat belt tongue vs. b-pillar interior 
WB 687-RHD seat belt tongue is very close to the B-Pillar interior causing rattle noise while dynamic test</t>
  </si>
  <si>
    <t>05-Jul-2013 - MSCOT147 - Pending Fix Point Date: 27-Sep-2013, Fix Point Phase: PP - C12707232 will release a new stopper for the seatbelt tongue that moves the park/home position away from the B-Pillar, solving the squeak and rattle. New parts for PP, ICA will be added to remaining TT builds., 28-Jun-2013 - MSCOT147 - Due to legal/homologation requirements, we cannot raise the tongue's home position permanently. We can however put a slider on the seatbelt that will retain the tongue higher up the B-Pillar when desired, to stop the contact to the B-Pillar. This slider can then be pulled down when installing a child seat, to ensure the belt retains the child seat properly. A special sample seatbelt will be made and delivered to Otosan Monday 1st July for Squeak and Rattle appraisal., 27-Jun-2013 - MSCOT147 - 3 proposals are being trialled today. 1, Adding Webbing loop behind the tongue to dampen sound. 2, Tongue position raised to provide clearance (homologation/legal issues being investigated). 3, adding sticky back felt to the tongue. PCA is likely to be proposal 1, ICA is likely to be proposal 3. S&amp;R will confirm effectiveness of proposals today., 24-Jun-2013 - MSCOT147 - This issue is seen on Dual CO Seat vehicles only. CAD checks and vehicles being reviewed to check if the home position of the tongue can be changed to give more clearance. Other possibilities include changing tongue position stop to a webbing loop or adding felt to Pillar trim., 20-Jun-2013 - UOZMEN2 - ICA Implemented By changed from [no previous value] to "YFILIZ". ICA Implemented Date changed from [no previous value] to 01-Jan-2020. ICA Description changed., 20-Jun-2013 - UOZMEN2 - Open</t>
  </si>
  <si>
    <t>A12707966</t>
  </si>
  <si>
    <t>194153
C12707232 -C- (FoE only)</t>
  </si>
  <si>
    <t>12/07 ICA=PCA add clip-on slider, more cost effective
than webbing loop.
Dave Fricker to provide date for when
reworked parts are at line. Alert not signed
yet Ask Dave for ICA date.</t>
  </si>
  <si>
    <t>Michael Scott (MSCOT147), Yasemin Filiz (YFILIZ)</t>
  </si>
  <si>
    <t>Hood stay up rod croak when unfolding-Rubber washer material to rod paint</t>
  </si>
  <si>
    <t>25-Jul-2013 - YOZANSO2 - Closed Validated by: Ozansoy, Yildirim (YOZANSO2) - AIMS closed no issue seen even on the problematic vehicle after re-assembled the grommet to GOR. However grommet diameter will be improved according to magna info. AIMS will be reopened if seen same issue again during S&amp;R test by Hueseyin Oeztuerk., 25-Jul-2013 - YOZANSO2 - AIMS closed no issue seen even on the problematic vehicle after re-assembled the grommet to GOR. However grommet diameter will be improved according to magna info., 09-Jul-2013 - YOZANSO2 - Pending Fix Point Date: 31-Jul-2013, Fix Point Phase: TT - G8D closed. issue solved on the problematic vehicle when the grommet re-assembled to gor hole. AIMS will be followed as pending till to new trial by Hueseyin Oeztuerk. other hand grommet diameter will be improved with concern, 08-Jul-2013 - YOZANSO2 - ý have reviewed issue on the problematic vehicle.G8D will be completed today,I will update the findings and change the AIMS status to pending dated on tomorrow early morning., 06-Jul-2013 - YOZANSO2 - G8D 194439 has been opened against to supplier.( target 11.07.2013 ), 05-Jul-2013 - ETALAYA2 - Issue Type changed from "Design" to "Supplier Quality"., 05-Jul-2013 - ETALAYA2 - Rod grommet c/o V362. By design, GOR hole diameter in V363 is the same as V362. This is a supplier quality issue, 30-Jun-2013 - EUSLU1 - ICA Implemented By changed from [no previous value] to "CDIMMOC2". ICA Implemented Date changed from [no previous value] to 01-Jan-2020. ICA Description changed., 30-Jun-2013 - EUSLU1 - Open</t>
  </si>
  <si>
    <t>ICA/PCA GOR structure grommet hole
diameter increased, D closed
S&amp;R will monitor 5 safe VIN's and close the
aim PCA date is 31-Jul-2013.</t>
  </si>
  <si>
    <t xml:space="preserve">Geary Reynolds
</t>
  </si>
  <si>
    <t>camera cover loose fit-Camera cover metal part has free play</t>
  </si>
  <si>
    <t>20-Aug-2013 - YOZANSO2 - Pending Fix Point Date: 19-Sep-2013, Fix Point Phase: PP - latest level part will be evaluated during PP Build. AIMS will be closed if not seen any issue during PP., 31-Jul-2013 - IAKKARPU - Pending Fix Point Date: 16-Aug-2013, Fix Point Phase: PP - Fix Point Date is revised., 25-Jul-2013 - YOZANSO2 - ý have been informed by Senad form plascam that improvement on the tool will be completed 16.08.2013.( FtN target is 24.08.2014 ), 05-Jul-2013 - YOZANSO2 - Pending Fix Point Date: 31-Jul-2013, Fix Point Phase: TT - ICA: rework with ALERT 12701839. Reworked and Grained covers tested in S&amp;R device,and accepted by Mehmet Sahin and Hueseyin Oeztuerk. PCA: Fixing Clip improvement in tool. Team agreed AIMS pended till to PCA implemented., 01-Jul-2013 - YOZANSO2 - G8D 194315 has been opened against to Plascam.( g8d completion target 05.07.2013 ), 29-Jun-2013 - UOZMEN2 - ICA Implemented By changed from [no previous value] to "YOZANSO2". ICA Implemented Date changed from [no previous value] to 01-Jan-2020. ICA Description changed., 29-Jun-2013 - UOZMEN2 - Open</t>
  </si>
  <si>
    <t>A12701839</t>
  </si>
  <si>
    <t>ICA: tape
PCA waiting for 8D completion 8D
completion date is 31-Jul-2013.</t>
  </si>
  <si>
    <t>Gizem Paksoy (GPAKSOY)
Paul Evens</t>
  </si>
  <si>
    <t>Hydraulic Jack rattle-1.) Hydraulic Jack rattle on holder
2. H-Jack lever parts rattle on RH step</t>
  </si>
  <si>
    <t>05-Jul-2013 - NSAVILLE - Pending Fix Point Date: 11-Oct-2013, Fix Point Phase: PP, 05-Jul-2013 - NSAVILLE - C12707396 raised to prevent jack rattle issue, 30-Jun-2013 - EUSLU1 - ICA Implemented By changed from [no previous value] to "LYILDIZ1". ICA Implemented Date changed from [no previous value] to 01-Jan-2020. ICA Description changed., 30-Jun-2013 - EUSLU1 - Open</t>
  </si>
  <si>
    <t>A12684765</t>
  </si>
  <si>
    <t>C12707396 -C- FoE &amp; FNA)</t>
  </si>
  <si>
    <t>The PCA is being implemented on C12707396</t>
  </si>
  <si>
    <t>ICA/PCA Jack: add rubber pad on Holder
ICA/PCA Jack lever: add additional strap</t>
  </si>
  <si>
    <t>Adam Green</t>
  </si>
  <si>
    <t>Matthew O'Neil (MONEIL47)</t>
  </si>
  <si>
    <t>Bulkhead rattle @ door slam-Bulkhead rattle @ door slam;  lower bulkhead to B-Pillar rattle</t>
  </si>
  <si>
    <t>01-Aug-2013 - AGOYUNC1 - Revised welding control plan attached., 01-Aug-2013 - IAKKARPU - Pending Fix Point Date: 31-Aug-2013, Fix Point Phase: PP - Fix Point Date is revised., 19-Jul-2013 - MINCE5 - Pending Fix Point Date: 29-Jul-2013, Fix Point Phase: TT, 19-Jul-2013 - MINCE5 - supplier applied V362 welding data processed on V363 part. F / O stock was reworked, We will put on the foam welding missing area on the vehicle Bulkhead. Welding robot program by creating separate programs for V362 and V363 prevented error., 09-Jul-2013 - HOEZTU11 - Issue is clearly Supplier Quality issue, the both sheet metal layer of the lower bulkhead are not properly welded to each other. BK31-545-AB, 07-Jul-2013 - AGOYUNC1 - Supplier has been notified via SRI. G8D has been raised against supplier. G8D number:194449, 06-Jul-2013 - CCIGTEKI - Supplier to review the vehicle., 06-Jul-2013 - CCIGTEKI - Issue Type changed from "Manufacturing" to "Supplier Quality"., 05-Jul-2013 - GKURTOGL - System changed from "2C Interior Trim" to "1A BIW / Structures"., 05-Jul-2013 - HOEZTU11 - aims admin please change the aim system to 1A biw/Structure, 03-Jul-2013 - MJUKES - ., 03-Jul-2013 - UOZMEN2 - ICA Implemented By changed from [no previous value] to "ETAPO". ICA Implemented Date changed from [no previous value] to 01-Jan-2020. ICA Description changed., 03-Jul-2013 - UOZMEN2 - Open</t>
  </si>
  <si>
    <t>Need ICA foampad application
STA contacts supplier
PCA : Design change; additional weld spots
are proposed Supplier forgot to add spot
welds. New parts are available, S&amp;R trail on 24.07; S&amp;R OK
waiting for approved 8D</t>
  </si>
  <si>
    <t>Erhan Tapo (ETAPO)
Peter Connew
agoyunc</t>
  </si>
  <si>
    <t>LH RCD tick on opening; Lower striker POM ring comes out and clicks in again</t>
  </si>
  <si>
    <t>10-Jul-2013 - IAKKARPU - Closed Validated by: Akkarpuz, Ihsan (IAKKARPU), 10-Jul-2013 - IAKKARPU - Pending Fix Point Date: 10-Jul-2013, Fix Point Phase: TT - As agreed in AIMS meeting that issue can now be closed as there is no need for 8D since there is no quality issue. If the issue is reoccurred it would then be binned to manufacturing. Part &amp; Process is the same as V362., 10-Jul-2013 - IAKKARPU - It can be classified as one-off issue as the ring removed from its place after the extreme impact. As an ICA all stocks have been sorted and no defective part found. PCA not required when all these info taken into consideration. Issue to be pended for closure when all these information to be reflected to the 8D by Kiekert., 10-Jul-2013 - IAKKARPU - Issue description is not clear enough to understand what has gone wrong. Given part number by the initiator is not correct as it belongs to Yildiz Kalip while the problem mentioned seems pertaining to Kiekert. Type of the issue needs to be reviewed again to decide who can take the lead for resolution., 10-Jul-2013 - CCORLU - The ring which is fitted to the striker pin hole should has more robust strength, either due to the design or part quality failed., 10-Jul-2013 - CCORLU - Issue Type changed from "Manufacturing" to "Supplier Quality"., 06-Jul-2013 - TFEGAN - Review vehicle, 30-Jun-2013 - EUSLU1 - ICA Implemented By changed from [no previous value] to "GKURTOGL". ICA Implemented Date changed from [no previous value] to 01-Jan-2020. ICA Description changed., 30-Jun-2013 - EUSLU1 - Open</t>
  </si>
  <si>
    <t>ICA/PCA: re-set the RCD
Process impr. Sheet will be provided by Manuf.
PCA: part quality confirmed &amp; aim closed by STA</t>
  </si>
  <si>
    <t>Gulce Kurtoglu (GKURTOGL)
iakkarpu</t>
  </si>
  <si>
    <t>WB1739</t>
  </si>
  <si>
    <t>LH + RH door whistle noise on door slam: air forced underneath drip rail</t>
  </si>
  <si>
    <t>21-Aug-2013 - JBECKERM - Open - Needs appropriate Attribute Manager (Nick Mason) concurrence., 20-Aug-2013 - CCIGTEKI - Pending "Awaiting MDI Quality Assessment", 19-Aug-2013 - SNOYCE1 - Issue Type changed from "Design" to "Meets Design Intent"., 19-Aug-2013 - SNOYCE1 - As directed in the Tech Review, this issue is to be assessed as MDI. MDI questions and answers: 1) What Design/Attribute Requirement(s) are being met?: DV-0022 Commercial car wash. DY-0032 Auxiliary barrier against Water, Dirt, and Noise Transmission. 2) What is the requirement value? On V363 the primary seals must prevent, water, dirt or wind noise into the vehicle. These are the secondary seals which are the first barrier and are designed to reduce these as much as possible. 3) What is the measured / evaluated data associated with the issue? VoCF and S&amp;R have stated that when the front door is closed there is a high pitched noise coming from the top of the door on some vehicles. The attached presentation, sheets 1 and 2, show the investigation results, root cause assumptions and potential solutions. 4) If carry over content for the vehicle line, what is the current quality TGW or R/1000 information for each region affected: Not carry over sealing strategy, as current CV’s do not have a B-pillar margin seal and therefore do not generate a similar noise. 5) If new content or technology to the vehicle line or region/market, what is benchmarking or surrogate quality information (TGW and/or R/1000 from surrogate vehicle line or application) for each region affected: Attached presentation shows competitor vehicles with a similar strategy, but no known issues. 6) What PD Functional Manager and affected Attribute Manager (if applicable) has reviewed and approved as MDI (Name, CDSID for each individual)? John Strudwick (jstrudw1@ford.com)., 17-Aug-2013 - SNOYCE1 - Tech review Friday 16Aug13., 03-Aug-2013 - JFLOREN3 - KCAP added to plants affected, common design in both regions., 01-Aug-2013 - SNOYCE1 - Investigations indicate it is caused by air being compressed when the door is closed and escaping between the top of the door and the lip of the drip rail seal. Not apparent on all front doors and seems to be influenced by a certain combination of gaps and flushness settings. Please see attached presentation. Peter Kleesattel to check NVH influence of proposals to modify the B-pillar margin and drip rail seals on Merkenich vehicle next week. Investigations on-going., 27-Jul-2013 - TPAMUKCU - Open</t>
  </si>
  <si>
    <t>05.08 investigations to shorten the primary sealer 20mm is ongoing, in order to get rid of the S&amp;R issue</t>
  </si>
  <si>
    <t xml:space="preserve">OHC ticking on LH side;  Overhead Shelf sub-components ticking noise on LHS close to tachygraphy. </t>
  </si>
  <si>
    <t>03-Jul-2013 - MJUKES - Pending Fix Point Date: 26-Aug-2013, Fix Point Phase: PP, 03-Jul-2013 - ROSTERB7 - This issue was Fixed by using felt tape around the RKE reciever . BK2T-15K602-A. This will be released in C12705706.Aims can be pended., 03-Jul-2013 - DYURDAKU - ICA Implemented By changed from [no previous value] to "ROSTERB7". ICA Implemented Date changed from [no previous value] to 01-Jan-2020. ICA Description changed., 03-Jul-2013 - DYURDAKU - Open</t>
  </si>
  <si>
    <t>A12706598</t>
  </si>
  <si>
    <t>C12705706 -C- (FoE only)</t>
  </si>
  <si>
    <t>15/07 
ICA:  felt tape around the RKE receiver
Green with safe VIN#
PCA=ICA 22.07.2013: Ray Osterberg will check Autotrim to add the foams.</t>
  </si>
  <si>
    <t>Alex Johnson</t>
  </si>
  <si>
    <t>Ray Osterberg (ROSTERB7)</t>
  </si>
  <si>
    <t>Driver airbag rattle  - Inside of the air bag system there is a installation problem that causes a gap between the air bag and the steering wheel column, that occurs rattle noise - PVP drive issue</t>
  </si>
  <si>
    <t>02-Aug-2013 - MWARD5 - Pending Fix Point Date: 14-Sep-2013, Fix Point Phase: TT - Evidence is that rattle was due to incorrect fitment of DAB to Steering Wheel. This is the same interface as V362 DAB &amp; Steering Wheel. To be monitored on V363N TT Builds ., 02-Aug-2013 - MWARD5 - No ICA required - evidence is that rattle was due to incorrect fitment of DAB to Steering Wheel., 01-Aug-2013 - MSCOT147 - Only one part has been found to have a noise issue. No other reports for TT. From Hueseyin's description of thie issue, the part could have been assembled incorrectly at Faurecia or the part was defective. Can STA please confirm the module from the affected vehicle was sent to Autoliv for assessment and a new module installed into the vehicle., 30-Jul-2013 - MSCOT147 - Seeking clarification from Squeak and Rattle team today. DIfferent members of the team are giving different OK/NOK responses to the noise., 29-Jul-2013 - GPAKSOY - Issue Type changed from "Supplier Quality" to "Design"., 29-Jul-2013 - GPAKSOY - Open, 29-Jul-2013 - GPAKSOY - According to Autoliv squeak and rattle measurement which is attached, all measurements are in spec so issue needs to be changed into MDI., 25-Jul-2013 - EYAZICI - Pending Fix Point Date: 26-Jul-2013, Fix Point Phase: TT, 25-Jul-2013 - EYAZICI - A trial has been appointed for 26.07.2013 with attendance of Autoliv Team. Next steps will be decided afterwards., 19-Jul-2013 - EYAZICI - Autoliv team visited Golcuk Plant today and agreed with Incoming Quality to get the part back to Autoliv plant in order to make deep dive investigation. It is expected to have a feedback on Tuesday (23.07), 18-Jul-2013 - EYAZICI - Supplier has been notified via SRI. G8D has been raised against supplier. G8D number: 194804, 16-Jul-2013 - GPAKSOY - According to the PvP drive test squeak noise has been reported in the airbag area. After the SnR evaluation no squeak problem has been observed but a tick noise has been reported. After the supplier has replaced the airbag with a new one, tick nose problem has been solved. There is going to be a test in another OK vehichle with the problematic airbag for final check after Faurecia send the problematic airbag back., 13-Jul-2013 - IAKKARPU - There is no visual supportive data to help STA understand the issue. Attachment needs to be provided by the initiator considering the fact that it is a S&amp;R item., 12-Jul-2013 - DYURDAKU - ICA Implemented By changed from [no previous value] to "GPAKSOY". ICA Implemented Date changed from [no previous value] to 01-Jan-2020. ICA Description changed., 12-Jul-2013 - DYURDAKU - Open</t>
  </si>
  <si>
    <t xml:space="preserve">18/07 issue replicated on vin# 1076.and
shown to Y. Filiz (Autoliv); STA: Asli Akyol; 
30.07 issue is one-off, S&amp;R will monitor and close in case of no reoccurrence
</t>
  </si>
  <si>
    <t>Yasemin Filiz
eyazici</t>
  </si>
  <si>
    <t>Passenger door rattle on rough roads (seal squeak) 
Door settings issue</t>
  </si>
  <si>
    <t>24-Jul-2013 - SNOYCE1 - Pending Fix Point Date: 16-Aug-2013, Fix Point Phase: TT - As agreed in today's AIMS meeting, put to Pending the trials of these specially manufactured sample parts., 24-Jul-2013 - SNOYCE1 - Now confirmed that Saargummi will produce 2 different primary seals for S&amp;R testing. First with an alternative slip coat “STAHL Permuthane and second with an increased CLD value F = 6,5 +/- 1,5 N / 100 mm (approx). Due to their Plant summer shutdown, parts will not be available in Kocaeli until week 33 (12Aug13). Propose that this AIMS can be put to Pending these trials., 20-Jul-2013 - SNOYCE1 - Saargummi informed of this issue. Slip coat and CLD information has been requested with reference to V363, V362 and V408 where this noise has also existed. Past experience proved that this is caused by the very soft seals required to meet the closing effort targets, especially the front door with bulkhead. Lessons learnt will be incorporated to determine the manufacture of trail parts for testing. Meeting will be planned for Monday., 18-Jul-2013 - CCORLU - Design investigation required., 18-Jul-2013 - CCORLU - Issue Type changed from "Manufacturing" to "Design"., 18-Jul-2013 - CCORLU - I ve added 71048 measurement report. I can surely say that the door set is fully perfect, all green in terms of gap and flushness. If you consider sealgaps, max 0.8mm out of tolerances on unrelated areas., 15-Jul-2013 - UOZMEN2 - ICA Implemented By changed from [no previous value] to "CCORLU". ICA Implemented Date changed from [no previous value] to 01-Jan-2020. ICA Description changed., 15-Jul-2013 - UOZMEN2 - Open</t>
  </si>
  <si>
    <t>19.07 19.07 Design change is proposed (Sean Noyce and SaarGummi)
24.07 new parts will be available in cw33
ICA: apply krytox</t>
  </si>
  <si>
    <t>Cenk Corlu
Sean Noyce</t>
  </si>
  <si>
    <t>Click noise from driver seat armrest while loading
PVP drive issue</t>
  </si>
  <si>
    <t>31-Jul-2013 - IAKKARPU - Pending Fix Point Date: 31-Aug-2013, Fix Point Phase: PP - As asked by Sunil Patel that the fix point of this particular item is fixed to 31-Aug., 18-Jul-2013 - EYAZICI - Pending Fix Point Date: 26-Jul-2013, Fix Point Phase: TT - As agreed with initiator, issue turns to pending in order to monitor if problem will occur again or not., 18-Jul-2013 - EYAZICI - Supplier has been notified via SRI. G8D has been raised against supplier. G8D number: 194807, 17-Jul-2013 - UOZMEN2 - ICA Implemented By changed from [no previous value] to "EYAZICI". ICA Implemented Date changed from [no previous value] to 01-Jan-2020. ICA Description changed., 17-Jul-2013 - UOZMEN2 - Open</t>
  </si>
  <si>
    <t>15/07 parts are exchanged.
Need 8D
STA contacts supplier
17/06 issue is not replicable, S&amp;R to
monitor S&amp;R team to monitor the issue.</t>
  </si>
  <si>
    <t>Serdar Eren; Selin Korkmaz (Magna)
eyazici</t>
  </si>
  <si>
    <t>Park Brake Lever Noise - While applying the park brake lever, without the button pressed, there is a rubbing noise audible. The noise occurs before the lever reaches the ratchet section but there is no noise when the button is pressed.</t>
  </si>
  <si>
    <t>02-Aug-2013 - SMORTO22 - FNA have a shorter lever than FOE, but this issue is common on both levers. Both FOE and FNA levers have been improved in C12607491., 31-Jul-2013 - IPANAYO2 - Are FOE and FNA parking brake levers common?, 22-Jul-2013 - BJACKSON - If levers from C12607491 corrects this condition, it should be closed as a duplicate to 3280344 which is currently on the deck in pending status., 22-Jul-2013 - LYILDIZ1 - Pending Fix Point Date: 22-Sep-2013, Fix Point Phase: PP - Concern is at C status., 22-Jul-2013 - SMORTO22 - After a review in Dunton, this is not going to be closed against MDI. C12607491 updates the levers with the new pawl and push rod. The sliding noise will be reduced since there is less load on the pawl. The root cause (pawl load/pretention) is the same as for the ratchet noise., 16-Jul-2013 - AGREEN89 - Just to clarify the noise issue: C12607491 fixes the noise created when the handbrake lever is 'dropped' to the floor. This noise in this AIMS is created by the pawl running into the secotr of the handbrake lever. It is design intent. The handbrake levers are c/o V362. MDI questions will be completed to close this AIMS., 16-Jul-2013 - DTECU1 - Issue Type changed from "Supplier Quality" to "Design"., 16-Jul-2013 - DTECU1 - TT parts are not the latest definition. CR C12607491 for the pawl / pushrod / bearing change. Turn to design type., 15-Jul-2013 - UOZMEN2 - Open</t>
  </si>
  <si>
    <t>C12607491 -C- (FoE and FNA)</t>
  </si>
  <si>
    <t xml:space="preserve">Change is V362 production led 
PPAP date is between PP MRD and MP1 MRD
V362 production parts will be supplied for V363 until PPAP 
Sample “non-PSW” parts are available for assessment if required.
</t>
  </si>
  <si>
    <t>NA levers are PPAP for TT with these improvements in place</t>
  </si>
  <si>
    <t>19.07 handbrake levers are c/o V362
MDI questions will be completed to close this AIMS 
22.07.2013: Umut Ozcan to check V362 status. Chassis team will provide new bush rod. They will not raise MDI process.</t>
  </si>
  <si>
    <t>Cargo area LH upper wire harness cover ticking - Cargo area LH upper wire harness cover ticking, clipses are creating the ticking vs. sheet metal . See picture&amp;video</t>
  </si>
  <si>
    <t>06-Jul-2013 - MJUKES - Pending Fix Point Date: 26-Aug-2013, Fix Point Phase: PP - C12699799: release of foam and new clip design C12707389, 06-Jul-2013 - MJUKES - Issue Type changed from "Manufacturing" to "Design"., 06-Jul-2013 - MJUKES - Extrusion fixing clips were missing from the vehicle., 06-Jul-2013 - UOZMEN2 - ICA Implemented By changed from [no previous value] to "GALP". ICA Implemented Date changed from [no previous value] to 01-Jan-2020. ICA Description changed., 06-Jul-2013 - UOZMEN2 - Open</t>
  </si>
  <si>
    <t>C12707389 -C- (FoE only)
C12699799 -C- (FoE and FNA)</t>
  </si>
  <si>
    <t xml:space="preserve">ICA/PCA: release of foam and new clip design </t>
  </si>
  <si>
    <t>CCAB 71052 GCPA DRIVE TEST - HEADLINER NOISY Headliner touching to bulk head. Rattling on rough roads.</t>
  </si>
  <si>
    <t>12-Jul-2013 - GPAKSOY - Closed Validated by: Paksoy, Gizem (GPAKSOY) - Safe VIN number is DR71044. Issue can be closed., 05-Jul-2013 - GPAKSOY - Pending Fix Point Date: 10-Jul-2013, Fix Point Phase: TT - Fix point date is updated., 04-Jul-2013 - GKURTOGL - Issue Type changed from "Manufacturing" to "Supplier Quality"., 04-Jul-2013 - GKURTOGL - Foam on headlýner mýssýng and mýs-posýtýoned. Please transfer to SQ, 04-Jul-2013 - CCIGTEKI - ICA Implemented Date changed from 01-Jun-2020 to 04-Jul-2013. ICA Description changed., 03-Jul-2013 - CCIGTEKI - ICA Description changed., 02-Jul-2013 - CCIGTEKI - ICA Description changed., 01-Jul-2013 - CCIGTEKI - ICA Description changed., 29-Jun-2013 - IPORTER - Erol to review measurement report for vehicle for confirm vehicle ok. If OK review as SQ., 29-Jun-2013 - DYURDAKU - ICA Description changed., 29-Jun-2013 - GALP - Need body dimension report, 27-Jun-2013 - DYURDAKU - ICA Implemented By changed from [no previous value] to "GALP". ICA Implemented Date changed from [no previous value] to 01-Jun-2020. ICA Description changed., 26-Jun-2013 - CCIGTEKI - Open</t>
  </si>
  <si>
    <t>A12706669</t>
  </si>
  <si>
    <t>ICA/PCA:  rework rear trim edge on SCC headliners to eliminate touch condition to rear header              
safe vin# 71044 
22.07.2013: Autotrim will provide the correct parts. But the parts are NOK. PCA is the geometric check of the all parts. PCA not working. Change the status to RED.</t>
  </si>
  <si>
    <t>Ray Osterberg (ROSTERB7); gpaksoy</t>
  </si>
  <si>
    <t>x1B</t>
  </si>
  <si>
    <t>x76</t>
  </si>
  <si>
    <t>LH + RH front door croak on open/close: e-wires moving in rubber grommet</t>
  </si>
  <si>
    <t>x328</t>
  </si>
  <si>
    <t>LH front door squeak on open/close: Metal pin to metal lower hinge check feature</t>
  </si>
  <si>
    <t>x2B</t>
  </si>
  <si>
    <t>x77</t>
  </si>
  <si>
    <t>LH + RH front seat ratchet noise on move forw/back: ribbed e-wire convoluted tube cutline edges</t>
  </si>
  <si>
    <t>x2C</t>
  </si>
  <si>
    <t>x331</t>
  </si>
  <si>
    <t>RH door step creak on load: Jack holder lid vs. door step. Closed lid is under tension</t>
  </si>
  <si>
    <t>x1A</t>
  </si>
  <si>
    <t>x332</t>
  </si>
  <si>
    <t>LH B-pillar upper, body ticking: Weld spot/ e- coat ticking</t>
  </si>
  <si>
    <t>x335</t>
  </si>
  <si>
    <t>SLD oil canning on door slam: structures are attached panel need to be deadened</t>
  </si>
  <si>
    <t>x339</t>
  </si>
  <si>
    <t>Driver seat scuff on move forw/back in lowest position : inboard valence has no clearance to hand 
brake bezel</t>
  </si>
  <si>
    <t>* Sorted in build order     1 - Issue Present     C - Issue Contained      R - Repaired/ICA Verification; P - Perm. Fix in</t>
  </si>
  <si>
    <t>OFF-LINE DATE</t>
  </si>
  <si>
    <t>2016Q4</t>
  </si>
  <si>
    <t>2017YTD</t>
  </si>
  <si>
    <t>JAN</t>
  </si>
  <si>
    <t>FEB</t>
  </si>
  <si>
    <t>Mar</t>
  </si>
  <si>
    <t>WK1</t>
  </si>
  <si>
    <t>WK2</t>
  </si>
  <si>
    <t>WK3</t>
  </si>
  <si>
    <t>WK4</t>
  </si>
  <si>
    <t>WK5</t>
  </si>
  <si>
    <t xml:space="preserve">Total Issues   </t>
  </si>
  <si>
    <t>Vehicles</t>
  </si>
  <si>
    <t>缺陷数</t>
  </si>
  <si>
    <t>C/1000</t>
  </si>
  <si>
    <t>目标</t>
  </si>
  <si>
    <t>TESTed vehicle</t>
  </si>
  <si>
    <t>total</t>
  </si>
  <si>
    <t>issue Type</t>
  </si>
  <si>
    <t>Date Raised</t>
  </si>
  <si>
    <t>Comments</t>
  </si>
  <si>
    <t>ICA</t>
  </si>
  <si>
    <t>车内异物</t>
  </si>
  <si>
    <t>M</t>
  </si>
  <si>
    <t>同ICA</t>
  </si>
  <si>
    <t>付似愚</t>
  </si>
  <si>
    <t>马万清</t>
  </si>
  <si>
    <t>S</t>
  </si>
  <si>
    <t>赵松</t>
  </si>
  <si>
    <t>许勇</t>
  </si>
  <si>
    <t>发动机故障灯亮</t>
  </si>
  <si>
    <t>ESP故障灯亮</t>
  </si>
  <si>
    <t>占卫军</t>
  </si>
  <si>
    <t>邱宏达</t>
  </si>
  <si>
    <t>车门异响</t>
  </si>
  <si>
    <t>天窗异响</t>
  </si>
  <si>
    <t>打方向异响</t>
  </si>
  <si>
    <t>马万青</t>
  </si>
  <si>
    <t>李泽兵</t>
  </si>
  <si>
    <t>曾峰</t>
  </si>
  <si>
    <t>S&amp;R #</t>
  </si>
  <si>
    <t>VK</t>
  </si>
  <si>
    <t>Bus</t>
  </si>
  <si>
    <t>VKB</t>
  </si>
  <si>
    <t>ICA date</t>
  </si>
  <si>
    <t>PCA date</t>
  </si>
  <si>
    <t>Permanent Fix validated</t>
  </si>
  <si>
    <t>PCA status</t>
  </si>
  <si>
    <t>counter</t>
  </si>
  <si>
    <t>总装培训仪表台分装员工</t>
  </si>
  <si>
    <t>供应商排查库存及线边物料保证装车</t>
  </si>
  <si>
    <t>孙利武</t>
  </si>
  <si>
    <t>后底盘异响</t>
  </si>
  <si>
    <t>黄帅飞</t>
  </si>
  <si>
    <t>魏鹏</t>
  </si>
  <si>
    <t>传动轴异响</t>
  </si>
  <si>
    <t>安全气囊灯常亮</t>
  </si>
  <si>
    <t>仪表台异响</t>
  </si>
  <si>
    <t>1.供应商排查库存及线边物料</t>
  </si>
  <si>
    <t>1.总装培训门分装线员工并加强自检、互检       2.总装培训返修人员清理返修产生的断裂卡子</t>
  </si>
  <si>
    <t>侧围内异物，异物为第三排座椅安装螺丝</t>
  </si>
  <si>
    <t>总装培训座椅安装员工装配</t>
  </si>
  <si>
    <t>总装培训地毯装配员工检查确认</t>
  </si>
  <si>
    <t>右仪表台内多余螺钉/螺帽</t>
  </si>
  <si>
    <t>仪表台中部有多余螺丝</t>
  </si>
  <si>
    <t>总装培训座椅分装员工</t>
  </si>
  <si>
    <t>总装培训副仪表台员工</t>
  </si>
  <si>
    <t>后顶盖钣金内多余焊装门铰链固定螺母</t>
  </si>
  <si>
    <t>焊装对员工进行培训</t>
  </si>
  <si>
    <t>总装培训仪表台分装安装员工装配</t>
  </si>
  <si>
    <t>大梁与车身右前第一悬置处异响</t>
  </si>
  <si>
    <t>扭曲路面上连接螺栓与橡胶挤压产生异响</t>
  </si>
  <si>
    <t>总装对该螺栓100%涂油</t>
  </si>
  <si>
    <t>PVT对涂油提Alert支持</t>
  </si>
  <si>
    <t>付似愚/童磊</t>
  </si>
  <si>
    <t>1.总装培训格栅装配员工                2.FAI/CAL对可视的未紧螺丝进行围堵</t>
  </si>
  <si>
    <t>仪表台除霜格栅右侧一颗螺丝漏打导致异响</t>
  </si>
  <si>
    <t xml:space="preserve">1.总装培训格栅装配员工                </t>
  </si>
  <si>
    <t>仪表台除霜格栅右侧未装紧（格栅翘起）导致共振异响</t>
  </si>
  <si>
    <t>1.总装培训格栅装配员工                3.FAI/CAL对格栅翘起进行围堵</t>
  </si>
  <si>
    <t>扭曲路后底盘异响</t>
  </si>
  <si>
    <t>天窗右后侧螺丝未打紧导致共振异响</t>
  </si>
  <si>
    <t>总装培训天窗安装员工装配</t>
  </si>
  <si>
    <t>天窗前部有垫片晃动异响</t>
  </si>
  <si>
    <t>1.总装培训天窗装配员工</t>
  </si>
  <si>
    <t>底盘后部异响</t>
  </si>
  <si>
    <t xml:space="preserve">1.总装培训吊装员工装配  </t>
  </si>
  <si>
    <t>底盘后部座椅安全带固定支架未固定到位导致异响</t>
  </si>
  <si>
    <t>1.总装培训吊装员工装配</t>
  </si>
  <si>
    <t>原地打方向异响</t>
  </si>
  <si>
    <t>右侧上车踏板异响</t>
  </si>
  <si>
    <t>右上车踏板与车身连接螺丝未打紧导致异响</t>
  </si>
  <si>
    <t>1.总装培训踏板装配员工装配</t>
  </si>
  <si>
    <t>右后侧围异响</t>
  </si>
  <si>
    <t>1.总装培训鼓风机装配员工装配</t>
  </si>
  <si>
    <t>左前稳定杆拉杆下端螺丝松</t>
  </si>
  <si>
    <t>1.总装培训稳定杆装配员工</t>
  </si>
  <si>
    <t>发动机下护板松动异响</t>
  </si>
  <si>
    <t>发动机下护板螺丝未打紧</t>
  </si>
  <si>
    <t>1.总装培训下护板装配员工</t>
  </si>
  <si>
    <t>右B立柱异响</t>
  </si>
  <si>
    <t>1.总装培训安全带卷收器装配员工</t>
  </si>
  <si>
    <t>轮胎固定螺丝扭矩低</t>
  </si>
  <si>
    <t>电枪未换挡（N35X与U375切换需换挡）</t>
  </si>
  <si>
    <t>1.对电枪档位进行可视化标注</t>
  </si>
  <si>
    <t>方向盘气囊插头未锁紧</t>
  </si>
  <si>
    <t>1.总装培训安全气囊装配员工装配</t>
  </si>
  <si>
    <t>制动盘防尘罩异响</t>
  </si>
  <si>
    <t>制动盘防尘罩变形导致异响</t>
  </si>
  <si>
    <t>右后门玻璃导槽固定螺丝未紧</t>
  </si>
  <si>
    <t xml:space="preserve">1.总装培训门分装线员工并加强自检、互检       </t>
  </si>
  <si>
    <t>后顶棚空调出风口脱落</t>
  </si>
  <si>
    <t>出风口上固定铁片装反导致出风口黏不在顶蓬上</t>
  </si>
  <si>
    <t>1.总装对座椅装配员工进行培训</t>
  </si>
  <si>
    <t>司机座底部地板震脚</t>
  </si>
  <si>
    <t>发动机在1500转左右，地板底部油管与地板共振产生震脚感</t>
  </si>
  <si>
    <t>1.路试对该问题进行围堵   2.总装控制地板下油管支架固定螺丝打正</t>
  </si>
  <si>
    <t>刘春光</t>
  </si>
  <si>
    <t>c/1000</t>
  </si>
  <si>
    <t>方向管柱与空调水管干涉导致打方向时异响</t>
  </si>
  <si>
    <t>1.总装培训吊装员工装配时将水管沿车身装配</t>
  </si>
  <si>
    <t>侧拉门异响</t>
  </si>
  <si>
    <t>黄光亮</t>
  </si>
  <si>
    <t>徐啸</t>
  </si>
  <si>
    <t>M/S</t>
  </si>
  <si>
    <t>侧拉门上车移动踏板异响</t>
  </si>
  <si>
    <t>移动踏板导杆橡胶衬套未装到位/脱落导致异响</t>
  </si>
  <si>
    <t>供应商下线100%检验</t>
  </si>
  <si>
    <t>移动踏板机构干涉导致侧拉门开启时有咔哒异响</t>
  </si>
  <si>
    <t>供应商排查库存及线边物料保证装车 cut vin11174</t>
  </si>
  <si>
    <t>移动踏板橡胶衬套尺寸走下偏差，更换衬套后异响消失</t>
  </si>
  <si>
    <t>1.清除故障码后问题不再现   2.空气流量传感器失效</t>
  </si>
  <si>
    <t>1.总装培训返修员工不要带电插拔         2.测试线下线100%检查确认</t>
  </si>
  <si>
    <t>1.针对空气流量传感器失效问题，2月初FORD全球设变调整该传感器标定参数</t>
  </si>
  <si>
    <t>水温故障灯亮</t>
  </si>
  <si>
    <t>中冷破损导致故障灯亮</t>
  </si>
  <si>
    <t>1.FAI/CAL对该问题进行围堵            2.物流转运过程中注意碰伤              3.总装装配前检验</t>
  </si>
  <si>
    <t>排气尾管与车身后部纵梁干涉导致排气管敲击后纵梁异响</t>
  </si>
  <si>
    <t xml:space="preserve">供应商排查线边及库存保证装车         </t>
  </si>
  <si>
    <t>排气尾管安装位置与定位位置不相符导致尾管与车身间隙小而敲击纵梁产生异响</t>
  </si>
  <si>
    <t>总装培训排气管安装员工</t>
  </si>
  <si>
    <t>无档位</t>
  </si>
  <si>
    <t>换挡拉丝松脱导致挂不上档</t>
  </si>
  <si>
    <t>总装培训拉丝装配员工装配</t>
  </si>
  <si>
    <t>传动轴箍带与传动轴干涉产生异响</t>
  </si>
  <si>
    <t>1.总装培训员工装配前检查箍带是否变形     2.物流运输防碰伤</t>
  </si>
  <si>
    <t>传动轴与后减连接挡灰罩变形与后减壳体干涉产生异响</t>
  </si>
  <si>
    <t>左侧仪表台储物盒下有多余的螺丝（杯托支架）</t>
  </si>
  <si>
    <t>1.总装培训仪表台分装员工              2.总装加强自检互检</t>
  </si>
  <si>
    <t>仪表台中部多余的螺丝</t>
  </si>
  <si>
    <t>1.总装培训仪表台分装员工              3.总装加强自检互检</t>
  </si>
  <si>
    <t>右前门内多余的螺丝</t>
  </si>
  <si>
    <t>1.总装培训车门分装员工                2.总装加强自检互检</t>
  </si>
  <si>
    <t>前顶蓬内有多余的塑料卡子</t>
  </si>
  <si>
    <t>1.总装培训顶蓬装配员工                2.总装加强自检互检</t>
  </si>
  <si>
    <t>左仪表台异响</t>
  </si>
  <si>
    <t>左仪表台内线束接头敲击护板产生异响（低配车辆不用插接）</t>
  </si>
  <si>
    <t>返修后测试线未重上测试线确认（重新启动后ESP故障灯会消失，需重新上测试线才能确认是否消除）</t>
  </si>
  <si>
    <t>1.总装培训员工返修后重上测试线检查</t>
  </si>
  <si>
    <t>ABS故障灯常亮</t>
  </si>
  <si>
    <t>ABS线束接头虚接</t>
  </si>
  <si>
    <t>1.总装培训员工插接后检查并做标记</t>
  </si>
  <si>
    <t>仪表台空调出风格栅异响</t>
  </si>
  <si>
    <t>出风格栅左右风向调节叶片松动导致共振异响</t>
  </si>
  <si>
    <t>1.供应商排查并挑选物料保证装车           2.路试对该问题进行围堵</t>
  </si>
  <si>
    <t>孔域琳</t>
  </si>
  <si>
    <t>后顶盖异响</t>
  </si>
  <si>
    <t>后顶盖钣金共振异响，涂装中顶盖阻尼垫漏贴</t>
  </si>
  <si>
    <t>1.涂装培训阻尼垫粘贴员工</t>
  </si>
  <si>
    <t>仪表台前端与前挡干涉异响</t>
  </si>
  <si>
    <t>仪表台前端未定位到位导致仪表台前端盖板翘起与前挡干涉</t>
  </si>
  <si>
    <t>1.对仪表台安装员工进行培训确认定位到位后再装配</t>
  </si>
  <si>
    <t>重新拆装收音机后异响消失</t>
  </si>
  <si>
    <t>仪表台左侧螺丝未紧</t>
  </si>
  <si>
    <t>1.总装培训仪表台分装员工                 2.总装加强自检互检</t>
  </si>
  <si>
    <t>侧拉门上部松导致异响，调紧后消失</t>
  </si>
  <si>
    <t>工具盒异响</t>
  </si>
  <si>
    <t>千斤顶螺丝未拧紧</t>
  </si>
  <si>
    <t>1.总装培训工具箱员工</t>
  </si>
  <si>
    <t>M</t>
    <phoneticPr fontId="108" type="noConversion"/>
  </si>
  <si>
    <t>S</t>
    <phoneticPr fontId="108" type="noConversion"/>
  </si>
  <si>
    <r>
      <t xml:space="preserve">Issue Description
</t>
    </r>
    <r>
      <rPr>
        <b/>
        <sz val="9"/>
        <rFont val="宋体"/>
        <family val="3"/>
        <charset val="134"/>
      </rPr>
      <t>问题描述</t>
    </r>
  </si>
  <si>
    <t>S</t>
    <phoneticPr fontId="108" type="noConversion"/>
  </si>
  <si>
    <t>后顶棚上子母扣胶松脱导致</t>
    <phoneticPr fontId="108" type="noConversion"/>
  </si>
  <si>
    <t>赵松</t>
    <phoneticPr fontId="108" type="noConversion"/>
  </si>
  <si>
    <t>扭曲路后底盘异响</t>
    <phoneticPr fontId="108" type="noConversion"/>
  </si>
  <si>
    <t>后钢板弹簧衬套错动导致异响</t>
    <phoneticPr fontId="108" type="noConversion"/>
  </si>
  <si>
    <t xml:space="preserve">M </t>
    <phoneticPr fontId="108" type="noConversion"/>
  </si>
  <si>
    <t>仪表台异响</t>
    <phoneticPr fontId="108" type="noConversion"/>
  </si>
  <si>
    <t>马万青</t>
    <phoneticPr fontId="108" type="noConversion"/>
  </si>
  <si>
    <t>曾峰</t>
    <phoneticPr fontId="108" type="noConversion"/>
  </si>
  <si>
    <t>黄帅飞</t>
    <phoneticPr fontId="108" type="noConversion"/>
  </si>
  <si>
    <t>年</t>
    <phoneticPr fontId="108" type="noConversion"/>
  </si>
  <si>
    <t>月</t>
    <phoneticPr fontId="108" type="noConversion"/>
  </si>
  <si>
    <t>周</t>
    <phoneticPr fontId="108" type="noConversion"/>
  </si>
  <si>
    <t>日</t>
    <phoneticPr fontId="108" type="noConversion"/>
  </si>
  <si>
    <t>M</t>
    <phoneticPr fontId="108" type="noConversion"/>
  </si>
  <si>
    <t>车门内异物，异物为多余油箱盖</t>
    <phoneticPr fontId="108" type="noConversion"/>
  </si>
  <si>
    <t xml:space="preserve">1.总装培训门分装线员工上线检查     </t>
    <phoneticPr fontId="108" type="noConversion"/>
  </si>
  <si>
    <t>马万青</t>
    <phoneticPr fontId="108" type="noConversion"/>
  </si>
  <si>
    <t>总装培训天窗及顶棚装配员工确认</t>
    <phoneticPr fontId="108" type="noConversion"/>
  </si>
  <si>
    <t>马万清</t>
    <phoneticPr fontId="108" type="noConversion"/>
  </si>
  <si>
    <t xml:space="preserve">1.后悬上止推杆与其定位螺母板干涉产生异响          </t>
    <phoneticPr fontId="108" type="noConversion"/>
  </si>
  <si>
    <t>刘玲</t>
    <phoneticPr fontId="108" type="noConversion"/>
  </si>
  <si>
    <t>1.总装培训吊装员工装配</t>
    <phoneticPr fontId="108" type="noConversion"/>
  </si>
  <si>
    <t>李安</t>
    <phoneticPr fontId="108" type="noConversion"/>
  </si>
  <si>
    <t>副驾安全带卷收器一个螺丝未打紧导致卷收器晃动异响</t>
    <phoneticPr fontId="108" type="noConversion"/>
  </si>
  <si>
    <t>发动机舱异响</t>
    <phoneticPr fontId="108" type="noConversion"/>
  </si>
  <si>
    <t>4驱模块螺丝未紧导致异响</t>
    <phoneticPr fontId="108" type="noConversion"/>
  </si>
  <si>
    <t>1。总装培训员工打紧</t>
    <phoneticPr fontId="108" type="noConversion"/>
  </si>
  <si>
    <t>马万青</t>
    <phoneticPr fontId="108" type="noConversion"/>
  </si>
  <si>
    <t>二排座椅异响</t>
    <phoneticPr fontId="108" type="noConversion"/>
  </si>
  <si>
    <t>二排60%座椅滑轨不同步导致异响，需重新装配座椅</t>
    <phoneticPr fontId="108" type="noConversion"/>
  </si>
  <si>
    <t>周涛</t>
    <phoneticPr fontId="108" type="noConversion"/>
  </si>
  <si>
    <t>发动机故障灯常亮</t>
    <phoneticPr fontId="108" type="noConversion"/>
  </si>
  <si>
    <t>M</t>
    <phoneticPr fontId="108" type="noConversion"/>
  </si>
  <si>
    <t>发动机第一缸点火线圈插头松导致故障灯</t>
    <phoneticPr fontId="108" type="noConversion"/>
  </si>
  <si>
    <t>赵雪威</t>
    <phoneticPr fontId="108" type="noConversion"/>
  </si>
  <si>
    <t>排气管异响</t>
    <phoneticPr fontId="108" type="noConversion"/>
  </si>
  <si>
    <t>方向盘歪</t>
    <phoneticPr fontId="108" type="noConversion"/>
  </si>
  <si>
    <t>1.总装培训员工打紧</t>
    <phoneticPr fontId="108" type="noConversion"/>
  </si>
  <si>
    <t>TOP ISSUES</t>
  </si>
  <si>
    <t>Issue Description
问题描述</t>
  </si>
  <si>
    <t>原因分析</t>
  </si>
  <si>
    <t>下一步计划</t>
  </si>
  <si>
    <t>雨刮不工作</t>
    <phoneticPr fontId="108" type="noConversion"/>
  </si>
  <si>
    <t>余小磊</t>
    <phoneticPr fontId="108" type="noConversion"/>
  </si>
  <si>
    <t>前挡漏水返修车辆雨刷护板未装好</t>
    <phoneticPr fontId="108" type="noConversion"/>
  </si>
  <si>
    <t>M/S</t>
    <phoneticPr fontId="108" type="noConversion"/>
  </si>
  <si>
    <t>倒档制动抱死</t>
    <phoneticPr fontId="108" type="noConversion"/>
  </si>
  <si>
    <t>左后制动卡钳螺丝漏打</t>
    <phoneticPr fontId="108" type="noConversion"/>
  </si>
  <si>
    <t>稳定杆拉杆下端螺丝松</t>
    <phoneticPr fontId="108" type="noConversion"/>
  </si>
  <si>
    <t>左后稳定杆拉杆下端螺丝松</t>
    <phoneticPr fontId="108" type="noConversion"/>
  </si>
  <si>
    <t>后侧围异物，异物为多余的螺钉</t>
    <phoneticPr fontId="108" type="noConversion"/>
  </si>
  <si>
    <t>大梁内多余螺丝</t>
    <phoneticPr fontId="108" type="noConversion"/>
  </si>
  <si>
    <t>邱宏达</t>
    <phoneticPr fontId="108" type="noConversion"/>
  </si>
  <si>
    <t>尾门异响</t>
    <phoneticPr fontId="108" type="noConversion"/>
  </si>
  <si>
    <t>尾门拉手内固定螺丝未紧导致异响</t>
    <phoneticPr fontId="108" type="noConversion"/>
  </si>
  <si>
    <r>
      <t>副仪表台下部异物,</t>
    </r>
    <r>
      <rPr>
        <b/>
        <sz val="14"/>
        <color indexed="8"/>
        <rFont val="宋体"/>
        <family val="3"/>
        <charset val="134"/>
      </rPr>
      <t>异物为多余的螺丝</t>
    </r>
    <phoneticPr fontId="108" type="noConversion"/>
  </si>
  <si>
    <t>仪表台中部定位销未插到位</t>
    <phoneticPr fontId="108" type="noConversion"/>
  </si>
  <si>
    <t>方向管柱下端螺丝未紧</t>
    <phoneticPr fontId="108" type="noConversion"/>
  </si>
  <si>
    <t>ESP/ABS灯亮</t>
    <phoneticPr fontId="108" type="noConversion"/>
  </si>
  <si>
    <t>后轮轮速传感器插歪</t>
    <phoneticPr fontId="108" type="noConversion"/>
  </si>
  <si>
    <t>1.总装排查库存         2.总装培训员工打紧</t>
    <phoneticPr fontId="108" type="noConversion"/>
  </si>
  <si>
    <t>后侧围异物，异物为多余的12V电源插座</t>
    <phoneticPr fontId="108" type="noConversion"/>
  </si>
  <si>
    <t>空调水管漏卡导致水管未固定异响</t>
    <phoneticPr fontId="108" type="noConversion"/>
  </si>
  <si>
    <t>前顶眼镜盒处异响</t>
    <phoneticPr fontId="108" type="noConversion"/>
  </si>
  <si>
    <t>前顶眼镜盒上线束未卡紧</t>
    <phoneticPr fontId="108" type="noConversion"/>
  </si>
  <si>
    <t>方向盘歪</t>
    <phoneticPr fontId="108" type="noConversion"/>
  </si>
  <si>
    <t>原始四轮定位数据OK，重上四轮定位数据有偏差，调整后OK</t>
    <phoneticPr fontId="108" type="noConversion"/>
  </si>
  <si>
    <t>S/M</t>
    <phoneticPr fontId="108" type="noConversion"/>
  </si>
  <si>
    <t>右顶蓬上多余螺帽/塑钉</t>
    <phoneticPr fontId="108" type="noConversion"/>
  </si>
  <si>
    <t>前顶蓬异响</t>
    <phoneticPr fontId="108" type="noConversion"/>
  </si>
  <si>
    <t>前顶蓬线束胶敲击顶盖异响</t>
    <phoneticPr fontId="108" type="noConversion"/>
  </si>
  <si>
    <t>角钢路面仪表台右部共振异响</t>
    <phoneticPr fontId="108" type="noConversion"/>
  </si>
  <si>
    <t>电瓶灯常亮</t>
    <phoneticPr fontId="108" type="noConversion"/>
  </si>
  <si>
    <t>发动机与前舱线束对接的线束接头坏</t>
    <phoneticPr fontId="108" type="noConversion"/>
  </si>
  <si>
    <t>尾门锁体未紧导致异响</t>
    <phoneticPr fontId="108" type="noConversion"/>
  </si>
  <si>
    <t>仪表台中部扬声器固定螺丝未打紧导致异响</t>
    <phoneticPr fontId="108" type="noConversion"/>
  </si>
  <si>
    <t>左C立柱异响</t>
    <phoneticPr fontId="108" type="noConversion"/>
  </si>
  <si>
    <t>安全带卷收器异响，更换了安全带卷收器</t>
    <phoneticPr fontId="108" type="noConversion"/>
  </si>
  <si>
    <t>右A立柱异响</t>
    <phoneticPr fontId="108" type="noConversion"/>
  </si>
  <si>
    <t>邹鹏莎</t>
    <phoneticPr fontId="108" type="noConversion"/>
  </si>
  <si>
    <t>左前门玻璃导槽固定定位销未插紧</t>
    <phoneticPr fontId="108" type="noConversion"/>
  </si>
  <si>
    <t>车门内异物，异物为内饰板卡子/螺丝/断裂的线束卡夹</t>
    <phoneticPr fontId="108" type="noConversion"/>
  </si>
  <si>
    <t>仪表台中部异响，空调控制面板固定螺丝未紧</t>
    <phoneticPr fontId="108" type="noConversion"/>
  </si>
  <si>
    <t>角钢路面仪表台右部共振异响，副安全气囊支架固定螺丝打毛丝</t>
    <phoneticPr fontId="108" type="noConversion"/>
  </si>
  <si>
    <t>曾峰</t>
    <phoneticPr fontId="108" type="noConversion"/>
  </si>
  <si>
    <t>翼子板螺丝未紧导致异响</t>
    <phoneticPr fontId="108" type="noConversion"/>
  </si>
  <si>
    <t>右C立柱异响</t>
    <phoneticPr fontId="108" type="noConversion"/>
  </si>
  <si>
    <t>右C立柱钣金翻边导致与制动油管干涉</t>
    <phoneticPr fontId="108" type="noConversion"/>
  </si>
  <si>
    <t>角钢路面仪表台左侧前端异响，定位卡夹未插接到位</t>
    <phoneticPr fontId="108" type="noConversion"/>
  </si>
  <si>
    <t>焊装遗留螺丝</t>
    <phoneticPr fontId="108" type="noConversion"/>
  </si>
  <si>
    <t>曹兵兵</t>
    <phoneticPr fontId="108" type="noConversion"/>
  </si>
  <si>
    <t>空调不制冷</t>
    <phoneticPr fontId="108" type="noConversion"/>
  </si>
  <si>
    <t>前排座椅异响</t>
    <phoneticPr fontId="108" type="noConversion"/>
  </si>
  <si>
    <t>座椅后侧两个固定螺丝漏打</t>
    <phoneticPr fontId="108" type="noConversion"/>
  </si>
  <si>
    <t>底盘异响</t>
    <phoneticPr fontId="108" type="noConversion"/>
  </si>
  <si>
    <t>尾门门槛内异物，异物为多余螺丝</t>
    <phoneticPr fontId="108" type="noConversion"/>
  </si>
  <si>
    <t>底盘后悬左侧上止推杆前端螺丝未紧导致异响</t>
    <phoneticPr fontId="108" type="noConversion"/>
  </si>
  <si>
    <t>二排座椅底部异物，异物为多余的螺丝</t>
    <phoneticPr fontId="108" type="noConversion"/>
  </si>
  <si>
    <t>副仪表台固定螺丝未紧导致异响</t>
    <phoneticPr fontId="108" type="noConversion"/>
  </si>
  <si>
    <t>天窗前玻璃调整后螺丝未打紧导致共振异响</t>
    <phoneticPr fontId="108" type="noConversion"/>
  </si>
  <si>
    <t>尾门后雨刷电机螺丝未紧导致异响</t>
    <phoneticPr fontId="108" type="noConversion"/>
  </si>
  <si>
    <t>手刹松</t>
    <phoneticPr fontId="108" type="noConversion"/>
  </si>
  <si>
    <t>手刹拉丝未调到位</t>
    <phoneticPr fontId="108" type="noConversion"/>
  </si>
  <si>
    <t>1.CAL、FAI围堵</t>
    <phoneticPr fontId="108" type="noConversion"/>
  </si>
  <si>
    <t>S</t>
    <phoneticPr fontId="108" type="noConversion"/>
  </si>
  <si>
    <t>角钢路面仪表台右下部异响，右侧鼓风机内部电机轴向晃动两较大</t>
    <phoneticPr fontId="108" type="noConversion"/>
  </si>
  <si>
    <t>1.供应商对零件进行挑选（轴向晃动量标准0.1-0.5mm,目前按0.3mm以下的夹严标准进行挑选）</t>
    <phoneticPr fontId="108" type="noConversion"/>
  </si>
  <si>
    <t>曾峰</t>
    <phoneticPr fontId="108" type="noConversion"/>
  </si>
  <si>
    <t>马万青</t>
    <phoneticPr fontId="108" type="noConversion"/>
  </si>
  <si>
    <t>黄振中</t>
    <phoneticPr fontId="108" type="noConversion"/>
  </si>
  <si>
    <t>冷媒加注不足导致压缩机不工作</t>
    <phoneticPr fontId="108" type="noConversion"/>
  </si>
  <si>
    <t>邱宏达</t>
    <phoneticPr fontId="108" type="noConversion"/>
  </si>
  <si>
    <t>1.总装后桥排序区检查并做点检标识               2.吊装上线装配前使用检查工装检查并做点检标示                      3.物流排序按规范摆放</t>
    <phoneticPr fontId="108" type="noConversion"/>
  </si>
  <si>
    <t>仪表台左侧异响，中低配车型电动尾门线束接头未固定</t>
    <phoneticPr fontId="108" type="noConversion"/>
  </si>
  <si>
    <t>仪表台中部异响，前雨刷护板松动响</t>
    <phoneticPr fontId="108" type="noConversion"/>
  </si>
  <si>
    <t>1.总装培训操作员工操作完成后取出插销，并做SPL</t>
    <phoneticPr fontId="108" type="noConversion"/>
  </si>
  <si>
    <t>左D立柱钣金内多余螺帽</t>
    <phoneticPr fontId="108" type="noConversion"/>
  </si>
  <si>
    <t>引擎盖拉丝异响</t>
    <phoneticPr fontId="108" type="noConversion"/>
  </si>
  <si>
    <t>引擎盖拉丝球头卡不住导致晃动异响</t>
    <phoneticPr fontId="108" type="noConversion"/>
  </si>
  <si>
    <t>1.总装培训返修员工操作</t>
    <phoneticPr fontId="108" type="noConversion"/>
  </si>
  <si>
    <t>车门内异物，异物为多余阻尼垫</t>
    <phoneticPr fontId="108" type="noConversion"/>
  </si>
  <si>
    <t>1.供应商排查线边及库存物料</t>
    <phoneticPr fontId="108" type="noConversion"/>
  </si>
  <si>
    <t>空调冷媒泄露导致空调不制冷</t>
    <phoneticPr fontId="108" type="noConversion"/>
  </si>
  <si>
    <t>左前门内玻璃导槽固定螺丝未紧</t>
    <phoneticPr fontId="108" type="noConversion"/>
  </si>
  <si>
    <t>后门槛钣金内异物，异物为一个多余的螺钉</t>
    <phoneticPr fontId="108" type="noConversion"/>
  </si>
  <si>
    <t>前减震异响</t>
    <phoneticPr fontId="108" type="noConversion"/>
  </si>
  <si>
    <t>前减震未压装好导致异响</t>
    <phoneticPr fontId="108" type="noConversion"/>
  </si>
  <si>
    <t>后空调鼓风机未打紧导致异响</t>
    <phoneticPr fontId="108" type="noConversion"/>
  </si>
  <si>
    <t>后侧围异响</t>
    <phoneticPr fontId="108" type="noConversion"/>
  </si>
  <si>
    <t>后洗涤管接头插接角度偏导致接头敲击D立柱钣金异响</t>
    <phoneticPr fontId="108" type="noConversion"/>
  </si>
  <si>
    <t>天窗皮套未卡到位导致异响</t>
    <phoneticPr fontId="108" type="noConversion"/>
  </si>
  <si>
    <t>仪表台除霜格栅异响，有多余塑料片</t>
    <phoneticPr fontId="108" type="noConversion"/>
  </si>
  <si>
    <t>S</t>
    <phoneticPr fontId="108" type="noConversion"/>
  </si>
  <si>
    <t>1.CAL/FAI测试天窗时围堵该问题              2.总装培训员工装配到位</t>
    <phoneticPr fontId="108" type="noConversion"/>
  </si>
  <si>
    <t>左前门内玻璃导槽支架漏焊</t>
    <phoneticPr fontId="108" type="noConversion"/>
  </si>
  <si>
    <t>天窗右侧异响，更换天窗后OK</t>
    <phoneticPr fontId="108" type="noConversion"/>
  </si>
  <si>
    <t>右后保支架变形导致与车架干涉导致异响</t>
    <phoneticPr fontId="108" type="noConversion"/>
  </si>
  <si>
    <t>M/S</t>
    <phoneticPr fontId="108" type="noConversion"/>
  </si>
  <si>
    <t>赵松</t>
    <phoneticPr fontId="108" type="noConversion"/>
  </si>
  <si>
    <t>1.供应商排查线边及库存物料                                 2.供应商规范顶棚线束胶量</t>
    <phoneticPr fontId="108" type="noConversion"/>
  </si>
  <si>
    <t>车门内饰板固定螺丝未紧</t>
    <phoneticPr fontId="108" type="noConversion"/>
  </si>
  <si>
    <t>二排座椅地毯下异物</t>
    <phoneticPr fontId="108" type="noConversion"/>
  </si>
  <si>
    <t>仪表台除霜格栅左侧近A柱处异响，仪表台定位卡夹支架左右高低不平导致</t>
    <phoneticPr fontId="108" type="noConversion"/>
  </si>
  <si>
    <t>叶海亮</t>
    <phoneticPr fontId="108" type="noConversion"/>
  </si>
  <si>
    <t>黄振中</t>
    <phoneticPr fontId="108" type="noConversion"/>
  </si>
  <si>
    <t>角钢路面仪表台中部近扬声器线束敲击异响</t>
    <phoneticPr fontId="108" type="noConversion"/>
  </si>
  <si>
    <t>角钢路面仪表台中部近扬声器螺丝未紧导致异响</t>
    <phoneticPr fontId="108" type="noConversion"/>
  </si>
  <si>
    <t>仪表台左侧前端异响，左侧定位卡夹未装导致</t>
    <phoneticPr fontId="108" type="noConversion"/>
  </si>
  <si>
    <t>仪表台内有多余螺丝</t>
    <phoneticPr fontId="108" type="noConversion"/>
  </si>
  <si>
    <t>手刹拉丝固定支架因壁钉断导致螺丝未打，从而导致手刹拉丝与传动轴干涉产生异响</t>
    <phoneticPr fontId="108" type="noConversion"/>
  </si>
  <si>
    <t>S</t>
    <phoneticPr fontId="108" type="noConversion"/>
  </si>
  <si>
    <t>仪表台右侧手套箱拉手松导致异响</t>
    <phoneticPr fontId="108" type="noConversion"/>
  </si>
  <si>
    <t>史哲</t>
    <phoneticPr fontId="108" type="noConversion"/>
  </si>
  <si>
    <t>1.供应商排查线边及库存物料</t>
    <phoneticPr fontId="108" type="noConversion"/>
  </si>
  <si>
    <t>S</t>
    <phoneticPr fontId="108" type="noConversion"/>
  </si>
  <si>
    <t>左前门关门时异响，玻璃导槽支架与门钣金干涉共振异响</t>
    <phoneticPr fontId="108" type="noConversion"/>
  </si>
  <si>
    <t>前保雷达探头虚焊导致行驶在颠簸路面时探头脱落而产生异常</t>
    <phoneticPr fontId="108" type="noConversion"/>
  </si>
  <si>
    <t>1.供应商排查线边及库存物料，并排查库存高配整车</t>
    <phoneticPr fontId="108" type="noConversion"/>
  </si>
  <si>
    <t>后顶异响</t>
    <phoneticPr fontId="108" type="noConversion"/>
  </si>
  <si>
    <t>引擎盖拉丝卡扣卡脚断导致拉丝未固定晃动敲击钣金异响</t>
    <phoneticPr fontId="108" type="noConversion"/>
  </si>
  <si>
    <t>仪表台前端橡胶皮垫未按压到位导致仪表台盖板与钣金摩擦异响/脱出的皮垫敲击仪表台异响</t>
    <phoneticPr fontId="108" type="noConversion"/>
  </si>
  <si>
    <t>1.供应商在皮垫后侧增加双面胶使皮垫与钣金贴合</t>
    <phoneticPr fontId="108" type="noConversion"/>
  </si>
  <si>
    <t>左后门内胶渣导致门钣金干涉共振异响</t>
    <phoneticPr fontId="108" type="noConversion"/>
  </si>
  <si>
    <t>车型</t>
  </si>
  <si>
    <t>主要问题</t>
  </si>
  <si>
    <t>数量</t>
  </si>
  <si>
    <t>VIN</t>
  </si>
  <si>
    <t>产生原因</t>
  </si>
  <si>
    <t>需支持</t>
  </si>
  <si>
    <t>方向盘异响</t>
    <phoneticPr fontId="108" type="noConversion"/>
  </si>
  <si>
    <t>U375</t>
    <phoneticPr fontId="108" type="noConversion"/>
  </si>
  <si>
    <t>仪表台右侧手套箱支架螺丝未紧导致异响</t>
  </si>
  <si>
    <t>仪表台右侧手套箱支架螺丝未紧导致异响</t>
    <phoneticPr fontId="108" type="noConversion"/>
  </si>
  <si>
    <t>N352 PK</t>
    <phoneticPr fontId="108" type="noConversion"/>
  </si>
  <si>
    <t xml:space="preserve"> 车门异响</t>
  </si>
  <si>
    <t>车门内把手固定螺丝松</t>
    <phoneticPr fontId="108" type="noConversion"/>
  </si>
  <si>
    <t>车门内线束未固定</t>
  </si>
  <si>
    <t>离合器踩踏异响</t>
    <phoneticPr fontId="108" type="noConversion"/>
  </si>
  <si>
    <t>离合器踏板臂与离合器开关支架干涉导致异响（离合器开关支架位置焊偏，位置偏右导致干涉）</t>
    <phoneticPr fontId="108" type="noConversion"/>
  </si>
  <si>
    <t>V362</t>
    <phoneticPr fontId="108" type="noConversion"/>
  </si>
  <si>
    <t>少转向液</t>
    <phoneticPr fontId="108" type="noConversion"/>
  </si>
  <si>
    <t>N520</t>
    <phoneticPr fontId="108" type="noConversion"/>
  </si>
  <si>
    <t>车内异物</t>
    <phoneticPr fontId="108" type="noConversion"/>
  </si>
  <si>
    <t>异物焊装螺丝/铁片</t>
    <phoneticPr fontId="108" type="noConversion"/>
  </si>
  <si>
    <t>初步判断为返修后造成,待查看检验单</t>
    <phoneticPr fontId="108" type="noConversion"/>
  </si>
  <si>
    <t>车内异物</t>
    <phoneticPr fontId="108" type="noConversion"/>
  </si>
  <si>
    <t>三人座底部异物，异物为多余的螺丝</t>
    <phoneticPr fontId="108" type="noConversion"/>
  </si>
  <si>
    <t>1.总装排查管道车辆
2.培训员工装配后自检</t>
    <phoneticPr fontId="108" type="noConversion"/>
  </si>
  <si>
    <t>1.总装培训员工操作</t>
    <phoneticPr fontId="108" type="noConversion"/>
  </si>
  <si>
    <t>仪表台左侧前端异响，左侧GPS定位模块未卡到位导致异响</t>
    <phoneticPr fontId="108" type="noConversion"/>
  </si>
  <si>
    <t>后顶盖共振异响，顶盖钣金脱胶</t>
    <phoneticPr fontId="108" type="noConversion"/>
  </si>
  <si>
    <t>后顶棚空调出风口处异响</t>
    <phoneticPr fontId="108" type="noConversion"/>
  </si>
  <si>
    <t>出风口处顶棚胶量较大导致摩擦异响</t>
    <phoneticPr fontId="108" type="noConversion"/>
  </si>
  <si>
    <t>制动偏软</t>
    <phoneticPr fontId="108" type="noConversion"/>
  </si>
  <si>
    <t>傅文</t>
    <phoneticPr fontId="108" type="noConversion"/>
  </si>
  <si>
    <t>M</t>
    <phoneticPr fontId="108" type="noConversion"/>
  </si>
  <si>
    <t>制动踏板空行程长且回位不顺（排空后OK）</t>
    <phoneticPr fontId="108" type="noConversion"/>
  </si>
  <si>
    <t>天窗排水管未卡导致异响</t>
    <phoneticPr fontId="108" type="noConversion"/>
  </si>
  <si>
    <t>曹兵兵/马万青</t>
    <phoneticPr fontId="108" type="noConversion"/>
  </si>
  <si>
    <t>车身底盘后侧围内多余螺丝</t>
    <phoneticPr fontId="108" type="noConversion"/>
  </si>
  <si>
    <t>方向盘异响</t>
    <phoneticPr fontId="108" type="noConversion"/>
  </si>
  <si>
    <t>S/M</t>
    <phoneticPr fontId="108" type="noConversion"/>
  </si>
  <si>
    <t>方向盘安全气囊下塑料支座断裂导致异响</t>
    <phoneticPr fontId="108" type="noConversion"/>
  </si>
  <si>
    <t>1.IQ检查来料状态                 2.总装培训装配员工检查物料状态</t>
    <phoneticPr fontId="108" type="noConversion"/>
  </si>
  <si>
    <t>后顶蓬异响</t>
    <phoneticPr fontId="108" type="noConversion"/>
  </si>
  <si>
    <t>角钢路面仪表台左侧/右侧异响，仪表台固定螺丝未紧</t>
    <phoneticPr fontId="108" type="noConversion"/>
  </si>
  <si>
    <t>制动异响</t>
    <phoneticPr fontId="108" type="noConversion"/>
  </si>
  <si>
    <t>真空助力器破损导致真空助力器异响</t>
    <phoneticPr fontId="108" type="noConversion"/>
  </si>
  <si>
    <t>1.供应商排查线边及库存物料                  2.针对过程中易造成破损的工位，已对员工拿料手法进行培训</t>
    <phoneticPr fontId="108" type="noConversion"/>
  </si>
  <si>
    <t>1.总装培训仪表台分装员工装配</t>
    <phoneticPr fontId="108" type="noConversion"/>
  </si>
  <si>
    <t>仪表台右侧手套箱支架螺丝未打导致异响</t>
    <phoneticPr fontId="108" type="noConversion"/>
  </si>
  <si>
    <t>1.总装培训员工操作</t>
    <phoneticPr fontId="108" type="noConversion"/>
  </si>
  <si>
    <t>车内异物</t>
    <phoneticPr fontId="108" type="noConversion"/>
  </si>
  <si>
    <t>S</t>
    <phoneticPr fontId="108" type="noConversion"/>
  </si>
  <si>
    <t>车门内饰板上下板焊接不良导致内饰板共振异响</t>
    <phoneticPr fontId="108" type="noConversion"/>
  </si>
  <si>
    <t>赵松</t>
    <phoneticPr fontId="108" type="noConversion"/>
  </si>
  <si>
    <t>S</t>
    <phoneticPr fontId="108" type="noConversion"/>
  </si>
  <si>
    <t>发动机舱“哒哒”异响，目前分析为空调压缩机异响</t>
    <phoneticPr fontId="108" type="noConversion"/>
  </si>
  <si>
    <t>仪表台左侧，组合仪表后部固定仪表台本体与骨架连接螺丝未紧导致异响</t>
    <phoneticPr fontId="108" type="noConversion"/>
  </si>
  <si>
    <t>组合仪表内起雾</t>
    <phoneticPr fontId="108" type="noConversion"/>
  </si>
  <si>
    <t>1、供应商排查线边及库存零件 2.CAL识别围堵</t>
    <phoneticPr fontId="108" type="noConversion"/>
  </si>
  <si>
    <t>仪表台中部金属敲击声，拆仪表台</t>
    <phoneticPr fontId="108" type="noConversion"/>
  </si>
  <si>
    <t>车门内饰板内侧黑色塑料块超声波焊焊接不良（焊接时塑料块未压实）</t>
    <phoneticPr fontId="108" type="noConversion"/>
  </si>
  <si>
    <t>1.供应商排查线边及库存物料</t>
    <phoneticPr fontId="108" type="noConversion"/>
  </si>
  <si>
    <t>赵松</t>
    <phoneticPr fontId="108" type="noConversion"/>
  </si>
  <si>
    <t>变速箱通气管未固定导致异响，判断为合装时通气管卡夹被压变形导致</t>
    <phoneticPr fontId="108" type="noConversion"/>
  </si>
  <si>
    <t>天窗中部塑料挡板异响，挡板卡脚处毛毡压痕较深导致毛毡未起作用</t>
    <phoneticPr fontId="108" type="noConversion"/>
  </si>
  <si>
    <t>1.供应商排查线边天窗物料</t>
    <phoneticPr fontId="108" type="noConversion"/>
  </si>
  <si>
    <t>车门内扬声器外壳塑料板脱开导致异响</t>
    <phoneticPr fontId="108" type="noConversion"/>
  </si>
  <si>
    <t>手刹拉丝固定支架因螺丝未打，从而导致手刹拉丝与传动轴干涉产生异响</t>
    <phoneticPr fontId="108" type="noConversion"/>
  </si>
  <si>
    <t>电动后视镜折叠失效</t>
    <phoneticPr fontId="108" type="noConversion"/>
  </si>
  <si>
    <t>电动后视镜单向折叠后无法复位（间歇性）</t>
    <phoneticPr fontId="108" type="noConversion"/>
  </si>
  <si>
    <t>刘占威</t>
    <phoneticPr fontId="108" type="noConversion"/>
  </si>
  <si>
    <t>1.电动后视镜开关装配时，未按开关螺丝装配顺序装配导致开关按钮与仪表台面板干涉产生不回弹现象</t>
    <phoneticPr fontId="108" type="noConversion"/>
  </si>
  <si>
    <t>M</t>
    <phoneticPr fontId="108" type="noConversion"/>
  </si>
  <si>
    <t>1.涂装电泳后围堵检查阻尼垫是否贴好/漏贴        2.焊装培训员工装配</t>
    <phoneticPr fontId="108" type="noConversion"/>
  </si>
  <si>
    <t>前排座椅地毯下有多余螺丝</t>
    <phoneticPr fontId="108" type="noConversion"/>
  </si>
  <si>
    <t>第三排座椅右侧安全带卷收器固定螺丝未打紧导致异响</t>
    <phoneticPr fontId="108" type="noConversion"/>
  </si>
  <si>
    <t>1.总装排查管道车辆   2.总装</t>
    <phoneticPr fontId="108" type="noConversion"/>
  </si>
  <si>
    <t>1.总装培训员工操作，并做SPL</t>
    <phoneticPr fontId="108" type="noConversion"/>
  </si>
  <si>
    <t>引擎盖异响</t>
    <phoneticPr fontId="108" type="noConversion"/>
  </si>
  <si>
    <t>S</t>
    <phoneticPr fontId="108" type="noConversion"/>
  </si>
  <si>
    <t>引擎盖铰链上下段干涉导致异响</t>
    <phoneticPr fontId="108" type="noConversion"/>
  </si>
  <si>
    <t>仪表台近左A立柱处异响</t>
    <phoneticPr fontId="108" type="noConversion"/>
  </si>
  <si>
    <t>后底盘异响</t>
    <phoneticPr fontId="108" type="noConversion"/>
  </si>
  <si>
    <t>1.后止推杆螺丝未打紧导致异响</t>
    <phoneticPr fontId="108" type="noConversion"/>
  </si>
  <si>
    <t>后工具盒下异物，异物为多余螺丝</t>
    <phoneticPr fontId="108" type="noConversion"/>
  </si>
  <si>
    <t>更换左前轮芯后未重上四轮定位</t>
    <phoneticPr fontId="108" type="noConversion"/>
  </si>
  <si>
    <t>1.总装排查返修风险车辆</t>
    <phoneticPr fontId="108" type="noConversion"/>
  </si>
  <si>
    <t>右前轮下摆臂螺丝扭矩未达到，螺丝错动后前束超标导致方向盘歪</t>
    <phoneticPr fontId="108" type="noConversion"/>
  </si>
  <si>
    <t>后倒车雷达异常</t>
    <phoneticPr fontId="108" type="noConversion"/>
  </si>
  <si>
    <t>后倒车雷达内陷导致异常</t>
    <phoneticPr fontId="108" type="noConversion"/>
  </si>
  <si>
    <t>孔令佳</t>
    <phoneticPr fontId="108" type="noConversion"/>
  </si>
  <si>
    <t>1.供应商排查线边及库存物料</t>
    <phoneticPr fontId="108" type="noConversion"/>
  </si>
  <si>
    <t>挂倒档车辆无法行驶</t>
    <phoneticPr fontId="108" type="noConversion"/>
  </si>
  <si>
    <t>S</t>
    <phoneticPr fontId="108" type="noConversion"/>
  </si>
  <si>
    <t>读取故障码为变速箱电磁阀堵塞</t>
    <phoneticPr fontId="108" type="noConversion"/>
  </si>
  <si>
    <t>档位难挂</t>
    <phoneticPr fontId="108" type="noConversion"/>
  </si>
  <si>
    <t>1,3,5及倒档难挂，变速箱端拉丝未卡到位</t>
    <phoneticPr fontId="108" type="noConversion"/>
  </si>
  <si>
    <t>M</t>
    <phoneticPr fontId="108" type="noConversion"/>
  </si>
  <si>
    <t>S</t>
    <phoneticPr fontId="108" type="noConversion"/>
  </si>
  <si>
    <t>中央扶手盒少阻尼垫</t>
    <phoneticPr fontId="108" type="noConversion"/>
  </si>
  <si>
    <t xml:space="preserve"> </t>
    <phoneticPr fontId="108" type="noConversion"/>
  </si>
  <si>
    <t>左后侧围异响</t>
    <phoneticPr fontId="108" type="noConversion"/>
  </si>
  <si>
    <t>左后侧围安全带支架铁片晃动异响</t>
    <phoneticPr fontId="108" type="noConversion"/>
  </si>
  <si>
    <t>仪表台除霜格栅右侧一颗螺丝未打紧导致异响</t>
    <phoneticPr fontId="108" type="noConversion"/>
  </si>
  <si>
    <t>前预警雷达异常</t>
    <phoneticPr fontId="108" type="noConversion"/>
  </si>
  <si>
    <t>安全带指示灯报警异常</t>
    <phoneticPr fontId="108" type="noConversion"/>
  </si>
  <si>
    <t>正常行驶过程中，副驾安全带指示灯在无人乘坐的情况下一直报警</t>
    <phoneticPr fontId="108" type="noConversion"/>
  </si>
  <si>
    <t>黄帅飞</t>
    <phoneticPr fontId="108" type="noConversion"/>
  </si>
  <si>
    <t>陈玉如</t>
    <phoneticPr fontId="108" type="noConversion"/>
  </si>
  <si>
    <t>空调通风管松动导致异响</t>
    <phoneticPr fontId="108" type="noConversion"/>
  </si>
  <si>
    <t>1.总装培训仪表台分装员工区分车型配置，不要拆开无需使用的线束
2.总装梳理常见的易造成异响的高配置线束接头，并制作可视化教程</t>
    <phoneticPr fontId="108" type="noConversion"/>
  </si>
  <si>
    <t>雨刮护板多余螺丝</t>
    <phoneticPr fontId="108" type="noConversion"/>
  </si>
  <si>
    <t>右后减震器支座固定螺丝未紧导致异响</t>
    <phoneticPr fontId="108" type="noConversion"/>
  </si>
  <si>
    <t>左C立柱上部侧安全气帘螺丝未紧导致异响</t>
    <phoneticPr fontId="108" type="noConversion"/>
  </si>
  <si>
    <t>马万青</t>
    <phoneticPr fontId="108" type="noConversion"/>
  </si>
  <si>
    <t>左后侧围安全带卷收器安装支架加强板钣金两焊点靠中，导致加强板边缘共振异响</t>
    <phoneticPr fontId="108" type="noConversion"/>
  </si>
  <si>
    <t>排气前管与增压器连接处垫片装歪导致排气管漏气产生异响</t>
    <phoneticPr fontId="108" type="noConversion"/>
  </si>
  <si>
    <t>1.总装排查管道车辆
2.总装培训装配员工</t>
    <phoneticPr fontId="108" type="noConversion"/>
  </si>
  <si>
    <t>李安</t>
    <phoneticPr fontId="108" type="noConversion"/>
  </si>
  <si>
    <t>分析返修空调泄露后未打紧中冷管导致加速时漏气异响</t>
    <phoneticPr fontId="108" type="noConversion"/>
  </si>
  <si>
    <t>仪表台右侧出风口盖板异响，零件热熔焊有大颗焊渣残留</t>
    <phoneticPr fontId="108" type="noConversion"/>
  </si>
  <si>
    <t>制动跑偏</t>
    <phoneticPr fontId="108" type="noConversion"/>
  </si>
  <si>
    <t>司机座椅前后调节失效</t>
    <phoneticPr fontId="108" type="noConversion"/>
  </si>
  <si>
    <t>座椅后端焊接螺母偏位导致座椅导轨受力，前后调节时滑轨不同步产生失效</t>
    <phoneticPr fontId="108" type="noConversion"/>
  </si>
  <si>
    <t>1.焊装排查库存车辆</t>
    <phoneticPr fontId="108" type="noConversion"/>
  </si>
  <si>
    <t>右前轮轮速传感器失效，轮毂轴承磁条</t>
    <phoneticPr fontId="108" type="noConversion"/>
  </si>
  <si>
    <t>S</t>
    <phoneticPr fontId="108" type="noConversion"/>
  </si>
  <si>
    <t>天窗后部异响</t>
    <phoneticPr fontId="108" type="noConversion"/>
  </si>
  <si>
    <t>TBD</t>
    <phoneticPr fontId="108" type="noConversion"/>
  </si>
  <si>
    <t>S</t>
    <phoneticPr fontId="108" type="noConversion"/>
  </si>
  <si>
    <t>方向盘亮饰条松动异响</t>
    <phoneticPr fontId="108" type="noConversion"/>
  </si>
  <si>
    <t>电子风扇外罩卡子未卡到位导致风扇外罩共振异响</t>
    <phoneticPr fontId="108" type="noConversion"/>
  </si>
  <si>
    <t>底盘异响</t>
    <phoneticPr fontId="108" type="noConversion"/>
  </si>
  <si>
    <t>右前轮上摆臂球头脱开</t>
    <phoneticPr fontId="108" type="noConversion"/>
  </si>
  <si>
    <t>1.总装排查管道及库存车辆</t>
    <phoneticPr fontId="108" type="noConversion"/>
  </si>
  <si>
    <t>2018.10</t>
    <phoneticPr fontId="108" type="noConversion"/>
  </si>
  <si>
    <t>2018.11</t>
    <phoneticPr fontId="108" type="noConversion"/>
  </si>
  <si>
    <t>2018.12</t>
    <phoneticPr fontId="108" type="noConversion"/>
  </si>
  <si>
    <t>2019YTD</t>
    <phoneticPr fontId="108" type="noConversion"/>
  </si>
  <si>
    <t>维修灯常亮，熄火后车辆无法启动</t>
    <phoneticPr fontId="108" type="noConversion"/>
  </si>
  <si>
    <t>读取故障码：1.变速箱无档位信号2.发动机水温高</t>
    <phoneticPr fontId="108" type="noConversion"/>
  </si>
  <si>
    <t>前稳定杆左右两侧连杆错装(U375ICA错装U375BASE稳定杆连杆)导致车辆过减速块时稳定杆与车架碰撞产生异响</t>
    <phoneticPr fontId="108" type="noConversion"/>
  </si>
  <si>
    <t>变速箱通气管未固定与方向管柱干涉导致行驶时异响</t>
    <phoneticPr fontId="108" type="noConversion"/>
  </si>
  <si>
    <t>发动机舱异响</t>
    <phoneticPr fontId="108" type="noConversion"/>
  </si>
  <si>
    <t>进气管脱开</t>
    <phoneticPr fontId="108" type="noConversion"/>
  </si>
  <si>
    <t>仪表台右侧异响，天线支架未打紧</t>
    <phoneticPr fontId="108" type="noConversion"/>
  </si>
  <si>
    <t>1.总装培训员工操作</t>
    <phoneticPr fontId="108" type="noConversion"/>
  </si>
  <si>
    <t>怠速抖动</t>
    <phoneticPr fontId="108" type="noConversion"/>
  </si>
  <si>
    <t>拆下火花塞，火花塞燃烧异常，对比故障车燃油与正常车燃油颜色不一，初步判断为油品问题</t>
    <phoneticPr fontId="108" type="noConversion"/>
  </si>
  <si>
    <t>排气管隔热罩变形与排气管干涉产生异响</t>
    <phoneticPr fontId="108" type="noConversion"/>
  </si>
  <si>
    <t>方向盘螺旋电缆限位插销安装后未完全取出导致打方向异响</t>
    <phoneticPr fontId="108" type="noConversion"/>
  </si>
  <si>
    <t>仪表台中部异响，低配车型温度传感器线束接头未固定</t>
    <phoneticPr fontId="108" type="noConversion"/>
  </si>
  <si>
    <t>D</t>
    <phoneticPr fontId="108" type="noConversion"/>
  </si>
  <si>
    <t>MAR</t>
  </si>
  <si>
    <t>右前轮制动油管与前轮平衡块干涉</t>
    <phoneticPr fontId="108" type="noConversion"/>
  </si>
  <si>
    <t>制动油管变形导致</t>
    <phoneticPr fontId="108" type="noConversion"/>
  </si>
  <si>
    <t>S/M</t>
    <phoneticPr fontId="108" type="noConversion"/>
  </si>
  <si>
    <t>孙利武</t>
    <phoneticPr fontId="108" type="noConversion"/>
  </si>
  <si>
    <t>APR</t>
  </si>
  <si>
    <t>尾门内异物，异物为多余扰流板螺丝</t>
    <phoneticPr fontId="108" type="noConversion"/>
  </si>
  <si>
    <t xml:space="preserve">1.总装培训内三线员工并加强自检、互检       </t>
    <phoneticPr fontId="108" type="noConversion"/>
  </si>
  <si>
    <t>马万青</t>
    <phoneticPr fontId="108" type="noConversion"/>
  </si>
  <si>
    <t>MAY</t>
  </si>
  <si>
    <t>李安</t>
    <phoneticPr fontId="108" type="noConversion"/>
  </si>
  <si>
    <t>ICA</t>
    <phoneticPr fontId="108" type="noConversion"/>
  </si>
</sst>
</file>

<file path=xl/styles.xml><?xml version="1.0" encoding="utf-8"?>
<styleSheet xmlns="http://schemas.openxmlformats.org/spreadsheetml/2006/main">
  <numFmts count="99">
    <numFmt numFmtId="23" formatCode="\$#,##0_);\(\$#,##0\)"/>
    <numFmt numFmtId="176" formatCode="0.00000000"/>
    <numFmt numFmtId="177" formatCode="#,##0&quot;｣&quot;_);[Red]\(#,##0&quot;｣&quot;\)"/>
    <numFmt numFmtId="178" formatCode="0.00_)"/>
    <numFmt numFmtId="179" formatCode="_(* #,##0.000_);_(* \(#,##0.000\);_(* &quot;-&quot;??_);_(@_)"/>
    <numFmt numFmtId="180" formatCode="&quot;$&quot;* ##0.0\ ;&quot;$&quot;* \(##0.0\);&quot;$&quot;* &quot;N/A &quot;"/>
    <numFmt numFmtId="181" formatCode="&quot;Revised&quot;\ m/d/yy\ h:mm"/>
    <numFmt numFmtId="182" formatCode="0\ ;\ \(0\)"/>
    <numFmt numFmtId="183" formatCode="_(&quot;$&quot;* #,##0.0_);_(&quot;$&quot;* \(#,##0.0\);_(&quot;$&quot;* &quot;-&quot;??_);_(@_)"/>
    <numFmt numFmtId="184" formatCode="&quot;$&quot;* #,##0_);[Red]&quot;$&quot;* \(#,##0\)"/>
    <numFmt numFmtId="185" formatCode="0_)%;\(0\)%"/>
    <numFmt numFmtId="186" formatCode="_-* #,##0.00\ _F_-;\-* #,##0.00\ _F_-;_-* &quot;-&quot;??\ _F_-;_-@_-"/>
    <numFmt numFmtId="187" formatCode="&quot;$&quot;0,000"/>
    <numFmt numFmtId="188" formatCode="mm/dd/yy"/>
    <numFmt numFmtId="189" formatCode="_(&quot;$&quot;* #,##0.0;_(&quot;$&quot;* \(#,##0.0\);_(&quot;$&quot;* &quot;0.0&quot;;_(@\)"/>
    <numFmt numFmtId="190" formatCode="_(&quot;¥&quot;* #,##0_);\(&quot;¥&quot;#,##0\)"/>
    <numFmt numFmtId="191" formatCode="0.0000000000"/>
    <numFmt numFmtId="192" formatCode=";;;"/>
    <numFmt numFmtId="193" formatCode="#,##0.00&quot; F&quot;_);\(#,##0.00&quot; F&quot;\)"/>
    <numFmt numFmtId="194" formatCode="#,##0.0000_);\(#,##0.0000\)"/>
    <numFmt numFmtId="195" formatCode="&quot;$&quot;#,##0;&quot;$&quot;\(#,##0\)"/>
    <numFmt numFmtId="196" formatCode="#,##0.0000"/>
    <numFmt numFmtId="197" formatCode="mmmm\ d\,\ yyyy"/>
    <numFmt numFmtId="198" formatCode="#,##0_);[Red]\ \(#,##0\)"/>
    <numFmt numFmtId="199" formatCode="#,##0\ &quot;F&quot;;\-#,##0\ &quot;F&quot;"/>
    <numFmt numFmtId="200" formatCode="0.000%"/>
    <numFmt numFmtId="201" formatCode="#,##0.00&quot; $&quot;;[Red]\-#,##0.00&quot; $&quot;"/>
    <numFmt numFmtId="202" formatCode="_ * #,##0.00_)_£_ ;_ * \(#,##0.00\)_£_ ;_ * &quot;-&quot;??_)_£_ ;_ @_ "/>
    <numFmt numFmtId="203" formatCode="_(&quot;$&quot;* #,##0;_(&quot;$&quot;* \(#,##0\);_(&quot;$&quot;* &quot;0&quot;;_(@\)"/>
    <numFmt numFmtId="204" formatCode="000"/>
    <numFmt numFmtId="205" formatCode="#,##0&quot; F&quot;_);[Red]\(#,##0&quot; F&quot;\)"/>
    <numFmt numFmtId="206" formatCode="General_)"/>
    <numFmt numFmtId="207" formatCode="#,##0.0;[Red]\-#,##0.0"/>
    <numFmt numFmtId="208" formatCode="&quot;US$&quot;#,##0.00_);\(&quot;US$&quot;#,##0.00\)"/>
    <numFmt numFmtId="209" formatCode="_(&quot;$&quot;* #,##0.0_);_(&quot;$&quot;* \(#,##0.0\);_(&quot;$&quot;* &quot;-  &quot;_);_(@_)"/>
    <numFmt numFmtId="210" formatCode="&quot;\&quot;#,##0.00;[Red]&quot;\&quot;\-#,##0.00"/>
    <numFmt numFmtId="211" formatCode="_(&quot;$&quot;* #,##0_);_(&quot;$&quot;* \(#,##0\);_(&quot;$&quot;* &quot;-&quot;??_);_(@_)"/>
    <numFmt numFmtId="212" formatCode="0.0000%"/>
    <numFmt numFmtId="213" formatCode="0.000"/>
    <numFmt numFmtId="214" formatCode="#,##0.0\ ;\(#,##0.0\)"/>
    <numFmt numFmtId="215" formatCode="\$\ #,##0.00_);[Red]\$\(#,##0.00\);\$\ \ \ \-\ \ "/>
    <numFmt numFmtId="216" formatCode="\$\ #,##0;\-\$\ #,##0"/>
    <numFmt numFmtId="217" formatCode="#,##0;\(#,##0\)"/>
    <numFmt numFmtId="218" formatCode="#,##0.00\ &quot;F&quot;;[Red]\-#,##0.00\ &quot;F&quot;"/>
    <numFmt numFmtId="219" formatCode="_(* #,##0.0;_(* \(#,##0.0\);_(* &quot;0.0&quot;;_(@_)"/>
    <numFmt numFmtId="220" formatCode="&quot;$&quot;#,##0.0"/>
    <numFmt numFmtId="221" formatCode="_-* #,##0\ &quot;F&quot;_-;\-* #,##0\ &quot;F&quot;_-;_-* &quot;-&quot;\ &quot;F&quot;_-;_-@_-"/>
    <numFmt numFmtId="222" formatCode=".0."/>
    <numFmt numFmtId="223" formatCode="\ \ \ \ \ \ \ \ \ @"/>
    <numFmt numFmtId="224" formatCode="#,##0.000_);\(#,##0.000\)"/>
    <numFmt numFmtId="225" formatCode="0.0%"/>
    <numFmt numFmtId="226" formatCode="_(&quot;R$&quot;* #,##0_);_(&quot;R$&quot;* \(#,##0\);_(&quot;R$&quot;* &quot;-&quot;_);_(@_)"/>
    <numFmt numFmtId="227" formatCode="#,##0.0000_)"/>
    <numFmt numFmtId="228" formatCode="\t0.00%"/>
    <numFmt numFmtId="229" formatCode="\$#,##0.00;[Red]\-\$#,##0.00"/>
    <numFmt numFmtId="230" formatCode="0\ %\ "/>
    <numFmt numFmtId="231" formatCode="#,##0.0_);\(#,##0.0\)"/>
    <numFmt numFmtId="232" formatCode="###0.0000000_);[Red]\(###0.0000000\)"/>
    <numFmt numFmtId="233" formatCode="#,##0;\-#,##0;&quot;-&quot;"/>
    <numFmt numFmtId="234" formatCode="&quot;$&quot;#,\);\(&quot;$&quot;#,##0\)"/>
    <numFmt numFmtId="235" formatCode="#,##0&quot;?&quot;_);[Red]\(#,##0&quot;?&quot;\)"/>
    <numFmt numFmtId="236" formatCode="0_);[Red]\(0\)"/>
    <numFmt numFmtId="237" formatCode="#,##0&quot; F&quot;_);\(#,##0&quot; F&quot;\)"/>
    <numFmt numFmtId="238" formatCode="0_);\(0\);\-"/>
    <numFmt numFmtId="239" formatCode="_-&quot;£&quot;* #,##0.00_-;\-&quot;£&quot;* #,##0.00_-;_-&quot;£&quot;* &quot;-&quot;??_-;_-@_-"/>
    <numFmt numFmtId="240" formatCode="_(* #,##0.0000_);_(* \(#,##0.0000\);_(* &quot;-&quot;??_);_(@_)"/>
    <numFmt numFmtId="241" formatCode="\$#,##0\ ;\(\$#,##0\)"/>
    <numFmt numFmtId="242" formatCode="."/>
    <numFmt numFmtId="243" formatCode="#,##0.00000"/>
    <numFmt numFmtId="244" formatCode="\t#\ ??/??"/>
    <numFmt numFmtId="245" formatCode="#,##0.00;[Red]\(#,##0.00\)"/>
    <numFmt numFmtId="246" formatCode="_-&quot;£&quot;* #,##0_-;\-&quot;£&quot;* #,##0_-;_-&quot;£&quot;* &quot;-&quot;_-;_-@_-"/>
    <numFmt numFmtId="247" formatCode="_-* #,##0_-;\-* #,##0_-;_-* &quot;-&quot;_-;_-@_-"/>
    <numFmt numFmtId="248" formatCode="_(&quot;R$&quot;* #,##0.00_);_(&quot;R$&quot;* \(#,##0.00\);_(&quot;R$&quot;* &quot;-&quot;??_);_(@_)"/>
    <numFmt numFmtId="249" formatCode="#,##0\ &quot;F&quot;;[Red]\-#,##0\ &quot;F&quot;"/>
    <numFmt numFmtId="250" formatCode="_(&quot;$&quot;* #,##0_);_(&quot;$&quot;* \(#,##0\);_(&quot;$&quot;* &quot;-&quot;_);_(@_)"/>
    <numFmt numFmtId="251" formatCode="_-* #,##0\ _F_-;\-* #,##0\ _F_-;_-* &quot;-&quot;\ _F_-;_-@_-"/>
    <numFmt numFmtId="252" formatCode="\$#,##0;[Red]\-\$#,##0"/>
    <numFmt numFmtId="253" formatCode="_-* #,##0.00_-;\-* #,##0.00_-;_-* &quot;-&quot;??_-;_-@_-"/>
    <numFmt numFmtId="254" formatCode=";;*__)"/>
    <numFmt numFmtId="255" formatCode="_(* #,##0_);_(* \(#,##0\);_(* &quot;-&quot;_);_(@_)"/>
    <numFmt numFmtId="256" formatCode="\$#,##0.0;[Red]\-\$#,##0.0"/>
    <numFmt numFmtId="257" formatCode="##,##0.00_);\(#,##0.00\)"/>
    <numFmt numFmtId="258" formatCode="#,##0;[Red]\(#,##0\)"/>
    <numFmt numFmtId="259" formatCode="&quot;$&quot;#,;\(&quot;$&quot;#,\)"/>
    <numFmt numFmtId="260" formatCode="\A&quot;$&quot;#,##0_);\(&quot;$&quot;#,##0\)"/>
    <numFmt numFmtId="261" formatCode="_(* #,##0.00_);_(* \(#,##0.00\);_(* &quot;-&quot;??_);_(@_)"/>
    <numFmt numFmtId="262" formatCode="_(&quot;$&quot;* #,##0.00_);_(&quot;$&quot;* \(#,##0.00\);_(&quot;$&quot;* &quot;-&quot;??_);_(@_)"/>
    <numFmt numFmtId="263" formatCode="0.0"/>
    <numFmt numFmtId="264" formatCode="#,##0,"/>
    <numFmt numFmtId="265" formatCode="&quot;\&quot;#,##0.00;[Red]\-&quot;\&quot;#,##0.00"/>
    <numFmt numFmtId="266" formatCode="&quot;\&quot;#,##0;[Red]&quot;\&quot;\-#,##0"/>
    <numFmt numFmtId="267" formatCode="0.0_ "/>
    <numFmt numFmtId="268" formatCode="0_ "/>
    <numFmt numFmtId="269" formatCode="0.00_ "/>
    <numFmt numFmtId="270" formatCode="m/d;@"/>
    <numFmt numFmtId="271" formatCode="m/d"/>
    <numFmt numFmtId="272" formatCode="d/m;@"/>
    <numFmt numFmtId="273" formatCode="d/m/yy;@"/>
  </numFmts>
  <fonts count="140">
    <font>
      <sz val="10"/>
      <name val="Arial"/>
      <family val="2"/>
    </font>
    <font>
      <sz val="7"/>
      <name val="Arial"/>
      <family val="2"/>
    </font>
    <font>
      <sz val="9"/>
      <name val="Arial"/>
      <family val="2"/>
    </font>
    <font>
      <sz val="7"/>
      <color indexed="9"/>
      <name val="Arial"/>
      <family val="2"/>
    </font>
    <font>
      <b/>
      <sz val="10"/>
      <name val="Arial"/>
      <family val="2"/>
    </font>
    <font>
      <sz val="10"/>
      <color indexed="8"/>
      <name val="Arial"/>
      <family val="2"/>
    </font>
    <font>
      <b/>
      <sz val="9"/>
      <name val="Arial"/>
      <family val="2"/>
    </font>
    <font>
      <b/>
      <sz val="7"/>
      <name val="Arial"/>
      <family val="2"/>
    </font>
    <font>
      <sz val="9"/>
      <name val="Arial Unicode MS"/>
      <family val="2"/>
      <charset val="134"/>
    </font>
    <font>
      <sz val="10"/>
      <name val="Arial Unicode MS"/>
      <family val="2"/>
      <charset val="134"/>
    </font>
    <font>
      <sz val="8"/>
      <name val="Arial"/>
      <family val="2"/>
    </font>
    <font>
      <b/>
      <sz val="8"/>
      <name val="Arial"/>
      <family val="2"/>
    </font>
    <font>
      <b/>
      <sz val="9"/>
      <name val="Arial Unicode MS"/>
      <family val="2"/>
      <charset val="134"/>
    </font>
    <font>
      <b/>
      <u/>
      <sz val="10"/>
      <color indexed="8"/>
      <name val="Arial"/>
      <family val="2"/>
    </font>
    <font>
      <b/>
      <sz val="10"/>
      <color indexed="9"/>
      <name val="Arial"/>
      <family val="2"/>
    </font>
    <font>
      <sz val="8"/>
      <color indexed="8"/>
      <name val="Arial"/>
      <family val="2"/>
    </font>
    <font>
      <b/>
      <sz val="10"/>
      <color indexed="10"/>
      <name val="Arial"/>
      <family val="2"/>
    </font>
    <font>
      <b/>
      <sz val="10"/>
      <color indexed="8"/>
      <name val="Arial"/>
      <family val="2"/>
    </font>
    <font>
      <sz val="7"/>
      <color indexed="8"/>
      <name val="Arial"/>
      <family val="2"/>
    </font>
    <font>
      <b/>
      <sz val="8"/>
      <color indexed="8"/>
      <name val="Arial"/>
      <family val="2"/>
    </font>
    <font>
      <b/>
      <sz val="9"/>
      <color indexed="8"/>
      <name val="Arial"/>
      <family val="2"/>
    </font>
    <font>
      <b/>
      <sz val="10"/>
      <name val="FangSong"/>
      <family val="3"/>
      <charset val="134"/>
    </font>
    <font>
      <b/>
      <sz val="10"/>
      <name val="Arial Unicode MS"/>
      <family val="2"/>
      <charset val="134"/>
    </font>
    <font>
      <sz val="8"/>
      <color indexed="9"/>
      <name val="Arial"/>
      <family val="2"/>
    </font>
    <font>
      <sz val="9"/>
      <color indexed="8"/>
      <name val="Arial"/>
      <family val="2"/>
    </font>
    <font>
      <b/>
      <sz val="8"/>
      <color indexed="9"/>
      <name val="Arial"/>
      <family val="2"/>
    </font>
    <font>
      <sz val="10"/>
      <name val="宋体"/>
      <family val="3"/>
      <charset val="134"/>
    </font>
    <font>
      <b/>
      <sz val="9"/>
      <name val="宋体"/>
      <family val="3"/>
      <charset val="134"/>
    </font>
    <font>
      <b/>
      <sz val="12"/>
      <name val="Arial"/>
      <family val="2"/>
    </font>
    <font>
      <sz val="9"/>
      <color indexed="9"/>
      <name val="Arial"/>
      <family val="2"/>
    </font>
    <font>
      <b/>
      <u/>
      <sz val="7"/>
      <name val="Arial"/>
      <family val="2"/>
    </font>
    <font>
      <u/>
      <sz val="9"/>
      <color indexed="12"/>
      <name val="Arial"/>
      <family val="2"/>
    </font>
    <font>
      <sz val="8"/>
      <name val="Courier New"/>
      <family val="3"/>
    </font>
    <font>
      <strike/>
      <sz val="9"/>
      <color indexed="8"/>
      <name val="Arial"/>
      <family val="2"/>
    </font>
    <font>
      <b/>
      <u/>
      <sz val="10"/>
      <name val="Arial"/>
      <family val="2"/>
    </font>
    <font>
      <sz val="10"/>
      <color indexed="10"/>
      <name val="Arial"/>
      <family val="2"/>
    </font>
    <font>
      <sz val="10"/>
      <name val="Times New Roman"/>
      <family val="1"/>
    </font>
    <font>
      <sz val="10"/>
      <color indexed="62"/>
      <name val="Arial"/>
      <family val="2"/>
    </font>
    <font>
      <b/>
      <i/>
      <sz val="16"/>
      <name val="Helv"/>
      <family val="2"/>
    </font>
    <font>
      <sz val="11"/>
      <color indexed="60"/>
      <name val="Calibri"/>
      <family val="2"/>
    </font>
    <font>
      <sz val="8.5"/>
      <name val="LinePrinter"/>
      <family val="2"/>
    </font>
    <font>
      <sz val="11"/>
      <color indexed="8"/>
      <name val="Arial"/>
      <family val="2"/>
    </font>
    <font>
      <sz val="11"/>
      <name val="‚l‚r ‚oƒSƒVƒbƒN"/>
      <family val="2"/>
    </font>
    <font>
      <u/>
      <sz val="11"/>
      <color indexed="36"/>
      <name val="‚l‚r ‚oƒSƒVƒbƒN"/>
      <family val="2"/>
    </font>
    <font>
      <i/>
      <sz val="10"/>
      <color indexed="23"/>
      <name val="Arial"/>
      <family val="2"/>
    </font>
    <font>
      <sz val="8"/>
      <name val="MS Sans Serif"/>
      <family val="2"/>
    </font>
    <font>
      <i/>
      <sz val="10"/>
      <color indexed="11"/>
      <name val="Arial"/>
      <family val="2"/>
    </font>
    <font>
      <sz val="10"/>
      <name val="MS Sans Serif"/>
      <family val="2"/>
    </font>
    <font>
      <sz val="8"/>
      <name val="Times New Roman"/>
      <family val="1"/>
    </font>
    <font>
      <sz val="10"/>
      <color indexed="9"/>
      <name val="Arial"/>
      <family val="2"/>
    </font>
    <font>
      <sz val="10"/>
      <name val="Courier"/>
      <family val="3"/>
    </font>
    <font>
      <b/>
      <sz val="10"/>
      <color indexed="52"/>
      <name val="Arial"/>
      <family val="2"/>
    </font>
    <font>
      <sz val="10"/>
      <color indexed="60"/>
      <name val="Arial"/>
      <family val="2"/>
    </font>
    <font>
      <b/>
      <sz val="8"/>
      <name val="Times New Roman"/>
      <family val="1"/>
    </font>
    <font>
      <u/>
      <sz val="11"/>
      <color indexed="12"/>
      <name val="‚l‚r ‚oƒSƒVƒbƒN"/>
      <family val="2"/>
    </font>
    <font>
      <b/>
      <sz val="11"/>
      <color indexed="62"/>
      <name val="Arial"/>
      <family val="2"/>
    </font>
    <font>
      <u/>
      <sz val="10"/>
      <color indexed="12"/>
      <name val="Arial"/>
      <family val="2"/>
    </font>
    <font>
      <sz val="11"/>
      <name val="‚l‚r –¾’©"/>
      <family val="2"/>
    </font>
    <font>
      <b/>
      <sz val="11"/>
      <name val="Helv"/>
      <family val="2"/>
    </font>
    <font>
      <b/>
      <sz val="15"/>
      <color indexed="62"/>
      <name val="Arial"/>
      <family val="2"/>
    </font>
    <font>
      <b/>
      <sz val="13"/>
      <color indexed="62"/>
      <name val="Arial"/>
      <family val="2"/>
    </font>
    <font>
      <sz val="10"/>
      <name val="???"/>
      <family val="2"/>
    </font>
    <font>
      <u/>
      <sz val="11"/>
      <color indexed="12"/>
      <name val="lr oSVbN"/>
      <family val="2"/>
    </font>
    <font>
      <sz val="10"/>
      <name val="Arial Narrow"/>
      <family val="2"/>
    </font>
    <font>
      <sz val="10"/>
      <color indexed="17"/>
      <name val="Arial"/>
      <family val="2"/>
    </font>
    <font>
      <sz val="9"/>
      <name val="Times New Roman"/>
      <family val="1"/>
    </font>
    <font>
      <sz val="12"/>
      <name val="Arial"/>
      <family val="2"/>
    </font>
    <font>
      <sz val="7"/>
      <name val="Small Fonts"/>
      <family val="2"/>
    </font>
    <font>
      <b/>
      <sz val="10"/>
      <color indexed="63"/>
      <name val="Arial"/>
      <family val="2"/>
    </font>
    <font>
      <sz val="10"/>
      <color indexed="52"/>
      <name val="Arial"/>
      <family val="2"/>
    </font>
    <font>
      <sz val="9"/>
      <name val="lr oSVbN"/>
      <family val="2"/>
    </font>
    <font>
      <sz val="11"/>
      <name val="Arial"/>
      <family val="2"/>
    </font>
    <font>
      <b/>
      <sz val="12"/>
      <name val="Helv"/>
      <family val="2"/>
    </font>
    <font>
      <sz val="10"/>
      <color indexed="20"/>
      <name val="Arial"/>
      <family val="2"/>
    </font>
    <font>
      <u/>
      <sz val="11"/>
      <color indexed="36"/>
      <name val="lr oSVbN"/>
      <family val="2"/>
    </font>
    <font>
      <u/>
      <sz val="11"/>
      <color indexed="12"/>
      <name val="Arial"/>
      <family val="2"/>
    </font>
    <font>
      <sz val="10"/>
      <name val="Prestige Elite"/>
      <family val="2"/>
    </font>
    <font>
      <sz val="12"/>
      <name val="宋体"/>
      <family val="3"/>
      <charset val="134"/>
    </font>
    <font>
      <sz val="10"/>
      <color indexed="19"/>
      <name val="Arial"/>
      <family val="2"/>
    </font>
    <font>
      <sz val="12"/>
      <color indexed="8"/>
      <name val="Times New Roman"/>
      <family val="1"/>
    </font>
    <font>
      <sz val="10"/>
      <name val="Helv"/>
      <family val="2"/>
    </font>
    <font>
      <b/>
      <sz val="8"/>
      <name val="MS Sans Serif"/>
      <family val="2"/>
    </font>
    <font>
      <b/>
      <sz val="10"/>
      <name val="Helv"/>
      <family val="2"/>
    </font>
    <font>
      <sz val="12"/>
      <name val="¹UAAA¼"/>
      <family val="2"/>
    </font>
    <font>
      <sz val="12"/>
      <name val="Helv"/>
      <family val="2"/>
    </font>
    <font>
      <i/>
      <sz val="10"/>
      <color indexed="12"/>
      <name val="Arial"/>
      <family val="2"/>
    </font>
    <font>
      <sz val="11"/>
      <color indexed="8"/>
      <name val="宋体"/>
      <family val="3"/>
      <charset val="134"/>
    </font>
    <font>
      <b/>
      <sz val="18"/>
      <name val="Arial"/>
      <family val="2"/>
    </font>
    <font>
      <i/>
      <sz val="10"/>
      <color indexed="10"/>
      <name val="Arial"/>
      <family val="2"/>
    </font>
    <font>
      <b/>
      <sz val="10"/>
      <name val="Times New Roman"/>
      <family val="1"/>
    </font>
    <font>
      <sz val="10"/>
      <color indexed="18"/>
      <name val="Arial"/>
      <family val="2"/>
    </font>
    <font>
      <sz val="8"/>
      <name val="Helvetica"/>
      <family val="2"/>
    </font>
    <font>
      <b/>
      <sz val="10"/>
      <name val="MS Sans Serif"/>
      <family val="2"/>
    </font>
    <font>
      <b/>
      <sz val="18"/>
      <color indexed="62"/>
      <name val="宋体"/>
      <family val="3"/>
      <charset val="134"/>
    </font>
    <font>
      <sz val="8"/>
      <color indexed="19"/>
      <name val="Tahoma"/>
      <family val="2"/>
      <charset val="134"/>
    </font>
    <font>
      <sz val="8"/>
      <color indexed="8"/>
      <name val="Times New Roman"/>
      <family val="1"/>
    </font>
    <font>
      <b/>
      <sz val="8"/>
      <color indexed="8"/>
      <name val="Times New Roman"/>
      <family val="1"/>
    </font>
    <font>
      <sz val="8"/>
      <color indexed="9"/>
      <name val="MS Sans Serif"/>
      <family val="2"/>
    </font>
    <font>
      <sz val="8"/>
      <color indexed="20"/>
      <name val="Tahoma"/>
      <family val="2"/>
      <charset val="134"/>
    </font>
    <font>
      <i/>
      <sz val="8"/>
      <color indexed="23"/>
      <name val="Tahoma"/>
      <family val="2"/>
      <charset val="134"/>
    </font>
    <font>
      <i/>
      <sz val="8"/>
      <color indexed="8"/>
      <name val="Tahoma"/>
      <family val="2"/>
      <charset val="134"/>
    </font>
    <font>
      <sz val="10"/>
      <name val="Wingdings"/>
      <charset val="2"/>
    </font>
    <font>
      <sz val="12"/>
      <name val="뼻뮝"/>
      <charset val="134"/>
    </font>
    <font>
      <sz val="10"/>
      <name val="굴림체"/>
      <family val="3"/>
      <charset val="134"/>
    </font>
    <font>
      <b/>
      <u/>
      <sz val="8"/>
      <color indexed="17"/>
      <name val="Arial"/>
      <family val="2"/>
    </font>
    <font>
      <b/>
      <u/>
      <sz val="8"/>
      <color indexed="51"/>
      <name val="Arial"/>
      <family val="2"/>
    </font>
    <font>
      <b/>
      <u/>
      <sz val="8"/>
      <color indexed="10"/>
      <name val="Arial"/>
      <family val="2"/>
    </font>
    <font>
      <b/>
      <strike/>
      <sz val="10"/>
      <color indexed="10"/>
      <name val="Arial"/>
      <family val="2"/>
    </font>
    <font>
      <sz val="9"/>
      <name val="宋体"/>
      <family val="3"/>
      <charset val="134"/>
    </font>
    <font>
      <sz val="10"/>
      <name val="Arial"/>
      <family val="2"/>
    </font>
    <font>
      <b/>
      <sz val="10"/>
      <name val="宋体"/>
      <family val="3"/>
      <charset val="134"/>
    </font>
    <font>
      <sz val="10"/>
      <name val="宋体"/>
      <family val="3"/>
      <charset val="134"/>
    </font>
    <font>
      <b/>
      <sz val="8"/>
      <name val="宋体"/>
      <family val="3"/>
      <charset val="134"/>
    </font>
    <font>
      <sz val="8"/>
      <name val="宋体"/>
      <family val="3"/>
      <charset val="134"/>
    </font>
    <font>
      <sz val="14"/>
      <name val="Arial"/>
      <family val="2"/>
    </font>
    <font>
      <b/>
      <sz val="14"/>
      <name val="Arial"/>
      <family val="2"/>
    </font>
    <font>
      <sz val="14"/>
      <name val="Arial Unicode MS"/>
      <family val="2"/>
      <charset val="134"/>
    </font>
    <font>
      <sz val="14"/>
      <color indexed="9"/>
      <name val="Arial"/>
      <family val="2"/>
    </font>
    <font>
      <b/>
      <sz val="14"/>
      <name val="Arial Unicode MS"/>
      <family val="2"/>
      <charset val="134"/>
    </font>
    <font>
      <b/>
      <sz val="14"/>
      <name val="宋体"/>
      <family val="3"/>
      <charset val="134"/>
    </font>
    <font>
      <sz val="14"/>
      <color indexed="8"/>
      <name val="Arial"/>
      <family val="2"/>
    </font>
    <font>
      <b/>
      <sz val="14"/>
      <color indexed="9"/>
      <name val="Arial"/>
      <family val="2"/>
    </font>
    <font>
      <sz val="14"/>
      <name val="宋体"/>
      <family val="3"/>
      <charset val="134"/>
    </font>
    <font>
      <b/>
      <sz val="14"/>
      <color indexed="8"/>
      <name val="宋体"/>
      <family val="3"/>
      <charset val="134"/>
    </font>
    <font>
      <u/>
      <sz val="10"/>
      <color theme="10"/>
      <name val="Arial"/>
      <family val="2"/>
    </font>
    <font>
      <sz val="10"/>
      <color theme="1"/>
      <name val="Arial"/>
      <family val="2"/>
    </font>
    <font>
      <b/>
      <sz val="18"/>
      <color theme="3"/>
      <name val="宋体"/>
      <family val="3"/>
      <charset val="134"/>
      <scheme val="major"/>
    </font>
    <font>
      <sz val="10"/>
      <color rgb="FF002060"/>
      <name val="Arial"/>
      <family val="2"/>
    </font>
    <font>
      <b/>
      <sz val="10"/>
      <name val="宋体"/>
      <family val="3"/>
      <charset val="134"/>
      <scheme val="major"/>
    </font>
    <font>
      <sz val="7"/>
      <color rgb="FF002060"/>
      <name val="Arial"/>
      <family val="2"/>
    </font>
    <font>
      <sz val="8"/>
      <color rgb="FF002060"/>
      <name val="Arial"/>
      <family val="2"/>
    </font>
    <font>
      <b/>
      <sz val="8"/>
      <color rgb="FF002060"/>
      <name val="Arial"/>
      <family val="2"/>
    </font>
    <font>
      <b/>
      <sz val="10"/>
      <color rgb="FF002060"/>
      <name val="Arial"/>
      <family val="2"/>
    </font>
    <font>
      <sz val="10"/>
      <name val="宋体"/>
      <family val="3"/>
      <charset val="134"/>
      <scheme val="major"/>
    </font>
    <font>
      <sz val="14"/>
      <color rgb="FF002060"/>
      <name val="Arial"/>
      <family val="2"/>
    </font>
    <font>
      <b/>
      <sz val="14"/>
      <color rgb="FF002060"/>
      <name val="Arial"/>
      <family val="2"/>
    </font>
    <font>
      <b/>
      <sz val="14"/>
      <name val="宋体"/>
      <family val="3"/>
      <charset val="134"/>
      <scheme val="major"/>
    </font>
    <font>
      <sz val="14"/>
      <name val="宋体"/>
      <family val="3"/>
      <charset val="134"/>
      <scheme val="major"/>
    </font>
    <font>
      <b/>
      <sz val="14"/>
      <color theme="1"/>
      <name val="宋体"/>
      <family val="3"/>
      <charset val="134"/>
      <scheme val="major"/>
    </font>
    <font>
      <b/>
      <sz val="9"/>
      <color rgb="FF002060"/>
      <name val="Arial"/>
      <family val="2"/>
    </font>
  </fonts>
  <fills count="29">
    <fill>
      <patternFill patternType="none"/>
    </fill>
    <fill>
      <patternFill patternType="gray125"/>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25"/>
        <bgColor indexed="64"/>
      </patternFill>
    </fill>
    <fill>
      <patternFill patternType="solid">
        <fgColor indexed="53"/>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11"/>
        <bgColor indexed="64"/>
      </patternFill>
    </fill>
    <fill>
      <patternFill patternType="solid">
        <fgColor indexed="13"/>
        <bgColor indexed="64"/>
      </patternFill>
    </fill>
    <fill>
      <patternFill patternType="solid">
        <fgColor indexed="43"/>
        <bgColor indexed="64"/>
      </patternFill>
    </fill>
    <fill>
      <patternFill patternType="solid">
        <fgColor indexed="26"/>
        <bgColor indexed="64"/>
      </patternFill>
    </fill>
    <fill>
      <patternFill patternType="mediumGray">
        <fgColor indexed="22"/>
      </patternFill>
    </fill>
    <fill>
      <patternFill patternType="solid">
        <fgColor indexed="15"/>
        <bgColor indexed="64"/>
      </patternFill>
    </fill>
    <fill>
      <patternFill patternType="solid">
        <fgColor indexed="22"/>
        <bgColor indexed="25"/>
      </patternFill>
    </fill>
    <fill>
      <patternFill patternType="solid">
        <fgColor indexed="17"/>
        <bgColor indexed="64"/>
      </patternFill>
    </fill>
    <fill>
      <patternFill patternType="solid">
        <fgColor rgb="FFFFFFCC"/>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55">
    <border>
      <left/>
      <right/>
      <top/>
      <bottom/>
      <diagonal/>
    </border>
    <border>
      <left/>
      <right/>
      <top/>
      <bottom style="thin">
        <color indexed="64"/>
      </bottom>
      <diagonal/>
    </border>
    <border>
      <left style="thin">
        <color indexed="64"/>
      </left>
      <right style="thin">
        <color indexed="64"/>
      </right>
      <top/>
      <bottom/>
      <diagonal/>
    </border>
    <border>
      <left/>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double">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right/>
      <top style="thin">
        <color indexed="49"/>
      </top>
      <bottom style="double">
        <color indexed="49"/>
      </bottom>
      <diagonal/>
    </border>
    <border>
      <left style="hair">
        <color indexed="23"/>
      </left>
      <right style="hair">
        <color indexed="23"/>
      </right>
      <top style="hair">
        <color indexed="23"/>
      </top>
      <bottom style="hair">
        <color indexed="23"/>
      </bottom>
      <diagonal/>
    </border>
    <border>
      <left/>
      <right/>
      <top style="thick">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ck">
        <color indexed="64"/>
      </left>
      <right/>
      <top style="thick">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658">
    <xf numFmtId="0" fontId="0" fillId="0" borderId="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23" fontId="80" fillId="0" borderId="0" applyFont="0" applyFill="0" applyBorder="0" applyProtection="0">
      <alignment horizontal="right" vertical="center"/>
    </xf>
    <xf numFmtId="176" fontId="36" fillId="0" borderId="0" applyFont="0" applyFill="0" applyBorder="0" applyAlignment="0" applyProtection="0">
      <alignment vertical="center"/>
    </xf>
    <xf numFmtId="176" fontId="36" fillId="0" borderId="0" applyFont="0" applyFill="0" applyBorder="0" applyAlignment="0" applyProtection="0">
      <alignment vertical="center"/>
    </xf>
    <xf numFmtId="190" fontId="109" fillId="0" borderId="0" applyFont="0" applyFill="0" applyBorder="0" applyAlignment="0" applyProtection="0">
      <alignment vertical="center"/>
    </xf>
    <xf numFmtId="19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183" fontId="42" fillId="0" borderId="0" applyFont="0" applyFill="0" applyBorder="0" applyAlignment="0" applyProtection="0">
      <alignment vertical="center"/>
    </xf>
    <xf numFmtId="184" fontId="40" fillId="0" borderId="0" applyFont="0" applyFill="0" applyBorder="0" applyAlignment="0" applyProtection="0">
      <alignment vertical="center"/>
    </xf>
    <xf numFmtId="0" fontId="41" fillId="0" borderId="0" applyFont="0" applyFill="0" applyBorder="0" applyAlignment="0" applyProtection="0">
      <alignment vertical="center"/>
    </xf>
    <xf numFmtId="0" fontId="10" fillId="0" borderId="0" applyFont="0" applyFill="0" applyBorder="0" applyAlignment="0" applyProtection="0">
      <alignment vertical="center"/>
    </xf>
    <xf numFmtId="0" fontId="41" fillId="0" borderId="0" applyFont="0" applyFill="0" applyBorder="0" applyAlignment="0" applyProtection="0">
      <alignment vertical="center"/>
    </xf>
    <xf numFmtId="0" fontId="10" fillId="0" borderId="0" applyFont="0" applyFill="0" applyBorder="0" applyAlignment="0" applyProtection="0">
      <alignment vertical="center"/>
    </xf>
    <xf numFmtId="181" fontId="109" fillId="0" borderId="0" applyFont="0" applyFill="0" applyBorder="0" applyAlignment="0" applyProtection="0">
      <alignment vertical="center"/>
    </xf>
    <xf numFmtId="181" fontId="109" fillId="0" borderId="0" applyFont="0" applyFill="0" applyBorder="0" applyAlignment="0" applyProtection="0">
      <alignment vertical="center"/>
    </xf>
    <xf numFmtId="181" fontId="109" fillId="0" borderId="0" applyFont="0" applyFill="0" applyBorder="0" applyAlignment="0" applyProtection="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9" fontId="76" fillId="0" borderId="0" applyFont="0" applyFill="0" applyBorder="0" applyAlignment="0" applyProtection="0">
      <alignment vertical="center"/>
    </xf>
    <xf numFmtId="9" fontId="41" fillId="0" borderId="0" applyFont="0" applyFill="0" applyBorder="0" applyAlignment="0" applyProtection="0">
      <alignment horizontal="right" vertical="center"/>
    </xf>
    <xf numFmtId="185" fontId="40" fillId="0" borderId="0" applyFont="0" applyFill="0" applyBorder="0" applyAlignment="0" applyProtection="0">
      <alignment vertical="center"/>
    </xf>
    <xf numFmtId="0" fontId="41" fillId="0" borderId="0" applyFont="0" applyFill="0" applyBorder="0" applyAlignment="0" applyProtection="0">
      <alignment vertical="center"/>
    </xf>
    <xf numFmtId="209" fontId="109" fillId="0" borderId="0" applyFont="0" applyFill="0" applyBorder="0" applyAlignment="0" applyProtection="0">
      <alignment vertical="center"/>
    </xf>
    <xf numFmtId="209" fontId="109" fillId="0" borderId="0" applyFont="0" applyFill="0" applyBorder="0" applyAlignment="0" applyProtection="0">
      <alignment vertical="center"/>
    </xf>
    <xf numFmtId="209" fontId="109" fillId="0" borderId="0" applyFont="0" applyFill="0" applyBorder="0" applyAlignment="0" applyProtection="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0" fontId="40" fillId="0" borderId="0" applyFont="0" applyFill="0" applyBorder="0" applyAlignment="0" applyProtection="0">
      <alignment vertical="center"/>
    </xf>
    <xf numFmtId="0" fontId="40" fillId="0" borderId="0" applyFont="0" applyFill="0" applyBorder="0" applyAlignment="0" applyProtection="0">
      <alignment vertical="center"/>
    </xf>
    <xf numFmtId="10" fontId="40" fillId="0" borderId="0" applyFont="0" applyFill="0" applyBorder="0" applyAlignment="0" applyProtection="0">
      <alignment vertical="center"/>
    </xf>
    <xf numFmtId="225" fontId="41" fillId="0" borderId="0" applyFont="0" applyFill="0" applyBorder="0" applyAlignment="0" applyProtection="0">
      <alignment horizontal="right" vertical="center"/>
    </xf>
    <xf numFmtId="10" fontId="41" fillId="0" borderId="0" applyFont="0" applyFill="0" applyBorder="0" applyAlignment="0" applyProtection="0">
      <alignment horizontal="right" vertical="center"/>
    </xf>
    <xf numFmtId="0" fontId="41" fillId="0" borderId="0" applyFont="0" applyFill="0" applyBorder="0" applyAlignment="0" applyProtection="0">
      <alignment vertical="center"/>
    </xf>
    <xf numFmtId="210" fontId="41" fillId="0" borderId="0" applyFont="0" applyFill="0" applyBorder="0" applyAlignment="0" applyProtection="0">
      <alignment vertical="center"/>
    </xf>
    <xf numFmtId="40" fontId="41" fillId="0" borderId="0" applyFont="0" applyFill="0" applyBorder="0" applyAlignment="0" applyProtection="0">
      <alignment vertical="center"/>
    </xf>
    <xf numFmtId="38" fontId="41" fillId="0" borderId="0" applyFont="0" applyFill="0" applyBorder="0" applyAlignment="0" applyProtection="0">
      <alignment vertical="center"/>
    </xf>
    <xf numFmtId="10" fontId="41" fillId="0" borderId="0" applyFont="0" applyFill="0" applyBorder="0" applyAlignment="0" applyProtection="0">
      <alignment vertical="center"/>
    </xf>
    <xf numFmtId="0" fontId="61" fillId="0" borderId="0">
      <alignment vertical="center"/>
    </xf>
    <xf numFmtId="222" fontId="109" fillId="0" borderId="0" applyFont="0" applyFill="0" applyBorder="0" applyAlignment="0" applyProtection="0">
      <alignment vertical="center"/>
    </xf>
    <xf numFmtId="182" fontId="109" fillId="0" borderId="0" applyFont="0" applyFill="0" applyBorder="0" applyAlignment="0" applyProtection="0">
      <alignment vertical="center"/>
    </xf>
    <xf numFmtId="0" fontId="109" fillId="0" borderId="0">
      <alignment vertical="center"/>
    </xf>
    <xf numFmtId="0" fontId="109" fillId="0" borderId="0">
      <alignment vertical="center"/>
    </xf>
    <xf numFmtId="0" fontId="109" fillId="0" borderId="0">
      <alignment vertical="center"/>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109" fillId="0" borderId="0">
      <alignment vertical="center"/>
    </xf>
    <xf numFmtId="0" fontId="109" fillId="0" borderId="0">
      <alignment vertical="center"/>
    </xf>
    <xf numFmtId="0" fontId="74"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70" fillId="0" borderId="0">
      <alignment vertical="center"/>
    </xf>
    <xf numFmtId="180" fontId="109" fillId="0" borderId="0" applyFont="0" applyFill="0" applyBorder="0" applyAlignment="0" applyProtection="0">
      <alignment vertical="center"/>
    </xf>
    <xf numFmtId="180" fontId="109" fillId="0" borderId="0" applyFont="0" applyFill="0" applyBorder="0" applyAlignment="0" applyProtection="0">
      <alignment vertical="center"/>
    </xf>
    <xf numFmtId="180" fontId="109" fillId="0" borderId="0" applyFont="0" applyFill="0" applyBorder="0" applyAlignment="0" applyProtection="0">
      <alignment vertical="center"/>
    </xf>
    <xf numFmtId="0" fontId="41" fillId="0" borderId="0" applyFont="0" applyFill="0" applyBorder="0" applyAlignment="0" applyProtection="0">
      <alignment vertical="center"/>
    </xf>
    <xf numFmtId="0" fontId="10" fillId="0" borderId="0" applyFont="0" applyFill="0" applyBorder="0" applyAlignment="0" applyProtection="0">
      <alignment vertical="center"/>
    </xf>
    <xf numFmtId="0" fontId="41" fillId="0" borderId="0" applyFont="0" applyFill="0" applyBorder="0" applyAlignment="0" applyProtection="0">
      <alignment vertical="center"/>
    </xf>
    <xf numFmtId="0" fontId="10" fillId="0" borderId="0" applyFont="0" applyFill="0" applyBorder="0" applyAlignment="0" applyProtection="0">
      <alignment vertical="center"/>
    </xf>
    <xf numFmtId="40" fontId="40" fillId="0" borderId="0" applyFont="0" applyFill="0" applyBorder="0" applyAlignment="0" applyProtection="0">
      <alignment vertical="center"/>
    </xf>
    <xf numFmtId="40" fontId="41" fillId="0" borderId="0" applyFont="0" applyFill="0" applyBorder="0" applyAlignment="0" applyProtection="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180" fontId="41" fillId="0" borderId="0" applyFont="0" applyFill="0" applyBorder="0" applyAlignment="0" applyProtection="0">
      <alignment vertical="center"/>
    </xf>
    <xf numFmtId="211" fontId="109" fillId="0" borderId="0" applyFont="0" applyFill="0" applyBorder="0" applyAlignment="0" applyProtection="0">
      <alignment vertical="center"/>
    </xf>
    <xf numFmtId="211" fontId="109" fillId="0" borderId="0" applyFont="0" applyFill="0" applyBorder="0" applyAlignment="0" applyProtection="0">
      <alignment vertical="center"/>
    </xf>
    <xf numFmtId="211" fontId="109" fillId="0" borderId="0" applyFont="0" applyFill="0" applyBorder="0" applyAlignment="0" applyProtection="0">
      <alignment vertical="center"/>
    </xf>
    <xf numFmtId="198" fontId="41" fillId="0" borderId="0" applyFont="0" applyFill="0" applyBorder="0" applyAlignment="0" applyProtection="0">
      <alignment vertical="center"/>
    </xf>
    <xf numFmtId="198" fontId="41"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8" fontId="41"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214" fontId="41"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0" fontId="41" fillId="0" borderId="0" applyFont="0" applyFill="0" applyBorder="0" applyAlignment="0" applyProtection="0">
      <alignment vertical="center"/>
    </xf>
    <xf numFmtId="191" fontId="41" fillId="0" borderId="0" applyFont="0" applyFill="0" applyBorder="0" applyAlignment="0" applyProtection="0">
      <alignment vertical="center"/>
    </xf>
    <xf numFmtId="191" fontId="41" fillId="0" borderId="0" applyFont="0" applyFill="0" applyBorder="0" applyAlignment="0" applyProtection="0">
      <alignment vertical="center"/>
    </xf>
    <xf numFmtId="180" fontId="41" fillId="0" borderId="0" applyFont="0" applyFill="0" applyBorder="0" applyAlignment="0" applyProtection="0">
      <alignment vertical="center"/>
    </xf>
    <xf numFmtId="180" fontId="109" fillId="0" borderId="0" applyFont="0" applyFill="0" applyBorder="0" applyAlignment="0" applyProtection="0">
      <alignment vertical="center"/>
    </xf>
    <xf numFmtId="180" fontId="109" fillId="0" borderId="0" applyFont="0" applyFill="0" applyBorder="0" applyAlignment="0" applyProtection="0">
      <alignment vertical="center"/>
    </xf>
    <xf numFmtId="180" fontId="109" fillId="0" borderId="0" applyFont="0" applyFill="0" applyBorder="0" applyAlignment="0" applyProtection="0">
      <alignment vertical="center"/>
    </xf>
    <xf numFmtId="195" fontId="41" fillId="0" borderId="0" applyFont="0" applyFill="0" applyBorder="0" applyAlignment="0" applyProtection="0">
      <alignment vertical="center"/>
    </xf>
    <xf numFmtId="215" fontId="41" fillId="0" borderId="0" applyFont="0" applyFill="0" applyBorder="0" applyAlignment="0" applyProtection="0">
      <alignment vertical="center"/>
    </xf>
    <xf numFmtId="191" fontId="41" fillId="0" borderId="0" applyFont="0" applyFill="0" applyBorder="0" applyAlignment="0" applyProtection="0">
      <alignment vertical="center"/>
    </xf>
    <xf numFmtId="191" fontId="41" fillId="0" borderId="0" applyFont="0" applyFill="0" applyBorder="0" applyAlignment="0" applyProtection="0">
      <alignment vertical="center"/>
    </xf>
    <xf numFmtId="191" fontId="41" fillId="0" borderId="0" applyFont="0" applyFill="0" applyBorder="0" applyAlignment="0" applyProtection="0">
      <alignment vertical="center"/>
    </xf>
    <xf numFmtId="191" fontId="41"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1" fontId="41" fillId="0" borderId="0" applyFont="0" applyFill="0" applyBorder="0" applyAlignment="0" applyProtection="0">
      <alignment vertical="center"/>
    </xf>
    <xf numFmtId="196" fontId="109" fillId="0" borderId="0" applyFont="0" applyFill="0" applyBorder="0" applyAlignment="0" applyProtection="0">
      <alignment vertical="center"/>
    </xf>
    <xf numFmtId="196" fontId="109" fillId="0" borderId="0" applyFont="0" applyFill="0" applyBorder="0" applyAlignment="0" applyProtection="0">
      <alignment vertical="center"/>
    </xf>
    <xf numFmtId="196" fontId="109" fillId="0" borderId="0" applyFont="0" applyFill="0" applyBorder="0" applyAlignment="0" applyProtection="0">
      <alignment vertical="center"/>
    </xf>
    <xf numFmtId="191" fontId="41"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194" fontId="109" fillId="0" borderId="0" applyFont="0" applyFill="0" applyBorder="0" applyAlignment="0" applyProtection="0">
      <alignment vertical="center"/>
    </xf>
    <xf numFmtId="214" fontId="41" fillId="0" borderId="0" applyFont="0" applyFill="0" applyBorder="0" applyAlignment="0" applyProtection="0">
      <alignment vertical="center"/>
    </xf>
    <xf numFmtId="191" fontId="109" fillId="0" borderId="0" applyFont="0" applyFill="0" applyBorder="0" applyAlignment="0" applyProtection="0">
      <alignment vertical="center"/>
    </xf>
    <xf numFmtId="191" fontId="109" fillId="0" borderId="0" applyFont="0" applyFill="0" applyBorder="0" applyAlignment="0" applyProtection="0">
      <alignment vertical="center"/>
    </xf>
    <xf numFmtId="191" fontId="109" fillId="0" borderId="0" applyFont="0" applyFill="0" applyBorder="0" applyAlignment="0" applyProtection="0">
      <alignment vertical="center"/>
    </xf>
    <xf numFmtId="0" fontId="10" fillId="0" borderId="0" applyFont="0" applyFill="0" applyBorder="0" applyAlignment="0" applyProtection="0">
      <alignment vertical="center"/>
    </xf>
    <xf numFmtId="0" fontId="10" fillId="0" borderId="0" applyFont="0" applyFill="0" applyBorder="0" applyAlignment="0" applyProtection="0">
      <alignment vertical="center"/>
    </xf>
    <xf numFmtId="180" fontId="41"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193" fontId="109" fillId="0" borderId="0" applyFont="0" applyFill="0" applyBorder="0" applyAlignment="0" applyProtection="0">
      <alignment vertical="center"/>
    </xf>
    <xf numFmtId="0" fontId="41" fillId="0" borderId="0" applyFont="0" applyFill="0" applyBorder="0" applyAlignment="0" applyProtection="0">
      <alignment vertical="center"/>
    </xf>
    <xf numFmtId="191" fontId="109" fillId="0" borderId="0" applyFont="0" applyFill="0" applyBorder="0" applyAlignment="0" applyProtection="0">
      <alignment vertical="center"/>
    </xf>
    <xf numFmtId="191" fontId="109" fillId="0" borderId="0" applyFont="0" applyFill="0" applyBorder="0" applyAlignment="0" applyProtection="0">
      <alignment vertical="center"/>
    </xf>
    <xf numFmtId="191" fontId="109" fillId="0" borderId="0" applyFont="0" applyFill="0" applyBorder="0" applyAlignment="0" applyProtection="0">
      <alignment vertical="center"/>
    </xf>
    <xf numFmtId="191" fontId="41" fillId="0" borderId="0" applyFont="0" applyFill="0" applyBorder="0" applyAlignment="0" applyProtection="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180" fontId="41" fillId="0" borderId="0" applyFont="0" applyFill="0" applyBorder="0" applyAlignment="0" applyProtection="0">
      <alignment vertical="center"/>
    </xf>
    <xf numFmtId="0" fontId="10" fillId="0" borderId="0" applyFont="0" applyFill="0" applyBorder="0" applyAlignment="0" applyProtection="0">
      <alignment vertical="center"/>
    </xf>
    <xf numFmtId="0" fontId="10" fillId="0" borderId="0" applyFont="0" applyFill="0" applyBorder="0" applyAlignment="0" applyProtection="0">
      <alignment vertical="center"/>
    </xf>
    <xf numFmtId="191" fontId="109" fillId="0" borderId="0" applyFont="0" applyFill="0" applyBorder="0" applyAlignment="0" applyProtection="0">
      <alignment vertical="center"/>
    </xf>
    <xf numFmtId="191" fontId="109" fillId="0" borderId="0" applyFont="0" applyFill="0" applyBorder="0" applyAlignment="0" applyProtection="0">
      <alignment vertical="center"/>
    </xf>
    <xf numFmtId="191" fontId="109" fillId="0" borderId="0" applyFont="0" applyFill="0" applyBorder="0" applyAlignment="0" applyProtection="0">
      <alignment vertical="center"/>
    </xf>
    <xf numFmtId="232" fontId="109" fillId="0" borderId="0" applyFont="0" applyFill="0" applyBorder="0" applyAlignment="0" applyProtection="0">
      <alignment vertical="center"/>
    </xf>
    <xf numFmtId="232" fontId="109" fillId="0" borderId="0" applyFont="0" applyFill="0" applyBorder="0" applyAlignment="0" applyProtection="0">
      <alignment vertical="center"/>
    </xf>
    <xf numFmtId="232" fontId="109" fillId="0" borderId="0" applyFont="0" applyFill="0" applyBorder="0" applyAlignment="0" applyProtection="0">
      <alignment vertical="center"/>
    </xf>
    <xf numFmtId="214" fontId="41" fillId="0" borderId="0" applyFont="0" applyFill="0" applyBorder="0" applyAlignment="0" applyProtection="0">
      <alignment vertical="center"/>
    </xf>
    <xf numFmtId="230" fontId="109" fillId="0" borderId="0" applyFont="0" applyFill="0" applyBorder="0" applyAlignment="0" applyProtection="0">
      <alignment vertical="center"/>
    </xf>
    <xf numFmtId="230" fontId="109" fillId="0" borderId="0" applyFont="0" applyFill="0" applyBorder="0" applyAlignment="0" applyProtection="0">
      <alignment vertical="center"/>
    </xf>
    <xf numFmtId="230" fontId="109" fillId="0" borderId="0" applyFont="0" applyFill="0" applyBorder="0" applyAlignment="0" applyProtection="0">
      <alignment vertical="center"/>
    </xf>
    <xf numFmtId="192" fontId="109" fillId="0" borderId="0">
      <alignment horizontal="right" vertical="center"/>
    </xf>
    <xf numFmtId="192" fontId="109" fillId="0" borderId="0">
      <alignment horizontal="right" vertical="center"/>
    </xf>
    <xf numFmtId="192" fontId="109" fillId="0" borderId="0">
      <alignment horizontal="right" vertical="center"/>
    </xf>
    <xf numFmtId="192" fontId="109" fillId="0" borderId="0">
      <alignment horizontal="right" vertical="center"/>
    </xf>
    <xf numFmtId="192" fontId="109" fillId="0" borderId="0">
      <alignment horizontal="right" vertical="center"/>
    </xf>
    <xf numFmtId="192" fontId="109" fillId="0" borderId="0">
      <alignment horizontal="right" vertical="center"/>
    </xf>
    <xf numFmtId="192" fontId="109" fillId="0" borderId="0">
      <alignment horizontal="right" vertical="center"/>
    </xf>
    <xf numFmtId="192" fontId="109" fillId="0" borderId="0">
      <alignment horizontal="right" vertical="center"/>
    </xf>
    <xf numFmtId="197" fontId="109" fillId="0" borderId="0">
      <alignment horizontal="right" vertical="center"/>
    </xf>
    <xf numFmtId="197" fontId="109" fillId="0" borderId="0">
      <alignment horizontal="right" vertical="center"/>
    </xf>
    <xf numFmtId="197" fontId="109" fillId="0" borderId="0">
      <alignment horizontal="right" vertical="center"/>
    </xf>
    <xf numFmtId="197" fontId="109" fillId="0" borderId="0">
      <alignment horizontal="right" vertical="center"/>
    </xf>
    <xf numFmtId="208" fontId="109" fillId="0" borderId="0">
      <alignment horizontal="right" vertical="center"/>
    </xf>
    <xf numFmtId="208" fontId="109" fillId="0" borderId="0">
      <alignment horizontal="right" vertical="center"/>
    </xf>
    <xf numFmtId="242" fontId="109" fillId="0" borderId="0">
      <alignment horizontal="right" vertical="center"/>
    </xf>
    <xf numFmtId="242" fontId="109" fillId="0" borderId="0">
      <alignment horizontal="right" vertical="center"/>
    </xf>
    <xf numFmtId="242" fontId="109" fillId="0" borderId="0">
      <alignment horizontal="right" vertical="center"/>
    </xf>
    <xf numFmtId="242" fontId="109" fillId="0" borderId="0">
      <alignment horizontal="right" vertical="center"/>
    </xf>
    <xf numFmtId="197" fontId="109" fillId="0" borderId="0">
      <alignment horizontal="right" vertical="center"/>
    </xf>
    <xf numFmtId="197" fontId="109" fillId="0" borderId="0">
      <alignment horizontal="right" vertical="center"/>
    </xf>
    <xf numFmtId="197" fontId="109" fillId="0" borderId="0">
      <alignment horizontal="right" vertical="center"/>
    </xf>
    <xf numFmtId="197" fontId="109" fillId="0" borderId="0">
      <alignment horizontal="right" vertical="center"/>
    </xf>
    <xf numFmtId="208" fontId="109" fillId="0" borderId="0">
      <alignment horizontal="right" vertical="center"/>
    </xf>
    <xf numFmtId="208" fontId="109" fillId="0" borderId="0">
      <alignment horizontal="righ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7" borderId="0" applyNumberFormat="0" applyBorder="0" applyAlignment="0" applyProtection="0">
      <alignment vertical="center"/>
    </xf>
    <xf numFmtId="0" fontId="49" fillId="8" borderId="0" applyNumberFormat="0" applyBorder="0" applyAlignment="0" applyProtection="0">
      <alignment vertical="center"/>
    </xf>
    <xf numFmtId="0" fontId="49" fillId="3" borderId="0" applyNumberFormat="0" applyBorder="0" applyAlignment="0" applyProtection="0">
      <alignment vertical="center"/>
    </xf>
    <xf numFmtId="0" fontId="49" fillId="4" borderId="0" applyNumberFormat="0" applyBorder="0" applyAlignment="0" applyProtection="0">
      <alignment vertical="center"/>
    </xf>
    <xf numFmtId="0" fontId="49" fillId="5" borderId="0" applyNumberFormat="0" applyBorder="0" applyAlignment="0" applyProtection="0">
      <alignment vertical="center"/>
    </xf>
    <xf numFmtId="0" fontId="49" fillId="8" borderId="0" applyNumberFormat="0" applyBorder="0" applyAlignment="0" applyProtection="0">
      <alignment vertical="center"/>
    </xf>
    <xf numFmtId="0" fontId="49" fillId="7" borderId="0" applyNumberFormat="0" applyBorder="0" applyAlignment="0" applyProtection="0">
      <alignment vertical="center"/>
    </xf>
    <xf numFmtId="0" fontId="84" fillId="0" borderId="1" applyBorder="0">
      <alignment vertical="center"/>
    </xf>
    <xf numFmtId="0" fontId="84" fillId="0" borderId="1" applyBorder="0">
      <alignment vertical="center"/>
    </xf>
    <xf numFmtId="0" fontId="84" fillId="0" borderId="1" applyBorder="0">
      <alignment vertical="center"/>
    </xf>
    <xf numFmtId="0" fontId="49" fillId="9" borderId="0" applyNumberFormat="0" applyBorder="0" applyAlignment="0" applyProtection="0">
      <alignment vertical="center"/>
    </xf>
    <xf numFmtId="0" fontId="49" fillId="10" borderId="0" applyNumberFormat="0" applyBorder="0" applyAlignment="0" applyProtection="0">
      <alignment vertical="center"/>
    </xf>
    <xf numFmtId="0" fontId="49" fillId="11" borderId="0" applyNumberFormat="0" applyBorder="0" applyAlignment="0" applyProtection="0">
      <alignment vertical="center"/>
    </xf>
    <xf numFmtId="0" fontId="49" fillId="12" borderId="0" applyNumberFormat="0" applyBorder="0" applyAlignment="0" applyProtection="0">
      <alignment vertical="center"/>
    </xf>
    <xf numFmtId="0" fontId="49" fillId="9" borderId="0" applyNumberFormat="0" applyBorder="0" applyAlignment="0" applyProtection="0">
      <alignment vertical="center"/>
    </xf>
    <xf numFmtId="0" fontId="49" fillId="13" borderId="0" applyNumberFormat="0" applyBorder="0" applyAlignment="0" applyProtection="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0" fontId="48" fillId="0" borderId="0">
      <alignment horizontal="center" vertical="center" wrapText="1"/>
      <protection locked="0"/>
    </xf>
    <xf numFmtId="0" fontId="48" fillId="0" borderId="0">
      <alignment horizontal="center" vertical="center" wrapText="1"/>
      <protection locked="0"/>
    </xf>
    <xf numFmtId="0" fontId="48" fillId="0" borderId="0">
      <alignment horizontal="center" vertical="center" wrapText="1"/>
      <protection locked="0"/>
    </xf>
    <xf numFmtId="0" fontId="45" fillId="14" borderId="2" applyNumberFormat="0" applyFont="0" applyBorder="0" applyAlignment="0" applyProtection="0">
      <alignment vertical="center"/>
    </xf>
    <xf numFmtId="0" fontId="45" fillId="14" borderId="2" applyNumberFormat="0" applyFont="0" applyBorder="0" applyAlignment="0" applyProtection="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0" fontId="109" fillId="0" borderId="0" applyProtection="0">
      <alignment vertical="center"/>
    </xf>
    <xf numFmtId="0" fontId="63" fillId="0" borderId="0">
      <alignment vertical="center"/>
    </xf>
    <xf numFmtId="0" fontId="63" fillId="0" borderId="0">
      <alignment vertical="center"/>
    </xf>
    <xf numFmtId="0" fontId="52" fillId="3" borderId="0" applyNumberFormat="0" applyBorder="0" applyAlignment="0" applyProtection="0">
      <alignment vertical="center"/>
    </xf>
    <xf numFmtId="200" fontId="48" fillId="0" borderId="0" applyFont="0" applyFill="0" applyBorder="0" applyAlignment="0" applyProtection="0">
      <alignment vertical="center"/>
    </xf>
    <xf numFmtId="200" fontId="48" fillId="0" borderId="0" applyFont="0" applyFill="0" applyBorder="0" applyAlignment="0" applyProtection="0">
      <alignment vertical="center"/>
    </xf>
    <xf numFmtId="189" fontId="109" fillId="0" borderId="3" applyBorder="0">
      <alignment vertical="center"/>
    </xf>
    <xf numFmtId="189" fontId="109" fillId="0" borderId="4" applyBorder="0">
      <alignment horizontal="right" vertical="center"/>
    </xf>
    <xf numFmtId="0" fontId="73" fillId="0" borderId="0" applyNumberFormat="0" applyFill="0" applyBorder="0" applyProtection="0">
      <alignment horizontal="left" vertical="center"/>
    </xf>
    <xf numFmtId="0" fontId="83" fillId="0" borderId="0">
      <alignment vertical="center"/>
    </xf>
    <xf numFmtId="0" fontId="83" fillId="0" borderId="0">
      <alignment vertical="center"/>
    </xf>
    <xf numFmtId="186" fontId="109" fillId="0" borderId="0" applyFill="0" applyBorder="0" applyAlignment="0">
      <alignment vertical="center"/>
    </xf>
    <xf numFmtId="186" fontId="109" fillId="0" borderId="0" applyFill="0" applyBorder="0" applyAlignment="0">
      <alignment vertical="center"/>
    </xf>
    <xf numFmtId="186" fontId="109" fillId="0" borderId="0" applyFill="0" applyBorder="0" applyAlignment="0">
      <alignment vertical="center"/>
    </xf>
    <xf numFmtId="233" fontId="5" fillId="0" borderId="0" applyFill="0" applyBorder="0" applyAlignment="0">
      <alignment vertical="center"/>
    </xf>
    <xf numFmtId="237" fontId="109" fillId="0" borderId="0" applyFill="0" applyBorder="0" applyAlignment="0">
      <alignment vertical="center"/>
    </xf>
    <xf numFmtId="237" fontId="109" fillId="0" borderId="0" applyFill="0" applyBorder="0" applyAlignment="0">
      <alignment vertical="center"/>
    </xf>
    <xf numFmtId="237" fontId="109" fillId="0" borderId="0" applyFill="0" applyBorder="0" applyAlignment="0">
      <alignment vertical="center"/>
    </xf>
    <xf numFmtId="213" fontId="65" fillId="0" borderId="0" applyFill="0" applyBorder="0" applyAlignment="0">
      <alignment vertical="center"/>
    </xf>
    <xf numFmtId="205" fontId="109" fillId="0" borderId="0" applyFill="0" applyBorder="0" applyAlignment="0">
      <alignment vertical="center"/>
    </xf>
    <xf numFmtId="205" fontId="109" fillId="0" borderId="0" applyFill="0" applyBorder="0" applyAlignment="0">
      <alignment vertical="center"/>
    </xf>
    <xf numFmtId="205" fontId="109" fillId="0" borderId="0" applyFill="0" applyBorder="0" applyAlignment="0">
      <alignment vertical="center"/>
    </xf>
    <xf numFmtId="186" fontId="109" fillId="0" borderId="0" applyFill="0" applyBorder="0" applyAlignment="0">
      <alignment vertical="center"/>
    </xf>
    <xf numFmtId="186" fontId="109" fillId="0" borderId="0" applyFill="0" applyBorder="0" applyAlignment="0">
      <alignment vertical="center"/>
    </xf>
    <xf numFmtId="186" fontId="109" fillId="0" borderId="0" applyFill="0" applyBorder="0" applyAlignment="0">
      <alignment vertical="center"/>
    </xf>
    <xf numFmtId="186" fontId="109" fillId="0" borderId="0" applyFill="0" applyBorder="0" applyAlignment="0">
      <alignment vertical="center"/>
    </xf>
    <xf numFmtId="186" fontId="109" fillId="0" borderId="0" applyFill="0" applyBorder="0" applyAlignment="0">
      <alignment vertical="center"/>
    </xf>
    <xf numFmtId="186" fontId="109" fillId="0" borderId="0" applyFill="0" applyBorder="0" applyAlignment="0">
      <alignment vertical="center"/>
    </xf>
    <xf numFmtId="0" fontId="109" fillId="0" borderId="0" applyFill="0" applyBorder="0" applyAlignment="0">
      <alignment vertical="center"/>
    </xf>
    <xf numFmtId="0" fontId="109" fillId="0" borderId="0" applyFill="0" applyBorder="0" applyAlignment="0">
      <alignment vertical="center"/>
    </xf>
    <xf numFmtId="0" fontId="109" fillId="0" borderId="0" applyFill="0" applyBorder="0" applyAlignment="0">
      <alignment vertical="center"/>
    </xf>
    <xf numFmtId="0" fontId="109" fillId="0" borderId="0" applyFill="0" applyBorder="0" applyAlignment="0">
      <alignment vertical="center"/>
    </xf>
    <xf numFmtId="0" fontId="109" fillId="0" borderId="0" applyFill="0" applyBorder="0" applyAlignment="0">
      <alignment vertical="center"/>
    </xf>
    <xf numFmtId="0" fontId="109" fillId="0" borderId="0" applyFill="0" applyBorder="0" applyAlignment="0">
      <alignment vertical="center"/>
    </xf>
    <xf numFmtId="199" fontId="50" fillId="0" borderId="0" applyFill="0" applyBorder="0" applyAlignment="0">
      <alignment vertical="center"/>
    </xf>
    <xf numFmtId="227" fontId="50" fillId="0" borderId="0" applyFill="0" applyBorder="0" applyAlignment="0">
      <alignment vertical="center"/>
    </xf>
    <xf numFmtId="0" fontId="51" fillId="15" borderId="5" applyNumberFormat="0" applyAlignment="0" applyProtection="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14" fillId="16" borderId="6" applyNumberFormat="0" applyAlignment="0" applyProtection="0">
      <alignment vertical="center"/>
    </xf>
    <xf numFmtId="206" fontId="53" fillId="0" borderId="0">
      <alignment horizontal="center" vertical="center"/>
    </xf>
    <xf numFmtId="206" fontId="53" fillId="0" borderId="1">
      <alignment horizontal="center" vertical="center"/>
    </xf>
    <xf numFmtId="0" fontId="88" fillId="0" borderId="0" applyNumberFormat="0" applyFill="0" applyBorder="0" applyProtection="0">
      <alignment horizontal="right" vertical="center"/>
    </xf>
    <xf numFmtId="179" fontId="109" fillId="0" borderId="0" applyFont="0" applyFill="0" applyBorder="0" applyAlignment="0" applyProtection="0">
      <alignment vertical="center"/>
    </xf>
    <xf numFmtId="179" fontId="109" fillId="0" borderId="0" applyFont="0" applyFill="0" applyBorder="0" applyAlignment="0" applyProtection="0">
      <alignment vertical="center"/>
    </xf>
    <xf numFmtId="179" fontId="109" fillId="0" borderId="0" applyFont="0" applyFill="0" applyBorder="0" applyAlignment="0" applyProtection="0">
      <alignment vertical="center"/>
    </xf>
    <xf numFmtId="204" fontId="41" fillId="0" borderId="0" applyFont="0" applyFill="0" applyBorder="0" applyAlignment="0" applyProtection="0">
      <alignment vertical="center"/>
    </xf>
    <xf numFmtId="217" fontId="36" fillId="0" borderId="0">
      <alignment vertical="center"/>
    </xf>
    <xf numFmtId="37" fontId="109" fillId="0" borderId="0" applyFont="0" applyFill="0" applyBorder="0" applyAlignment="0" applyProtection="0">
      <alignment horizontal="right" vertical="center"/>
    </xf>
    <xf numFmtId="37" fontId="109" fillId="0" borderId="0" applyFont="0" applyFill="0" applyBorder="0" applyAlignment="0" applyProtection="0">
      <alignment horizontal="right" vertical="center"/>
    </xf>
    <xf numFmtId="37" fontId="109" fillId="0" borderId="0" applyFont="0" applyFill="0" applyBorder="0" applyAlignment="0" applyProtection="0">
      <alignment horizontal="right" vertical="center"/>
    </xf>
    <xf numFmtId="37" fontId="41" fillId="0" borderId="0" applyFont="0" applyFill="0" applyBorder="0" applyAlignment="0" applyProtection="0">
      <alignment horizontal="right" vertical="center"/>
    </xf>
    <xf numFmtId="40" fontId="47" fillId="0" borderId="0" applyFont="0" applyFill="0" applyBorder="0" applyAlignment="0" applyProtection="0">
      <alignment vertical="center"/>
    </xf>
    <xf numFmtId="40" fontId="41" fillId="0" borderId="0" applyFont="0" applyFill="0" applyBorder="0" applyAlignment="0" applyProtection="0">
      <alignment vertical="center"/>
    </xf>
    <xf numFmtId="3" fontId="41" fillId="0" borderId="0" applyFont="0" applyFill="0" applyBorder="0" applyAlignment="0" applyProtection="0">
      <alignment vertical="center"/>
    </xf>
    <xf numFmtId="201" fontId="109" fillId="0" borderId="0">
      <alignment horizontal="center" vertical="center"/>
    </xf>
    <xf numFmtId="201" fontId="109" fillId="0" borderId="0">
      <alignment horizontal="center" vertical="center"/>
    </xf>
    <xf numFmtId="229" fontId="36" fillId="0" borderId="0">
      <alignment horizontal="center" vertical="center"/>
    </xf>
    <xf numFmtId="201" fontId="109" fillId="0" borderId="0">
      <alignment horizontal="center" vertical="center"/>
    </xf>
    <xf numFmtId="229" fontId="36" fillId="0" borderId="0">
      <alignment horizontal="center" vertical="center"/>
    </xf>
    <xf numFmtId="199" fontId="50" fillId="0" borderId="0" applyFont="0" applyFill="0" applyBorder="0" applyAlignment="0" applyProtection="0">
      <alignment vertical="center"/>
    </xf>
    <xf numFmtId="227" fontId="41" fillId="0" borderId="0" applyFont="0" applyFill="0" applyBorder="0" applyAlignment="0" applyProtection="0">
      <alignment vertical="center"/>
    </xf>
    <xf numFmtId="212" fontId="109" fillId="0" borderId="0" applyFont="0" applyFill="0" applyBorder="0" applyAlignment="0" applyProtection="0">
      <alignment vertical="center"/>
    </xf>
    <xf numFmtId="212" fontId="109" fillId="0" borderId="0" applyFont="0" applyFill="0" applyBorder="0" applyAlignment="0" applyProtection="0">
      <alignment vertical="center"/>
    </xf>
    <xf numFmtId="212" fontId="109" fillId="0" borderId="0" applyFont="0" applyFill="0" applyBorder="0" applyAlignment="0" applyProtection="0">
      <alignment vertical="center"/>
    </xf>
    <xf numFmtId="0" fontId="41" fillId="0" borderId="0" applyFont="0" applyFill="0" applyBorder="0" applyAlignment="0" applyProtection="0">
      <alignment vertical="center"/>
    </xf>
    <xf numFmtId="241" fontId="41" fillId="0" borderId="0" applyFont="0" applyFill="0" applyBorder="0" applyAlignment="0" applyProtection="0">
      <alignment vertical="center"/>
    </xf>
    <xf numFmtId="228" fontId="109" fillId="0" borderId="0">
      <alignment vertical="center"/>
    </xf>
    <xf numFmtId="187" fontId="109" fillId="14" borderId="0" applyFont="0" applyBorder="0">
      <alignment vertical="center"/>
    </xf>
    <xf numFmtId="187" fontId="109" fillId="14" borderId="0" applyFont="0" applyBorder="0">
      <alignment vertical="center"/>
    </xf>
    <xf numFmtId="187" fontId="109" fillId="14" borderId="0" applyFont="0" applyBorder="0">
      <alignment vertical="center"/>
    </xf>
    <xf numFmtId="216" fontId="41" fillId="14" borderId="0" applyFont="0" applyBorder="0">
      <alignment vertical="center"/>
    </xf>
    <xf numFmtId="188" fontId="47" fillId="0" borderId="7" applyFont="0" applyFill="0" applyBorder="0" applyAlignment="0">
      <alignment horizontal="center" vertical="center"/>
    </xf>
    <xf numFmtId="0" fontId="41" fillId="0" borderId="0" applyFont="0" applyFill="0" applyBorder="0" applyProtection="0">
      <alignment horizontal="centerContinuous" vertical="center"/>
    </xf>
    <xf numFmtId="14" fontId="5" fillId="0" borderId="0" applyFill="0" applyBorder="0" applyAlignment="0">
      <alignment vertical="center"/>
    </xf>
    <xf numFmtId="14" fontId="5" fillId="0" borderId="0" applyFill="0" applyBorder="0" applyAlignment="0">
      <alignment vertical="center"/>
    </xf>
    <xf numFmtId="188" fontId="47" fillId="0" borderId="7" applyFont="0" applyFill="0" applyBorder="0" applyAlignment="0">
      <alignment horizontal="center" vertical="center"/>
    </xf>
    <xf numFmtId="217" fontId="41" fillId="0" borderId="0" applyFont="0" applyFill="0" applyBorder="0" applyAlignment="0" applyProtection="0">
      <alignment vertical="center"/>
    </xf>
    <xf numFmtId="224" fontId="41" fillId="0" borderId="0" applyFont="0" applyFill="0" applyBorder="0" applyAlignment="0" applyProtection="0">
      <alignment vertical="center"/>
    </xf>
    <xf numFmtId="231" fontId="41" fillId="0" borderId="0" applyFont="0" applyFill="0" applyBorder="0" applyAlignment="0" applyProtection="0">
      <alignment vertical="center"/>
    </xf>
    <xf numFmtId="202" fontId="109" fillId="0" borderId="8">
      <alignment vertical="center"/>
    </xf>
    <xf numFmtId="202" fontId="109" fillId="0" borderId="8">
      <alignment vertical="center"/>
    </xf>
    <xf numFmtId="202" fontId="109" fillId="0" borderId="8">
      <alignment vertical="center"/>
    </xf>
    <xf numFmtId="0" fontId="81" fillId="17" borderId="9" applyNumberFormat="0" applyAlignment="0" applyProtection="0">
      <alignment vertical="center"/>
    </xf>
    <xf numFmtId="0" fontId="81" fillId="17" borderId="9" applyNumberFormat="0" applyAlignment="0" applyProtection="0">
      <alignment vertical="center"/>
    </xf>
    <xf numFmtId="243" fontId="36" fillId="0" borderId="0">
      <alignment vertical="center"/>
    </xf>
    <xf numFmtId="244" fontId="109" fillId="0" borderId="0">
      <alignment vertical="center"/>
    </xf>
    <xf numFmtId="207" fontId="109" fillId="0" borderId="0" applyFont="0" applyFill="0" applyBorder="0" applyAlignment="0" applyProtection="0">
      <alignment vertical="center"/>
    </xf>
    <xf numFmtId="207" fontId="109" fillId="0" borderId="0" applyFont="0" applyFill="0" applyBorder="0" applyAlignment="0" applyProtection="0">
      <alignment vertical="center"/>
    </xf>
    <xf numFmtId="207" fontId="109" fillId="0" borderId="0" applyFont="0" applyFill="0" applyBorder="0" applyAlignment="0" applyProtection="0">
      <alignment vertical="center"/>
    </xf>
    <xf numFmtId="240" fontId="41" fillId="0" borderId="0" applyFont="0" applyFill="0" applyBorder="0" applyAlignment="0" applyProtection="0">
      <alignment vertical="center"/>
    </xf>
    <xf numFmtId="0" fontId="78" fillId="0" borderId="0" applyNumberFormat="0" applyFill="0" applyBorder="0" applyProtection="0">
      <alignment horizontal="left" vertical="center"/>
    </xf>
    <xf numFmtId="0" fontId="45" fillId="10" borderId="10" applyNumberFormat="0" applyFont="0" applyAlignment="0" applyProtection="0">
      <alignment horizontal="left" vertical="center"/>
    </xf>
    <xf numFmtId="0" fontId="45" fillId="10" borderId="10" applyNumberFormat="0" applyFont="0" applyAlignment="0" applyProtection="0">
      <alignment horizontal="left" vertical="center"/>
    </xf>
    <xf numFmtId="179" fontId="109"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204" fontId="109" fillId="0" borderId="0" applyFill="0" applyBorder="0" applyAlignment="0">
      <alignment vertical="center"/>
    </xf>
    <xf numFmtId="199" fontId="50" fillId="0" borderId="0" applyFill="0" applyBorder="0" applyAlignment="0">
      <alignment vertical="center"/>
    </xf>
    <xf numFmtId="227" fontId="50"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204" fontId="109" fillId="0" borderId="0" applyFill="0" applyBorder="0" applyAlignment="0">
      <alignment vertical="center"/>
    </xf>
    <xf numFmtId="221" fontId="50" fillId="0" borderId="0" applyFill="0" applyBorder="0" applyAlignment="0">
      <alignment vertical="center"/>
    </xf>
    <xf numFmtId="245" fontId="50" fillId="0" borderId="0" applyFill="0" applyBorder="0" applyAlignment="0">
      <alignment vertical="center"/>
    </xf>
    <xf numFmtId="199" fontId="50" fillId="0" borderId="0" applyFill="0" applyBorder="0" applyAlignment="0">
      <alignment vertical="center"/>
    </xf>
    <xf numFmtId="227" fontId="50" fillId="0" borderId="0" applyFill="0" applyBorder="0" applyAlignment="0">
      <alignment vertical="center"/>
    </xf>
    <xf numFmtId="0" fontId="85" fillId="0" borderId="0" applyNumberFormat="0" applyFill="0" applyBorder="0" applyProtection="0">
      <alignment horizontal="right" vertical="center"/>
    </xf>
    <xf numFmtId="0" fontId="41" fillId="0" borderId="0" applyFont="0" applyFill="0" applyBorder="0" applyAlignment="0" applyProtection="0">
      <alignment vertical="center"/>
    </xf>
    <xf numFmtId="0" fontId="44" fillId="0" borderId="0" applyNumberFormat="0" applyFill="0" applyBorder="0" applyAlignment="0" applyProtection="0">
      <alignment vertical="center"/>
    </xf>
    <xf numFmtId="231" fontId="47" fillId="0" borderId="0" applyNumberFormat="0" applyFont="0" applyFill="0" applyBorder="0" applyProtection="0">
      <alignment horizontal="fill" vertical="center"/>
    </xf>
    <xf numFmtId="2" fontId="66" fillId="0" borderId="0" applyProtection="0">
      <alignment vertical="center"/>
    </xf>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46" fillId="0" borderId="0" applyNumberFormat="0" applyFill="0" applyBorder="0" applyProtection="0">
      <alignment horizontal="right" vertical="center"/>
    </xf>
    <xf numFmtId="223" fontId="71" fillId="0" borderId="11">
      <alignment vertical="top"/>
    </xf>
    <xf numFmtId="0" fontId="47" fillId="0" borderId="0" applyFont="0" applyFill="0" applyBorder="0" applyProtection="0">
      <alignment vertical="center"/>
    </xf>
    <xf numFmtId="0" fontId="47" fillId="0" borderId="0" applyFont="0" applyFill="0" applyBorder="0" applyProtection="0">
      <alignment vertical="center"/>
    </xf>
    <xf numFmtId="0" fontId="64" fillId="4" borderId="0" applyNumberFormat="0" applyBorder="0" applyAlignment="0" applyProtection="0">
      <alignment vertical="center"/>
    </xf>
    <xf numFmtId="203" fontId="5" fillId="0" borderId="12">
      <alignment vertical="center"/>
    </xf>
    <xf numFmtId="38"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72" fillId="0" borderId="0">
      <alignment horizontal="left" vertical="center"/>
    </xf>
    <xf numFmtId="0" fontId="72" fillId="0" borderId="0">
      <alignment horizontal="left" vertical="center"/>
    </xf>
    <xf numFmtId="0" fontId="72" fillId="0" borderId="0">
      <alignment horizontal="left" vertical="center"/>
    </xf>
    <xf numFmtId="0" fontId="72" fillId="0" borderId="0">
      <alignment horizontal="left" vertical="center"/>
    </xf>
    <xf numFmtId="0" fontId="28" fillId="0" borderId="4" applyNumberFormat="0" applyAlignment="0" applyProtection="0">
      <alignment horizontal="left" vertical="center"/>
    </xf>
    <xf numFmtId="0" fontId="28" fillId="0" borderId="4" applyNumberFormat="0" applyAlignment="0" applyProtection="0">
      <alignment horizontal="left" vertical="center"/>
    </xf>
    <xf numFmtId="0" fontId="28" fillId="0" borderId="4" applyNumberFormat="0" applyAlignment="0" applyProtection="0">
      <alignment horizontal="left" vertical="center"/>
    </xf>
    <xf numFmtId="0" fontId="28" fillId="0" borderId="10">
      <alignment horizontal="left" vertical="center"/>
    </xf>
    <xf numFmtId="0" fontId="28" fillId="0" borderId="10">
      <alignment horizontal="left" vertical="center"/>
    </xf>
    <xf numFmtId="0" fontId="28" fillId="0" borderId="10">
      <alignment horizontal="left" vertical="center"/>
    </xf>
    <xf numFmtId="0" fontId="59" fillId="0" borderId="13" applyNumberFormat="0" applyFill="0" applyAlignment="0" applyProtection="0">
      <alignment vertical="center"/>
    </xf>
    <xf numFmtId="0" fontId="60" fillId="0" borderId="14" applyNumberFormat="0" applyFill="0" applyAlignment="0" applyProtection="0">
      <alignment vertical="center"/>
    </xf>
    <xf numFmtId="0" fontId="55" fillId="0" borderId="15" applyNumberFormat="0" applyFill="0" applyAlignment="0" applyProtection="0">
      <alignment vertical="center"/>
    </xf>
    <xf numFmtId="0" fontId="55" fillId="0" borderId="0" applyNumberFormat="0" applyFill="0" applyBorder="0" applyAlignment="0" applyProtection="0">
      <alignment vertical="center"/>
    </xf>
    <xf numFmtId="0" fontId="87" fillId="0" borderId="0" applyProtection="0">
      <alignment vertical="center"/>
    </xf>
    <xf numFmtId="0" fontId="28" fillId="0" borderId="0" applyProtection="0">
      <alignment vertical="center"/>
    </xf>
    <xf numFmtId="0" fontId="7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124" fillId="0" borderId="0" applyNumberFormat="0" applyFill="0" applyBorder="0" applyAlignment="0" applyProtection="0">
      <alignment vertical="center"/>
    </xf>
    <xf numFmtId="10" fontId="10" fillId="15" borderId="9" applyNumberFormat="0" applyBorder="0" applyAlignment="0" applyProtection="0">
      <alignment vertical="center"/>
    </xf>
    <xf numFmtId="0" fontId="10" fillId="15" borderId="9" applyNumberFormat="0" applyBorder="0" applyAlignment="0" applyProtection="0">
      <alignment vertical="center"/>
    </xf>
    <xf numFmtId="0" fontId="10" fillId="15" borderId="9" applyNumberFormat="0" applyBorder="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37" fillId="7" borderId="5" applyNumberFormat="0" applyAlignment="0" applyProtection="0">
      <alignment vertical="center"/>
    </xf>
    <xf numFmtId="0" fontId="5" fillId="0" borderId="0" applyNumberFormat="0" applyFill="0" applyBorder="0" applyProtection="0">
      <alignment horizontal="left" vertical="center"/>
    </xf>
    <xf numFmtId="179" fontId="109"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204" fontId="109" fillId="0" borderId="0" applyFill="0" applyBorder="0" applyAlignment="0">
      <alignment vertical="center"/>
    </xf>
    <xf numFmtId="199" fontId="50" fillId="0" borderId="0" applyFill="0" applyBorder="0" applyAlignment="0">
      <alignment vertical="center"/>
    </xf>
    <xf numFmtId="227" fontId="50"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204" fontId="109" fillId="0" borderId="0" applyFill="0" applyBorder="0" applyAlignment="0">
      <alignment vertical="center"/>
    </xf>
    <xf numFmtId="221" fontId="50" fillId="0" borderId="0" applyFill="0" applyBorder="0" applyAlignment="0">
      <alignment vertical="center"/>
    </xf>
    <xf numFmtId="245" fontId="50" fillId="0" borderId="0" applyFill="0" applyBorder="0" applyAlignment="0">
      <alignment vertical="center"/>
    </xf>
    <xf numFmtId="199" fontId="50" fillId="0" borderId="0" applyFill="0" applyBorder="0" applyAlignment="0">
      <alignment vertical="center"/>
    </xf>
    <xf numFmtId="227" fontId="50" fillId="0" borderId="0" applyFill="0" applyBorder="0" applyAlignment="0">
      <alignment vertical="center"/>
    </xf>
    <xf numFmtId="0" fontId="69" fillId="0" borderId="16" applyNumberFormat="0" applyFill="0" applyAlignment="0" applyProtection="0">
      <alignment vertical="center"/>
    </xf>
    <xf numFmtId="0" fontId="81" fillId="18" borderId="9" applyNumberFormat="0" applyAlignment="0" applyProtection="0">
      <alignment vertical="center"/>
    </xf>
    <xf numFmtId="0" fontId="81" fillId="18" borderId="9" applyNumberFormat="0" applyAlignment="0" applyProtection="0">
      <alignment vertical="center"/>
    </xf>
    <xf numFmtId="0" fontId="81" fillId="18" borderId="9" applyNumberFormat="0" applyAlignment="0" applyProtection="0">
      <alignment vertical="center"/>
    </xf>
    <xf numFmtId="0" fontId="81" fillId="18" borderId="9" applyNumberFormat="0" applyAlignment="0" applyProtection="0">
      <alignment vertical="center"/>
    </xf>
    <xf numFmtId="0" fontId="91" fillId="0" borderId="0">
      <alignment horizontal="left" vertical="center"/>
    </xf>
    <xf numFmtId="0" fontId="91" fillId="0" borderId="0">
      <alignment horizontal="left" vertical="center"/>
    </xf>
    <xf numFmtId="238" fontId="109" fillId="0" borderId="0">
      <alignment vertical="center"/>
    </xf>
    <xf numFmtId="247" fontId="109" fillId="0" borderId="0" applyFont="0" applyFill="0" applyBorder="0" applyAlignment="0" applyProtection="0">
      <alignment vertical="center"/>
    </xf>
    <xf numFmtId="253" fontId="109" fillId="0" borderId="0" applyFont="0" applyFill="0" applyBorder="0" applyAlignment="0" applyProtection="0">
      <alignment vertical="center"/>
    </xf>
    <xf numFmtId="38" fontId="47" fillId="0" borderId="0" applyFont="0" applyFill="0" applyBorder="0" applyAlignment="0" applyProtection="0">
      <alignment vertical="center"/>
    </xf>
    <xf numFmtId="40" fontId="47" fillId="0" borderId="0" applyFont="0" applyFill="0" applyBorder="0" applyAlignment="0" applyProtection="0">
      <alignment vertical="center"/>
    </xf>
    <xf numFmtId="0" fontId="58" fillId="0" borderId="17">
      <alignment vertical="center"/>
    </xf>
    <xf numFmtId="0" fontId="58" fillId="0" borderId="17">
      <alignment vertical="center"/>
    </xf>
    <xf numFmtId="0" fontId="58" fillId="0" borderId="17">
      <alignment vertical="center"/>
    </xf>
    <xf numFmtId="0" fontId="58" fillId="0" borderId="17">
      <alignment vertical="center"/>
    </xf>
    <xf numFmtId="226" fontId="109" fillId="0" borderId="0" applyFont="0" applyFill="0" applyBorder="0" applyAlignment="0" applyProtection="0">
      <alignment vertical="center"/>
    </xf>
    <xf numFmtId="248" fontId="109" fillId="0" borderId="0" applyFont="0" applyFill="0" applyBorder="0" applyAlignment="0" applyProtection="0">
      <alignment vertical="center"/>
    </xf>
    <xf numFmtId="220" fontId="109" fillId="0" borderId="0" applyFont="0" applyFill="0" applyBorder="0" applyAlignment="0" applyProtection="0">
      <alignment vertical="center"/>
    </xf>
    <xf numFmtId="235" fontId="109" fillId="0" borderId="0" applyFont="0" applyFill="0" applyBorder="0" applyAlignment="0" applyProtection="0">
      <alignment vertical="center"/>
    </xf>
    <xf numFmtId="246" fontId="109" fillId="0" borderId="0" applyFont="0" applyFill="0" applyBorder="0" applyAlignment="0" applyProtection="0">
      <alignment vertical="center"/>
    </xf>
    <xf numFmtId="239" fontId="109" fillId="0" borderId="0" applyFont="0" applyFill="0" applyBorder="0" applyAlignment="0" applyProtection="0">
      <alignment vertical="center"/>
    </xf>
    <xf numFmtId="249" fontId="47" fillId="0" borderId="0" applyFont="0" applyFill="0" applyBorder="0" applyAlignment="0" applyProtection="0">
      <alignment vertical="center"/>
    </xf>
    <xf numFmtId="218" fontId="47" fillId="0" borderId="0" applyFont="0" applyFill="0" applyBorder="0" applyAlignment="0" applyProtection="0">
      <alignment vertical="center"/>
    </xf>
    <xf numFmtId="220" fontId="109" fillId="0" borderId="0" applyFont="0" applyFill="0" applyBorder="0" applyAlignment="0" applyProtection="0">
      <alignment vertical="center"/>
    </xf>
    <xf numFmtId="177" fontId="109" fillId="0" borderId="0" applyFont="0" applyFill="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52" fillId="19" borderId="0" applyNumberFormat="0" applyBorder="0" applyAlignment="0" applyProtection="0">
      <alignment vertical="center"/>
    </xf>
    <xf numFmtId="0" fontId="36" fillId="0" borderId="0">
      <alignment vertical="center"/>
    </xf>
    <xf numFmtId="37" fontId="67" fillId="0" borderId="0">
      <alignment vertical="center"/>
    </xf>
    <xf numFmtId="236" fontId="109" fillId="0" borderId="0">
      <alignment vertical="center"/>
    </xf>
    <xf numFmtId="236" fontId="109" fillId="0" borderId="0">
      <alignment vertical="center"/>
    </xf>
    <xf numFmtId="178" fontId="38" fillId="0" borderId="0">
      <alignment vertical="center"/>
    </xf>
    <xf numFmtId="236" fontId="109" fillId="0" borderId="0">
      <alignment vertical="center"/>
    </xf>
    <xf numFmtId="178" fontId="38"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77" fillId="0" borderId="0"/>
    <xf numFmtId="0" fontId="77" fillId="0" borderId="0"/>
    <xf numFmtId="0" fontId="77" fillId="0" borderId="0"/>
    <xf numFmtId="0" fontId="77" fillId="0" borderId="0"/>
    <xf numFmtId="0" fontId="109" fillId="0" borderId="0">
      <alignment vertical="center"/>
    </xf>
    <xf numFmtId="0" fontId="109" fillId="0" borderId="0">
      <alignment vertical="center"/>
    </xf>
    <xf numFmtId="0" fontId="41" fillId="0" borderId="0">
      <alignment vertical="center"/>
    </xf>
    <xf numFmtId="219" fontId="41" fillId="0" borderId="0">
      <alignment vertical="center"/>
    </xf>
    <xf numFmtId="219" fontId="41" fillId="0" borderId="0">
      <alignment vertical="center"/>
    </xf>
    <xf numFmtId="0" fontId="41" fillId="0" borderId="0">
      <alignment vertical="center"/>
    </xf>
    <xf numFmtId="0" fontId="109" fillId="0" borderId="0">
      <alignment vertical="center"/>
    </xf>
    <xf numFmtId="0" fontId="109" fillId="0" borderId="0">
      <alignment vertical="center"/>
    </xf>
    <xf numFmtId="0" fontId="109" fillId="0" borderId="0">
      <alignment vertical="center"/>
    </xf>
    <xf numFmtId="219" fontId="5" fillId="0" borderId="0" applyBorder="0">
      <alignment vertical="center"/>
    </xf>
    <xf numFmtId="0" fontId="9" fillId="0" borderId="0">
      <alignment vertical="center"/>
    </xf>
    <xf numFmtId="0" fontId="9" fillId="0" borderId="0">
      <alignment vertical="center"/>
    </xf>
    <xf numFmtId="0" fontId="109" fillId="0" borderId="0" applyNumberFormat="0" applyFill="0" applyBorder="0" applyAlignment="0" applyProtection="0">
      <alignment vertical="center"/>
    </xf>
    <xf numFmtId="0" fontId="5" fillId="25" borderId="54" applyNumberFormat="0" applyFont="0" applyAlignment="0" applyProtection="0">
      <alignment vertical="center"/>
    </xf>
    <xf numFmtId="0" fontId="5" fillId="20" borderId="18" applyNumberFormat="0" applyFont="0" applyAlignment="0" applyProtection="0">
      <alignment vertical="center"/>
    </xf>
    <xf numFmtId="0" fontId="5" fillId="20" borderId="18" applyNumberFormat="0" applyFont="0" applyAlignment="0" applyProtection="0">
      <alignment vertical="center"/>
    </xf>
    <xf numFmtId="40" fontId="57" fillId="0" borderId="0" applyFont="0" applyFill="0" applyBorder="0" applyAlignment="0" applyProtection="0">
      <alignment vertical="center"/>
    </xf>
    <xf numFmtId="38" fontId="57"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94" fillId="0" borderId="0" applyNumberFormat="0" applyFill="0" applyBorder="0" applyProtection="0">
      <alignment horizontal="left" vertical="center"/>
    </xf>
    <xf numFmtId="0" fontId="68" fillId="15" borderId="19" applyNumberFormat="0" applyAlignment="0" applyProtection="0">
      <alignment vertical="center"/>
    </xf>
    <xf numFmtId="252" fontId="48" fillId="0" borderId="0" applyFont="0" applyFill="0" applyBorder="0" applyAlignment="0" applyProtection="0">
      <alignment vertical="center"/>
    </xf>
    <xf numFmtId="252" fontId="48" fillId="0" borderId="0" applyFont="0" applyFill="0" applyBorder="0" applyAlignment="0" applyProtection="0">
      <alignment vertical="center"/>
    </xf>
    <xf numFmtId="0" fontId="48" fillId="0" borderId="0" applyFont="0" applyFill="0" applyBorder="0" applyAlignment="0" applyProtection="0">
      <alignment vertical="center"/>
    </xf>
    <xf numFmtId="0" fontId="48" fillId="0" borderId="0" applyFont="0" applyFill="0" applyBorder="0" applyAlignment="0" applyProtection="0">
      <alignment vertical="center"/>
    </xf>
    <xf numFmtId="0" fontId="48" fillId="0" borderId="0" applyFont="0" applyFill="0" applyBorder="0" applyAlignment="0" applyProtection="0">
      <alignment vertical="center"/>
    </xf>
    <xf numFmtId="0" fontId="48" fillId="0" borderId="0" applyFont="0" applyFill="0" applyBorder="0" applyAlignment="0" applyProtection="0">
      <alignment vertical="center"/>
    </xf>
    <xf numFmtId="14" fontId="48" fillId="0" borderId="0">
      <alignment horizontal="center" vertical="center" wrapText="1"/>
      <protection locked="0"/>
    </xf>
    <xf numFmtId="14" fontId="48" fillId="0" borderId="0">
      <alignment horizontal="center" vertical="center" wrapText="1"/>
      <protection locked="0"/>
    </xf>
    <xf numFmtId="218" fontId="50" fillId="0" borderId="0" applyFont="0" applyFill="0" applyBorder="0" applyAlignment="0" applyProtection="0">
      <alignment vertical="center"/>
    </xf>
    <xf numFmtId="258" fontId="41" fillId="0" borderId="0" applyFont="0" applyFill="0" applyBorder="0" applyAlignment="0" applyProtection="0">
      <alignment vertical="center"/>
    </xf>
    <xf numFmtId="259" fontId="109" fillId="0" borderId="0" applyFont="0" applyFill="0" applyBorder="0" applyAlignment="0" applyProtection="0">
      <alignment vertical="center"/>
    </xf>
    <xf numFmtId="259" fontId="109" fillId="0" borderId="0" applyFont="0" applyFill="0" applyBorder="0" applyAlignment="0" applyProtection="0">
      <alignment vertical="center"/>
    </xf>
    <xf numFmtId="259" fontId="109" fillId="0" borderId="0" applyFont="0" applyFill="0" applyBorder="0" applyAlignment="0" applyProtection="0">
      <alignment vertical="center"/>
    </xf>
    <xf numFmtId="260" fontId="41" fillId="0" borderId="0" applyFont="0" applyFill="0" applyBorder="0" applyAlignment="0" applyProtection="0">
      <alignment vertical="center"/>
    </xf>
    <xf numFmtId="10" fontId="109" fillId="0" borderId="0" applyFont="0" applyFill="0" applyBorder="0" applyAlignment="0" applyProtection="0">
      <alignment vertical="center"/>
    </xf>
    <xf numFmtId="10" fontId="109" fillId="0" borderId="0" applyFont="0" applyFill="0" applyBorder="0" applyAlignment="0" applyProtection="0">
      <alignment vertical="center"/>
    </xf>
    <xf numFmtId="10" fontId="41" fillId="0" borderId="0" applyFont="0" applyFill="0" applyBorder="0" applyAlignment="0" applyProtection="0">
      <alignment vertical="center"/>
    </xf>
    <xf numFmtId="10" fontId="109" fillId="0" borderId="0" applyFont="0" applyFill="0" applyBorder="0" applyAlignment="0" applyProtection="0">
      <alignment vertical="center"/>
    </xf>
    <xf numFmtId="10" fontId="41" fillId="0" borderId="0" applyFont="0" applyFill="0" applyBorder="0" applyAlignment="0" applyProtection="0">
      <alignment vertical="center"/>
    </xf>
    <xf numFmtId="256" fontId="48" fillId="0" borderId="0" applyFont="0" applyFill="0" applyBorder="0" applyAlignment="0" applyProtection="0">
      <alignment vertical="center"/>
    </xf>
    <xf numFmtId="256" fontId="48" fillId="0" borderId="0" applyFont="0" applyFill="0" applyBorder="0" applyAlignment="0" applyProtection="0">
      <alignment vertical="center"/>
    </xf>
    <xf numFmtId="229" fontId="48" fillId="0" borderId="0" applyFont="0" applyFill="0" applyBorder="0" applyAlignment="0" applyProtection="0">
      <alignment vertical="center"/>
    </xf>
    <xf numFmtId="229" fontId="48" fillId="0" borderId="0" applyFont="0" applyFill="0" applyBorder="0" applyAlignment="0" applyProtection="0">
      <alignment vertical="center"/>
    </xf>
    <xf numFmtId="9" fontId="47" fillId="0" borderId="0" applyFont="0" applyFill="0" applyBorder="0" applyAlignment="0" applyProtection="0">
      <alignment vertical="center"/>
    </xf>
    <xf numFmtId="9" fontId="41" fillId="0" borderId="0" applyFont="0" applyFill="0" applyBorder="0" applyAlignment="0" applyProtection="0">
      <alignment vertical="center"/>
    </xf>
    <xf numFmtId="10" fontId="47" fillId="0" borderId="0" applyFont="0" applyFill="0" applyBorder="0" applyAlignment="0" applyProtection="0">
      <alignment vertical="center"/>
    </xf>
    <xf numFmtId="10" fontId="41" fillId="0" borderId="0" applyFont="0" applyFill="0" applyBorder="0" applyAlignment="0" applyProtection="0">
      <alignment vertical="center"/>
    </xf>
    <xf numFmtId="0" fontId="47" fillId="0" borderId="20" applyNumberFormat="0" applyBorder="0">
      <alignment vertical="center"/>
    </xf>
    <xf numFmtId="234" fontId="41" fillId="0" borderId="0" applyFont="0" applyFill="0" applyBorder="0" applyAlignment="0" applyProtection="0">
      <alignment vertical="center"/>
    </xf>
    <xf numFmtId="0" fontId="99" fillId="0" borderId="0" applyNumberFormat="0" applyFill="0" applyBorder="0" applyProtection="0">
      <alignment horizontal="right" vertical="center"/>
    </xf>
    <xf numFmtId="179" fontId="109"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204" fontId="109" fillId="0" borderId="0" applyFill="0" applyBorder="0" applyAlignment="0">
      <alignment vertical="center"/>
    </xf>
    <xf numFmtId="199" fontId="50" fillId="0" borderId="0" applyFill="0" applyBorder="0" applyAlignment="0">
      <alignment vertical="center"/>
    </xf>
    <xf numFmtId="227" fontId="50"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179" fontId="109" fillId="0" borderId="0" applyFill="0" applyBorder="0" applyAlignment="0">
      <alignment vertical="center"/>
    </xf>
    <xf numFmtId="204" fontId="109" fillId="0" borderId="0" applyFill="0" applyBorder="0" applyAlignment="0">
      <alignment vertical="center"/>
    </xf>
    <xf numFmtId="221" fontId="50" fillId="0" borderId="0" applyFill="0" applyBorder="0" applyAlignment="0">
      <alignment vertical="center"/>
    </xf>
    <xf numFmtId="245" fontId="50" fillId="0" borderId="0" applyFill="0" applyBorder="0" applyAlignment="0">
      <alignment vertical="center"/>
    </xf>
    <xf numFmtId="199" fontId="50" fillId="0" borderId="0" applyFill="0" applyBorder="0" applyAlignment="0">
      <alignment vertical="center"/>
    </xf>
    <xf numFmtId="227" fontId="50" fillId="0" borderId="0" applyFill="0" applyBorder="0" applyAlignment="0">
      <alignment vertical="center"/>
    </xf>
    <xf numFmtId="4" fontId="41" fillId="0" borderId="0" applyFont="0" applyFill="0" applyBorder="0" applyProtection="0">
      <alignment horizontal="right" vertical="center"/>
    </xf>
    <xf numFmtId="0" fontId="47" fillId="0" borderId="0" applyNumberFormat="0" applyFont="0" applyFill="0" applyBorder="0" applyAlignment="0" applyProtection="0">
      <alignment horizontal="left" vertical="center"/>
    </xf>
    <xf numFmtId="0" fontId="41" fillId="0" borderId="0" applyNumberFormat="0" applyFont="0" applyFill="0" applyBorder="0" applyAlignment="0" applyProtection="0">
      <alignment horizontal="left" vertical="center"/>
    </xf>
    <xf numFmtId="0" fontId="47" fillId="0" borderId="0" applyNumberFormat="0" applyFont="0" applyFill="0" applyBorder="0" applyAlignment="0" applyProtection="0">
      <alignment horizontal="left" vertical="center"/>
    </xf>
    <xf numFmtId="15" fontId="47" fillId="0" borderId="0" applyFont="0" applyFill="0" applyBorder="0" applyAlignment="0" applyProtection="0">
      <alignment vertical="center"/>
    </xf>
    <xf numFmtId="15" fontId="41" fillId="0" borderId="0" applyFont="0" applyFill="0" applyBorder="0" applyAlignment="0" applyProtection="0">
      <alignment vertical="center"/>
    </xf>
    <xf numFmtId="4" fontId="47" fillId="0" borderId="0" applyFont="0" applyFill="0" applyBorder="0" applyAlignment="0" applyProtection="0">
      <alignment vertical="center"/>
    </xf>
    <xf numFmtId="4" fontId="41" fillId="0" borderId="0" applyFont="0" applyFill="0" applyBorder="0" applyAlignment="0" applyProtection="0">
      <alignment vertical="center"/>
    </xf>
    <xf numFmtId="0" fontId="92" fillId="0" borderId="17">
      <alignment horizontal="center" vertical="center"/>
    </xf>
    <xf numFmtId="0" fontId="92" fillId="0" borderId="17">
      <alignment horizontal="center" vertical="center"/>
    </xf>
    <xf numFmtId="0" fontId="92" fillId="0" borderId="17">
      <alignment horizontal="center" vertical="center"/>
    </xf>
    <xf numFmtId="3" fontId="47" fillId="0" borderId="0" applyFont="0" applyFill="0" applyBorder="0" applyAlignment="0" applyProtection="0">
      <alignment vertical="center"/>
    </xf>
    <xf numFmtId="3" fontId="41" fillId="0" borderId="0" applyFont="0" applyFill="0" applyBorder="0" applyAlignment="0" applyProtection="0">
      <alignment vertical="center"/>
    </xf>
    <xf numFmtId="0" fontId="47" fillId="21" borderId="0" applyNumberFormat="0" applyFont="0" applyBorder="0" applyAlignment="0" applyProtection="0">
      <alignment vertical="center"/>
    </xf>
    <xf numFmtId="0" fontId="41" fillId="21" borderId="0" applyNumberFormat="0" applyFont="0" applyBorder="0" applyAlignment="0" applyProtection="0">
      <alignment vertical="center"/>
    </xf>
    <xf numFmtId="0" fontId="47" fillId="21" borderId="0" applyNumberFormat="0" applyFont="0" applyBorder="0" applyAlignment="0" applyProtection="0">
      <alignment vertical="center"/>
    </xf>
    <xf numFmtId="37" fontId="47" fillId="0" borderId="0">
      <alignment vertical="center"/>
    </xf>
    <xf numFmtId="0" fontId="95" fillId="0" borderId="21" applyAlignment="0">
      <alignment vertical="center" wrapText="1"/>
    </xf>
    <xf numFmtId="0" fontId="96" fillId="0" borderId="22">
      <alignment horizontal="center" vertical="center" wrapText="1"/>
    </xf>
    <xf numFmtId="0" fontId="96" fillId="0" borderId="21">
      <alignment horizontal="center" vertical="center" wrapText="1"/>
    </xf>
    <xf numFmtId="0" fontId="79" fillId="0" borderId="0">
      <alignment vertical="center"/>
    </xf>
    <xf numFmtId="0" fontId="97" fillId="14" borderId="2" applyFont="0" applyAlignment="0" applyProtection="0">
      <alignment vertical="center"/>
    </xf>
    <xf numFmtId="0" fontId="97" fillId="14" borderId="2" applyFont="0" applyAlignment="0" applyProtection="0">
      <alignment vertical="center"/>
    </xf>
    <xf numFmtId="255" fontId="41" fillId="0" borderId="0" applyFont="0" applyFill="0" applyBorder="0" applyAlignment="0" applyProtection="0">
      <alignment vertical="center"/>
    </xf>
    <xf numFmtId="261" fontId="41" fillId="0" borderId="0" applyFont="0" applyFill="0" applyBorder="0" applyAlignment="0" applyProtection="0">
      <alignment vertical="center"/>
    </xf>
    <xf numFmtId="206" fontId="89" fillId="0" borderId="0">
      <alignment horizontal="centerContinuous" vertical="center"/>
    </xf>
    <xf numFmtId="218" fontId="47" fillId="0" borderId="0">
      <alignment horizontal="center"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86" fillId="0" borderId="0">
      <alignment vertical="center"/>
    </xf>
    <xf numFmtId="0" fontId="86"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5" fillId="0" borderId="0">
      <alignment vertical="center"/>
    </xf>
    <xf numFmtId="0" fontId="5" fillId="0" borderId="0">
      <alignment vertical="center"/>
    </xf>
    <xf numFmtId="0" fontId="109"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206" fontId="53" fillId="0" borderId="0">
      <alignment horizontal="centerContinuous" vertical="center"/>
    </xf>
    <xf numFmtId="0" fontId="81" fillId="22" borderId="9" applyNumberFormat="0" applyAlignment="0" applyProtection="0">
      <alignment vertical="center"/>
    </xf>
    <xf numFmtId="0" fontId="81" fillId="22" borderId="9" applyNumberFormat="0" applyAlignment="0" applyProtection="0">
      <alignment vertical="center"/>
    </xf>
    <xf numFmtId="0" fontId="91" fillId="0" borderId="0">
      <alignment vertical="center"/>
    </xf>
    <xf numFmtId="0" fontId="91" fillId="0" borderId="0">
      <alignment vertical="center"/>
    </xf>
    <xf numFmtId="49" fontId="5" fillId="0" borderId="0" applyFill="0" applyBorder="0" applyAlignment="0">
      <alignment vertical="center"/>
    </xf>
    <xf numFmtId="49" fontId="5" fillId="0" borderId="0" applyFill="0" applyBorder="0" applyAlignment="0">
      <alignment vertical="center"/>
    </xf>
    <xf numFmtId="251" fontId="50" fillId="0" borderId="0" applyFill="0" applyBorder="0" applyAlignment="0">
      <alignment vertical="center"/>
    </xf>
    <xf numFmtId="257" fontId="50" fillId="0" borderId="0" applyFill="0" applyBorder="0" applyAlignment="0">
      <alignment vertical="center"/>
    </xf>
    <xf numFmtId="251" fontId="109" fillId="0" borderId="0" applyFill="0" applyBorder="0" applyAlignment="0">
      <alignment vertical="center"/>
    </xf>
    <xf numFmtId="251" fontId="109" fillId="0" borderId="0" applyFill="0" applyBorder="0" applyAlignment="0">
      <alignment vertical="center"/>
    </xf>
    <xf numFmtId="251" fontId="109" fillId="0" borderId="0" applyFill="0" applyBorder="0" applyAlignment="0">
      <alignment vertical="center"/>
    </xf>
    <xf numFmtId="257" fontId="50" fillId="0" borderId="0" applyFill="0" applyBorder="0" applyAlignment="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189" fontId="109" fillId="0" borderId="0" applyBorder="0">
      <alignment vertical="center"/>
    </xf>
    <xf numFmtId="0" fontId="17" fillId="0" borderId="23" applyNumberFormat="0" applyFill="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0" fontId="109" fillId="0" borderId="0" applyFont="0" applyFill="0" applyBorder="0" applyAlignment="0" applyProtection="0">
      <alignment vertical="center"/>
    </xf>
    <xf numFmtId="254" fontId="10" fillId="0" borderId="0" applyFont="0" applyFill="0" applyBorder="0" applyAlignment="0" applyProtection="0">
      <alignment vertical="center"/>
    </xf>
    <xf numFmtId="0" fontId="41" fillId="0" borderId="0" applyFont="0" applyFill="0" applyBorder="0" applyAlignment="0" applyProtection="0">
      <alignment vertical="center"/>
    </xf>
    <xf numFmtId="0" fontId="90" fillId="0" borderId="0" applyNumberFormat="0" applyFill="0" applyBorder="0" applyAlignment="0" applyProtection="0">
      <alignment vertical="center"/>
    </xf>
    <xf numFmtId="0" fontId="98" fillId="23" borderId="24" applyNumberFormat="0" applyAlignment="0" applyProtection="0">
      <alignment vertical="center"/>
    </xf>
    <xf numFmtId="0" fontId="100" fillId="0" borderId="0" applyNumberFormat="0" applyFill="0" applyBorder="0" applyProtection="0">
      <alignment horizontal="right" vertical="center"/>
    </xf>
    <xf numFmtId="250" fontId="109" fillId="0" borderId="0" applyFont="0" applyFill="0" applyBorder="0" applyAlignment="0" applyProtection="0">
      <alignment vertical="center"/>
    </xf>
    <xf numFmtId="262" fontId="109" fillId="0" borderId="0" applyFont="0" applyFill="0" applyBorder="0" applyAlignment="0" applyProtection="0">
      <alignment vertical="center"/>
    </xf>
    <xf numFmtId="0" fontId="35" fillId="0" borderId="0" applyNumberFormat="0" applyFill="0" applyBorder="0" applyAlignment="0" applyProtection="0">
      <alignmen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101" fillId="0" borderId="0">
      <alignment vertical="center"/>
    </xf>
    <xf numFmtId="250" fontId="109" fillId="0" borderId="0" applyFont="0" applyFill="0" applyBorder="0" applyAlignment="0" applyProtection="0">
      <alignment vertical="center"/>
    </xf>
    <xf numFmtId="262" fontId="109" fillId="0" borderId="0" applyFont="0" applyFill="0" applyBorder="0" applyAlignment="0" applyProtection="0">
      <alignment vertical="center"/>
    </xf>
    <xf numFmtId="0" fontId="109" fillId="0" borderId="0">
      <alignment vertical="center"/>
    </xf>
    <xf numFmtId="0" fontId="109" fillId="0" borderId="0">
      <alignment vertical="center"/>
    </xf>
    <xf numFmtId="191" fontId="109" fillId="0" borderId="0">
      <alignment vertical="center"/>
    </xf>
    <xf numFmtId="219" fontId="109" fillId="0" borderId="0">
      <alignment vertical="center"/>
    </xf>
    <xf numFmtId="219" fontId="109" fillId="0" borderId="0">
      <alignment vertical="center"/>
    </xf>
    <xf numFmtId="0" fontId="86" fillId="0" borderId="0">
      <alignment vertical="center"/>
    </xf>
    <xf numFmtId="0" fontId="86" fillId="0" borderId="0">
      <alignment vertical="center"/>
    </xf>
    <xf numFmtId="0" fontId="41" fillId="0" borderId="0">
      <alignment vertical="center"/>
    </xf>
    <xf numFmtId="0" fontId="109" fillId="0" borderId="0">
      <alignment vertical="center"/>
    </xf>
    <xf numFmtId="191" fontId="41" fillId="0" borderId="0">
      <alignment vertical="center"/>
    </xf>
    <xf numFmtId="0" fontId="56" fillId="0" borderId="0" applyNumberFormat="0" applyFill="0" applyBorder="0" applyAlignment="0" applyProtection="0">
      <alignment vertical="center"/>
    </xf>
    <xf numFmtId="40" fontId="41" fillId="0" borderId="0" applyFont="0" applyFill="0" applyBorder="0" applyAlignment="0" applyProtection="0">
      <alignment vertical="center"/>
    </xf>
    <xf numFmtId="38" fontId="41" fillId="0" borderId="0" applyFont="0" applyFill="0" applyBorder="0" applyAlignment="0" applyProtection="0">
      <alignment vertical="center"/>
    </xf>
    <xf numFmtId="263" fontId="41" fillId="0" borderId="0" applyFont="0" applyFill="0" applyBorder="0" applyAlignment="0" applyProtection="0">
      <alignment vertical="center"/>
    </xf>
    <xf numFmtId="0" fontId="109" fillId="0" borderId="0">
      <alignment vertical="center"/>
    </xf>
    <xf numFmtId="0" fontId="41" fillId="0" borderId="0" applyFont="0" applyFill="0" applyBorder="0" applyAlignment="0" applyProtection="0">
      <alignment vertical="center"/>
    </xf>
    <xf numFmtId="0" fontId="41" fillId="0" borderId="0" applyFont="0" applyFill="0" applyBorder="0" applyAlignment="0" applyProtection="0">
      <alignment vertical="center"/>
    </xf>
    <xf numFmtId="10" fontId="41" fillId="0" borderId="0" applyFont="0" applyFill="0" applyBorder="0" applyAlignment="0" applyProtection="0">
      <alignment vertical="center"/>
    </xf>
    <xf numFmtId="1" fontId="41" fillId="0" borderId="0" applyFont="0" applyFill="0" applyBorder="0" applyAlignment="0" applyProtection="0">
      <alignment horizontal="right" vertical="center"/>
    </xf>
    <xf numFmtId="0" fontId="102" fillId="0" borderId="0">
      <alignment vertical="center"/>
    </xf>
    <xf numFmtId="264" fontId="41" fillId="0" borderId="0" applyFont="0" applyFill="0" applyBorder="0" applyAlignment="0" applyProtection="0">
      <alignment vertical="center"/>
    </xf>
    <xf numFmtId="265" fontId="41" fillId="0" borderId="0" applyFont="0" applyFill="0" applyBorder="0" applyAlignment="0" applyProtection="0">
      <alignment vertical="center"/>
    </xf>
    <xf numFmtId="210" fontId="41" fillId="0" borderId="0" applyFont="0" applyFill="0" applyBorder="0" applyAlignment="0" applyProtection="0">
      <alignment vertical="center"/>
    </xf>
    <xf numFmtId="266" fontId="41" fillId="0" borderId="0" applyFont="0" applyFill="0" applyBorder="0" applyAlignment="0" applyProtection="0">
      <alignment vertical="center"/>
    </xf>
    <xf numFmtId="0" fontId="103" fillId="0" borderId="0">
      <alignment vertical="center"/>
    </xf>
  </cellStyleXfs>
  <cellXfs count="960">
    <xf numFmtId="0" fontId="0" fillId="0" borderId="0" xfId="0" applyAlignment="1"/>
    <xf numFmtId="0" fontId="1" fillId="0" borderId="0" xfId="488" applyFont="1" applyAlignment="1">
      <alignment vertical="center"/>
    </xf>
    <xf numFmtId="0" fontId="2" fillId="0" borderId="0" xfId="0" applyFont="1" applyAlignment="1"/>
    <xf numFmtId="0" fontId="2" fillId="0" borderId="0" xfId="488" applyFont="1" applyBorder="1" applyAlignment="1">
      <alignment wrapText="1"/>
    </xf>
    <xf numFmtId="0" fontId="3" fillId="0" borderId="0" xfId="488" applyFont="1" applyBorder="1" applyAlignment="1"/>
    <xf numFmtId="0" fontId="0" fillId="0" borderId="0" xfId="488" applyFont="1" applyFill="1" applyBorder="1" applyAlignment="1"/>
    <xf numFmtId="0" fontId="0" fillId="0" borderId="0" xfId="488" applyFont="1" applyFill="1" applyBorder="1" applyAlignment="1">
      <alignment wrapText="1"/>
    </xf>
    <xf numFmtId="0" fontId="4" fillId="0" borderId="0" xfId="488" applyFont="1" applyFill="1" applyBorder="1" applyAlignment="1"/>
    <xf numFmtId="0" fontId="4" fillId="0" borderId="0" xfId="488" applyFont="1" applyFill="1" applyBorder="1" applyAlignment="1">
      <alignment wrapText="1"/>
    </xf>
    <xf numFmtId="0" fontId="0" fillId="0" borderId="0" xfId="0" applyFont="1" applyAlignment="1"/>
    <xf numFmtId="0" fontId="0" fillId="0" borderId="0" xfId="0" applyFill="1" applyAlignment="1"/>
    <xf numFmtId="0" fontId="5" fillId="0" borderId="0" xfId="0" applyFont="1" applyAlignment="1"/>
    <xf numFmtId="14" fontId="5" fillId="0" borderId="0" xfId="0" applyNumberFormat="1" applyFont="1" applyAlignment="1"/>
    <xf numFmtId="0" fontId="127" fillId="0" borderId="0" xfId="0" applyFont="1" applyFill="1" applyAlignment="1"/>
    <xf numFmtId="0" fontId="0" fillId="0" borderId="25" xfId="488" applyFont="1" applyFill="1" applyBorder="1" applyAlignment="1">
      <alignment horizontal="left"/>
    </xf>
    <xf numFmtId="0" fontId="2" fillId="0" borderId="25" xfId="488" applyFont="1" applyBorder="1" applyAlignment="1">
      <alignment horizontal="left" vertical="center"/>
    </xf>
    <xf numFmtId="0" fontId="1" fillId="0" borderId="25" xfId="488" applyFont="1" applyBorder="1" applyAlignment="1"/>
    <xf numFmtId="0" fontId="1" fillId="0" borderId="25" xfId="488" applyFont="1" applyFill="1" applyBorder="1" applyAlignment="1"/>
    <xf numFmtId="0" fontId="0" fillId="0" borderId="0" xfId="488" applyFont="1" applyFill="1" applyBorder="1" applyAlignment="1">
      <alignment horizontal="left"/>
    </xf>
    <xf numFmtId="0" fontId="6" fillId="0" borderId="0" xfId="488" applyFont="1" applyBorder="1" applyAlignment="1">
      <alignment horizontal="left" vertical="center"/>
    </xf>
    <xf numFmtId="0" fontId="7" fillId="0" borderId="0" xfId="488" applyFont="1" applyBorder="1" applyAlignment="1"/>
    <xf numFmtId="0" fontId="1" fillId="0" borderId="0" xfId="488" applyFont="1" applyFill="1" applyBorder="1" applyAlignment="1"/>
    <xf numFmtId="0" fontId="1" fillId="0" borderId="0" xfId="488" applyFont="1" applyBorder="1" applyAlignment="1"/>
    <xf numFmtId="0" fontId="2" fillId="0" borderId="0" xfId="488" applyFont="1" applyBorder="1" applyAlignment="1">
      <alignment horizontal="left" vertical="center"/>
    </xf>
    <xf numFmtId="0" fontId="0" fillId="0" borderId="0" xfId="488" applyFont="1" applyFill="1" applyBorder="1" applyAlignment="1">
      <alignment horizontal="left" wrapText="1"/>
    </xf>
    <xf numFmtId="0" fontId="8" fillId="0" borderId="0" xfId="489" applyFont="1" applyFill="1" applyAlignment="1">
      <alignment horizontal="left" vertical="center"/>
    </xf>
    <xf numFmtId="0" fontId="9" fillId="0" borderId="0" xfId="489" applyFill="1" applyBorder="1" applyAlignment="1">
      <alignment wrapText="1"/>
    </xf>
    <xf numFmtId="0" fontId="9" fillId="0" borderId="0" xfId="489" applyFill="1" applyAlignment="1"/>
    <xf numFmtId="0" fontId="1" fillId="0" borderId="0" xfId="488" applyFont="1" applyAlignment="1"/>
    <xf numFmtId="0" fontId="2" fillId="0" borderId="0" xfId="488" applyFont="1" applyAlignment="1">
      <alignment horizontal="left" vertical="center"/>
    </xf>
    <xf numFmtId="0" fontId="0" fillId="0" borderId="0" xfId="488" applyFont="1" applyFill="1" applyAlignment="1">
      <alignment vertical="center"/>
    </xf>
    <xf numFmtId="0" fontId="10" fillId="0" borderId="0" xfId="489" applyFont="1" applyFill="1" applyBorder="1" applyAlignment="1">
      <alignment horizontal="center" vertical="center"/>
    </xf>
    <xf numFmtId="0" fontId="1" fillId="0" borderId="0" xfId="488" applyFont="1" applyBorder="1" applyAlignment="1">
      <alignment vertical="center"/>
    </xf>
    <xf numFmtId="0" fontId="0" fillId="0" borderId="0" xfId="488" applyFont="1" applyFill="1" applyAlignment="1">
      <alignment horizontal="left"/>
    </xf>
    <xf numFmtId="0" fontId="5" fillId="15" borderId="0" xfId="488" applyFont="1" applyFill="1" applyAlignment="1">
      <alignment horizontal="left" vertical="center"/>
    </xf>
    <xf numFmtId="0" fontId="0" fillId="0" borderId="0" xfId="488" applyFont="1" applyBorder="1" applyAlignment="1"/>
    <xf numFmtId="0" fontId="5" fillId="0" borderId="0" xfId="488" applyFont="1" applyFill="1" applyAlignment="1">
      <alignment horizontal="left" vertical="center"/>
    </xf>
    <xf numFmtId="0" fontId="0" fillId="0" borderId="0" xfId="488" applyFont="1" applyBorder="1" applyAlignment="1">
      <alignment horizontal="left"/>
    </xf>
    <xf numFmtId="0" fontId="11" fillId="0" borderId="0" xfId="489" applyFont="1" applyFill="1" applyBorder="1" applyAlignment="1">
      <alignment horizontal="center" vertical="center"/>
    </xf>
    <xf numFmtId="0" fontId="6" fillId="0" borderId="0" xfId="489" applyFont="1" applyFill="1" applyBorder="1" applyAlignment="1">
      <alignment vertical="center"/>
    </xf>
    <xf numFmtId="0" fontId="12" fillId="0" borderId="0" xfId="489" applyFont="1" applyFill="1" applyBorder="1" applyAlignment="1">
      <alignment horizontal="center" vertical="center"/>
    </xf>
    <xf numFmtId="0" fontId="13" fillId="0" borderId="0" xfId="488" applyFont="1" applyFill="1" applyAlignment="1">
      <alignment horizontal="left" vertical="center"/>
    </xf>
    <xf numFmtId="0" fontId="6" fillId="0" borderId="0" xfId="488" applyFont="1" applyBorder="1" applyAlignment="1">
      <alignment horizontal="center" vertical="center" textRotation="90" wrapText="1"/>
    </xf>
    <xf numFmtId="0" fontId="6" fillId="0" borderId="0" xfId="489" applyFont="1" applyFill="1" applyBorder="1" applyAlignment="1">
      <alignment horizontal="center" vertical="center"/>
    </xf>
    <xf numFmtId="267" fontId="6" fillId="0" borderId="0" xfId="489" applyNumberFormat="1" applyFont="1" applyFill="1" applyBorder="1" applyAlignment="1">
      <alignment horizontal="center" vertical="center"/>
    </xf>
    <xf numFmtId="0" fontId="4" fillId="0" borderId="0" xfId="488" applyFont="1" applyFill="1" applyBorder="1" applyAlignment="1">
      <alignment horizontal="left"/>
    </xf>
    <xf numFmtId="0" fontId="2" fillId="0" borderId="0" xfId="488" applyFont="1" applyFill="1" applyBorder="1" applyAlignment="1">
      <alignment horizontal="left" vertical="center"/>
    </xf>
    <xf numFmtId="0" fontId="11" fillId="0" borderId="0" xfId="488" applyFont="1" applyFill="1" applyBorder="1" applyAlignment="1">
      <alignment horizontal="center"/>
    </xf>
    <xf numFmtId="0" fontId="10" fillId="0" borderId="0" xfId="488" applyFont="1" applyFill="1" applyBorder="1" applyAlignment="1"/>
    <xf numFmtId="0" fontId="10" fillId="0" borderId="0" xfId="488" applyFont="1" applyFill="1" applyBorder="1" applyAlignment="1">
      <alignment horizontal="center"/>
    </xf>
    <xf numFmtId="0" fontId="4" fillId="0" borderId="26" xfId="488" applyFont="1" applyFill="1" applyBorder="1" applyAlignment="1">
      <alignment horizontal="center" vertical="center" wrapText="1"/>
    </xf>
    <xf numFmtId="0" fontId="6" fillId="0" borderId="26" xfId="488" applyFont="1" applyBorder="1" applyAlignment="1">
      <alignment horizontal="center" vertical="center" wrapText="1"/>
    </xf>
    <xf numFmtId="0" fontId="6" fillId="0" borderId="10" xfId="488" applyFont="1" applyFill="1" applyBorder="1" applyAlignment="1">
      <alignment horizontal="center" vertical="center"/>
    </xf>
    <xf numFmtId="0" fontId="6" fillId="0" borderId="3" xfId="488" applyFont="1" applyFill="1" applyBorder="1" applyAlignment="1">
      <alignment horizontal="center" vertical="center"/>
    </xf>
    <xf numFmtId="0" fontId="2" fillId="0" borderId="27" xfId="488" applyFont="1" applyFill="1" applyBorder="1" applyAlignment="1">
      <alignment horizontal="center" vertical="center"/>
    </xf>
    <xf numFmtId="0" fontId="6" fillId="0" borderId="28" xfId="488" applyFont="1" applyBorder="1" applyAlignment="1">
      <alignment horizontal="center" vertical="center" wrapText="1"/>
    </xf>
    <xf numFmtId="0" fontId="6" fillId="0" borderId="9" xfId="488" applyFont="1" applyFill="1" applyBorder="1" applyAlignment="1">
      <alignment horizontal="center" vertical="center" wrapText="1"/>
    </xf>
    <xf numFmtId="0" fontId="6" fillId="0" borderId="28" xfId="488" applyFont="1" applyFill="1" applyBorder="1" applyAlignment="1">
      <alignment horizontal="center" vertical="center" wrapText="1"/>
    </xf>
    <xf numFmtId="0" fontId="14" fillId="0" borderId="9" xfId="0" applyFont="1" applyBorder="1" applyAlignment="1">
      <alignment horizontal="center" vertical="center"/>
    </xf>
    <xf numFmtId="0" fontId="0" fillId="0" borderId="9" xfId="0" applyFont="1" applyBorder="1" applyAlignment="1">
      <alignment vertical="center"/>
    </xf>
    <xf numFmtId="0" fontId="128" fillId="0" borderId="9" xfId="488" applyFont="1" applyFill="1" applyBorder="1" applyAlignment="1">
      <alignment horizontal="center" vertical="center" wrapText="1"/>
    </xf>
    <xf numFmtId="0" fontId="128" fillId="0" borderId="26" xfId="488" applyFont="1" applyFill="1" applyBorder="1" applyAlignment="1">
      <alignment horizontal="center" vertical="center" wrapText="1"/>
    </xf>
    <xf numFmtId="0" fontId="128" fillId="0" borderId="27" xfId="488" applyFont="1" applyFill="1" applyBorder="1" applyAlignment="1">
      <alignment horizontal="center" vertical="center" wrapText="1"/>
    </xf>
    <xf numFmtId="0" fontId="4" fillId="0" borderId="9" xfId="488" applyFont="1" applyFill="1" applyBorder="1" applyAlignment="1">
      <alignment horizontal="center" vertical="center" wrapText="1"/>
    </xf>
    <xf numFmtId="0" fontId="128" fillId="0" borderId="30" xfId="488" applyFont="1" applyFill="1" applyBorder="1" applyAlignment="1">
      <alignment horizontal="center" vertical="center" wrapText="1"/>
    </xf>
    <xf numFmtId="0" fontId="128" fillId="0" borderId="9" xfId="488" applyFont="1" applyFill="1" applyBorder="1" applyAlignment="1">
      <alignment vertical="center" wrapText="1"/>
    </xf>
    <xf numFmtId="0" fontId="128" fillId="0" borderId="9" xfId="488" applyFont="1" applyFill="1" applyBorder="1" applyAlignment="1">
      <alignment horizontal="left" vertical="center" wrapText="1"/>
    </xf>
    <xf numFmtId="0" fontId="10" fillId="0" borderId="25" xfId="488" applyFont="1" applyBorder="1" applyAlignment="1">
      <alignment horizontal="center"/>
    </xf>
    <xf numFmtId="0" fontId="15" fillId="0" borderId="25" xfId="488" applyFont="1" applyBorder="1" applyAlignment="1">
      <alignment wrapText="1"/>
    </xf>
    <xf numFmtId="14" fontId="15" fillId="0" borderId="25" xfId="488" applyNumberFormat="1" applyFont="1" applyBorder="1" applyAlignment="1">
      <alignment wrapText="1"/>
    </xf>
    <xf numFmtId="0" fontId="10" fillId="0" borderId="0" xfId="488" applyFont="1" applyBorder="1" applyAlignment="1">
      <alignment horizontal="center"/>
    </xf>
    <xf numFmtId="0" fontId="15" fillId="0" borderId="0" xfId="488" applyFont="1" applyBorder="1" applyAlignment="1">
      <alignment wrapText="1"/>
    </xf>
    <xf numFmtId="14" fontId="15" fillId="0" borderId="0" xfId="488" applyNumberFormat="1" applyFont="1" applyBorder="1" applyAlignment="1">
      <alignment wrapText="1"/>
    </xf>
    <xf numFmtId="0" fontId="10" fillId="15" borderId="0" xfId="488" applyFont="1" applyFill="1" applyBorder="1" applyAlignment="1">
      <alignment horizontal="center"/>
    </xf>
    <xf numFmtId="0" fontId="10" fillId="0" borderId="0" xfId="488" applyFont="1" applyBorder="1" applyAlignment="1">
      <alignment horizontal="center" vertical="center"/>
    </xf>
    <xf numFmtId="0" fontId="0" fillId="15" borderId="0" xfId="0" applyFill="1" applyAlignment="1">
      <alignment horizontal="right"/>
    </xf>
    <xf numFmtId="0" fontId="0" fillId="15" borderId="0" xfId="0" applyFill="1" applyAlignment="1"/>
    <xf numFmtId="0" fontId="15" fillId="0" borderId="0" xfId="488" applyFont="1" applyBorder="1" applyAlignment="1">
      <alignment horizontal="center" wrapText="1"/>
    </xf>
    <xf numFmtId="14" fontId="15" fillId="0" borderId="0" xfId="488" applyNumberFormat="1" applyFont="1" applyBorder="1" applyAlignment="1">
      <alignment horizontal="center" wrapText="1"/>
    </xf>
    <xf numFmtId="0" fontId="5" fillId="15" borderId="0" xfId="489" applyFont="1" applyFill="1" applyAlignment="1">
      <alignment vertical="center"/>
    </xf>
    <xf numFmtId="0" fontId="16" fillId="15" borderId="0" xfId="0" applyFont="1" applyFill="1" applyAlignment="1"/>
    <xf numFmtId="0" fontId="0" fillId="15" borderId="0" xfId="489" applyFont="1" applyFill="1" applyAlignment="1">
      <alignment vertical="center"/>
    </xf>
    <xf numFmtId="0" fontId="5" fillId="0" borderId="0" xfId="0" applyFont="1" applyFill="1" applyAlignment="1">
      <alignment vertical="center"/>
    </xf>
    <xf numFmtId="0" fontId="15" fillId="0" borderId="0" xfId="488" applyFont="1" applyBorder="1" applyAlignment="1">
      <alignment vertical="center" wrapText="1"/>
    </xf>
    <xf numFmtId="14" fontId="15" fillId="0" borderId="0" xfId="488" applyNumberFormat="1" applyFont="1" applyBorder="1" applyAlignment="1">
      <alignment vertical="center" wrapText="1"/>
    </xf>
    <xf numFmtId="0" fontId="15" fillId="0" borderId="0" xfId="488" applyFont="1" applyAlignment="1">
      <alignment wrapText="1"/>
    </xf>
    <xf numFmtId="14" fontId="15" fillId="0" borderId="0" xfId="488" applyNumberFormat="1" applyFont="1" applyAlignment="1">
      <alignment wrapText="1"/>
    </xf>
    <xf numFmtId="0" fontId="0" fillId="15" borderId="0" xfId="0" applyFill="1" applyBorder="1" applyAlignment="1"/>
    <xf numFmtId="0" fontId="11" fillId="0" borderId="29" xfId="488" applyFont="1" applyFill="1" applyBorder="1" applyAlignment="1">
      <alignment horizontal="center" vertical="center"/>
    </xf>
    <xf numFmtId="0" fontId="4" fillId="15" borderId="0" xfId="0" applyFont="1" applyFill="1" applyBorder="1" applyAlignment="1"/>
    <xf numFmtId="0" fontId="17" fillId="15" borderId="0" xfId="488" applyFont="1" applyFill="1" applyBorder="1" applyAlignment="1">
      <alignment horizontal="center" vertical="center"/>
    </xf>
    <xf numFmtId="0" fontId="1" fillId="15" borderId="0" xfId="488" applyFont="1" applyFill="1" applyBorder="1" applyAlignment="1">
      <alignment vertical="center"/>
    </xf>
    <xf numFmtId="0" fontId="17" fillId="15" borderId="0" xfId="488" applyFont="1" applyFill="1" applyBorder="1" applyAlignment="1">
      <alignment horizontal="right" vertical="center"/>
    </xf>
    <xf numFmtId="0" fontId="18" fillId="0" borderId="0" xfId="488" applyFont="1" applyBorder="1" applyAlignment="1">
      <alignment vertical="center"/>
    </xf>
    <xf numFmtId="0" fontId="11" fillId="0" borderId="9" xfId="488" applyFont="1" applyFill="1" applyBorder="1" applyAlignment="1">
      <alignment horizontal="center" vertical="center"/>
    </xf>
    <xf numFmtId="0" fontId="16" fillId="15" borderId="0" xfId="0" applyFont="1" applyFill="1" applyAlignment="1">
      <alignment horizontal="center"/>
    </xf>
    <xf numFmtId="0" fontId="5" fillId="15" borderId="0" xfId="488" applyFont="1" applyFill="1" applyBorder="1" applyAlignment="1">
      <alignment vertical="center"/>
    </xf>
    <xf numFmtId="0" fontId="11" fillId="0" borderId="9" xfId="488" applyFont="1" applyFill="1" applyBorder="1" applyAlignment="1">
      <alignment horizontal="center" vertical="center" wrapText="1"/>
    </xf>
    <xf numFmtId="0" fontId="0" fillId="0" borderId="0" xfId="0" applyBorder="1" applyAlignment="1"/>
    <xf numFmtId="0" fontId="11" fillId="0" borderId="9" xfId="488" applyFont="1" applyFill="1" applyBorder="1" applyAlignment="1">
      <alignment vertical="center" wrapText="1"/>
    </xf>
    <xf numFmtId="0" fontId="19" fillId="0" borderId="0" xfId="488" applyFont="1" applyFill="1" applyBorder="1" applyAlignment="1">
      <alignment wrapText="1"/>
    </xf>
    <xf numFmtId="14" fontId="19" fillId="0" borderId="0" xfId="488" applyNumberFormat="1" applyFont="1" applyFill="1" applyBorder="1" applyAlignment="1">
      <alignment wrapText="1"/>
    </xf>
    <xf numFmtId="0" fontId="11" fillId="0" borderId="27" xfId="488" applyFont="1" applyFill="1" applyBorder="1" applyAlignment="1">
      <alignment horizontal="center" vertical="center"/>
    </xf>
    <xf numFmtId="0" fontId="11" fillId="19" borderId="27" xfId="488" applyFont="1" applyFill="1" applyBorder="1" applyAlignment="1">
      <alignment horizontal="center" vertical="center"/>
    </xf>
    <xf numFmtId="0" fontId="11" fillId="19" borderId="27" xfId="488" applyFont="1" applyFill="1" applyBorder="1" applyAlignment="1">
      <alignment horizontal="center" vertical="center" textRotation="90" wrapText="1"/>
    </xf>
    <xf numFmtId="0" fontId="11" fillId="19" borderId="27" xfId="488" applyFont="1" applyFill="1" applyBorder="1" applyAlignment="1">
      <alignment horizontal="center" vertical="center" wrapText="1"/>
    </xf>
    <xf numFmtId="0" fontId="19" fillId="0" borderId="26" xfId="488" applyFont="1" applyFill="1" applyBorder="1" applyAlignment="1">
      <alignment vertical="center" wrapText="1"/>
    </xf>
    <xf numFmtId="14" fontId="19" fillId="0" borderId="26" xfId="488" applyNumberFormat="1" applyFont="1" applyFill="1" applyBorder="1" applyAlignment="1">
      <alignment vertical="center" wrapText="1"/>
    </xf>
    <xf numFmtId="0" fontId="6" fillId="0" borderId="26" xfId="488" applyFont="1" applyFill="1" applyBorder="1" applyAlignment="1">
      <alignment horizontal="center" vertical="center" wrapText="1"/>
    </xf>
    <xf numFmtId="0" fontId="6" fillId="19" borderId="26" xfId="488" applyFont="1" applyFill="1" applyBorder="1" applyAlignment="1">
      <alignment horizontal="center" vertical="center" wrapText="1"/>
    </xf>
    <xf numFmtId="0" fontId="6" fillId="0" borderId="28" xfId="488" applyFont="1" applyFill="1" applyBorder="1" applyAlignment="1">
      <alignment horizontal="center" vertical="center" textRotation="90" wrapText="1"/>
    </xf>
    <xf numFmtId="0" fontId="6" fillId="19" borderId="28" xfId="488" applyFont="1" applyFill="1" applyBorder="1" applyAlignment="1">
      <alignment horizontal="center" vertical="center" textRotation="90" wrapText="1"/>
    </xf>
    <xf numFmtId="0" fontId="14" fillId="0" borderId="9" xfId="0" applyFont="1" applyBorder="1" applyAlignment="1">
      <alignment vertical="center"/>
    </xf>
    <xf numFmtId="14" fontId="14" fillId="0" borderId="28" xfId="0" applyNumberFormat="1" applyFont="1" applyBorder="1" applyAlignment="1">
      <alignment vertical="center"/>
    </xf>
    <xf numFmtId="0" fontId="4" fillId="0" borderId="9" xfId="488" applyFont="1" applyFill="1" applyBorder="1" applyAlignment="1">
      <alignment horizontal="center"/>
    </xf>
    <xf numFmtId="0" fontId="21" fillId="0" borderId="9" xfId="488" applyFont="1" applyFill="1" applyBorder="1" applyAlignment="1">
      <alignment horizontal="center" vertical="center"/>
    </xf>
    <xf numFmtId="0" fontId="17" fillId="0" borderId="26" xfId="488" applyFont="1" applyFill="1" applyBorder="1" applyAlignment="1">
      <alignment horizontal="center" vertical="center" wrapText="1"/>
    </xf>
    <xf numFmtId="14" fontId="4" fillId="0" borderId="26" xfId="488" applyNumberFormat="1" applyFont="1" applyFill="1" applyBorder="1" applyAlignment="1">
      <alignment horizontal="center" vertical="center" wrapText="1"/>
    </xf>
    <xf numFmtId="0" fontId="4" fillId="0" borderId="26" xfId="488" applyFont="1" applyFill="1" applyBorder="1" applyAlignment="1">
      <alignment horizontal="center"/>
    </xf>
    <xf numFmtId="0" fontId="21" fillId="0" borderId="26" xfId="488" applyFont="1" applyFill="1" applyBorder="1" applyAlignment="1">
      <alignment horizontal="center" vertical="center"/>
    </xf>
    <xf numFmtId="0" fontId="4" fillId="0" borderId="9" xfId="488" applyFont="1" applyFill="1" applyBorder="1" applyAlignment="1">
      <alignment horizontal="center" vertical="center"/>
    </xf>
    <xf numFmtId="14" fontId="4" fillId="0" borderId="30" xfId="488" applyNumberFormat="1" applyFont="1" applyFill="1" applyBorder="1" applyAlignment="1" applyProtection="1">
      <alignment horizontal="center" vertical="center" wrapText="1"/>
      <protection locked="0"/>
    </xf>
    <xf numFmtId="0" fontId="128" fillId="0" borderId="9" xfId="0" applyFont="1" applyFill="1" applyBorder="1" applyAlignment="1">
      <alignment horizontal="center" vertical="center" wrapText="1"/>
    </xf>
    <xf numFmtId="0" fontId="17" fillId="0" borderId="9" xfId="488" applyFont="1" applyFill="1" applyBorder="1" applyAlignment="1" applyProtection="1">
      <alignment horizontal="center" vertical="center" wrapText="1"/>
      <protection locked="0"/>
    </xf>
    <xf numFmtId="268" fontId="17" fillId="0" borderId="9" xfId="488" applyNumberFormat="1" applyFont="1" applyFill="1" applyBorder="1" applyAlignment="1" applyProtection="1">
      <alignment horizontal="center" vertical="center" wrapText="1"/>
      <protection locked="0"/>
    </xf>
    <xf numFmtId="268" fontId="4" fillId="0" borderId="9" xfId="488" applyNumberFormat="1" applyFont="1" applyFill="1" applyBorder="1" applyAlignment="1" applyProtection="1">
      <alignment horizontal="center" vertical="center" wrapText="1"/>
      <protection locked="0"/>
    </xf>
    <xf numFmtId="0" fontId="4" fillId="0" borderId="9"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0" fontId="17" fillId="0" borderId="26" xfId="488" applyFont="1" applyFill="1" applyBorder="1" applyAlignment="1" applyProtection="1">
      <alignment horizontal="center" vertical="center" wrapText="1"/>
      <protection locked="0"/>
    </xf>
    <xf numFmtId="268" fontId="17" fillId="0" borderId="26" xfId="488" applyNumberFormat="1" applyFont="1" applyFill="1" applyBorder="1" applyAlignment="1" applyProtection="1">
      <alignment horizontal="center" vertical="center" wrapText="1"/>
      <protection locked="0"/>
    </xf>
    <xf numFmtId="268" fontId="4" fillId="0" borderId="26" xfId="488" applyNumberFormat="1" applyFont="1" applyFill="1" applyBorder="1" applyAlignment="1" applyProtection="1">
      <alignment horizontal="center" vertical="center" wrapText="1"/>
      <protection locked="0"/>
    </xf>
    <xf numFmtId="0" fontId="4" fillId="0" borderId="26" xfId="0" applyFont="1" applyFill="1" applyBorder="1" applyAlignment="1">
      <alignment horizontal="center" vertical="center" wrapText="1"/>
    </xf>
    <xf numFmtId="14" fontId="4" fillId="0" borderId="26" xfId="0" applyNumberFormat="1" applyFont="1" applyFill="1" applyBorder="1" applyAlignment="1">
      <alignment horizontal="center" vertical="center" wrapText="1"/>
    </xf>
    <xf numFmtId="0" fontId="128" fillId="0" borderId="9" xfId="488" applyFont="1" applyFill="1" applyBorder="1" applyAlignment="1">
      <alignment horizontal="center" vertical="center"/>
    </xf>
    <xf numFmtId="0" fontId="128" fillId="26" borderId="26" xfId="488" applyFont="1" applyFill="1" applyBorder="1" applyAlignment="1">
      <alignment horizontal="center" vertical="center" wrapText="1"/>
    </xf>
    <xf numFmtId="0" fontId="129" fillId="0" borderId="25" xfId="488" applyFont="1" applyFill="1" applyBorder="1" applyAlignment="1"/>
    <xf numFmtId="0" fontId="129" fillId="0" borderId="0" xfId="488" applyFont="1" applyFill="1" applyBorder="1" applyAlignment="1"/>
    <xf numFmtId="0" fontId="1" fillId="0" borderId="0" xfId="488" applyFont="1" applyFill="1" applyBorder="1" applyAlignment="1">
      <alignment vertical="center"/>
    </xf>
    <xf numFmtId="0" fontId="129" fillId="0" borderId="0" xfId="488" applyFont="1" applyFill="1" applyBorder="1" applyAlignment="1">
      <alignment vertical="center"/>
    </xf>
    <xf numFmtId="0" fontId="130" fillId="0" borderId="0" xfId="488" applyFont="1" applyFill="1" applyBorder="1" applyAlignment="1"/>
    <xf numFmtId="0" fontId="10" fillId="0" borderId="1" xfId="488" applyFont="1" applyFill="1" applyBorder="1" applyAlignment="1">
      <alignment horizontal="left" wrapText="1"/>
    </xf>
    <xf numFmtId="0" fontId="130" fillId="0" borderId="1" xfId="488" applyFont="1" applyFill="1" applyBorder="1" applyAlignment="1">
      <alignment horizontal="left" wrapText="1"/>
    </xf>
    <xf numFmtId="0" fontId="22" fillId="0" borderId="9" xfId="489" applyFont="1" applyFill="1" applyBorder="1" applyAlignment="1">
      <alignment horizontal="center" vertical="center"/>
    </xf>
    <xf numFmtId="0" fontId="4" fillId="0" borderId="9" xfId="489" applyFont="1" applyFill="1" applyBorder="1" applyAlignment="1">
      <alignment horizontal="center" vertical="center"/>
    </xf>
    <xf numFmtId="0" fontId="131" fillId="0" borderId="29" xfId="488" applyFont="1" applyFill="1" applyBorder="1" applyAlignment="1">
      <alignment horizontal="center" vertical="center"/>
    </xf>
    <xf numFmtId="0" fontId="131" fillId="0" borderId="31" xfId="488" applyFont="1" applyFill="1" applyBorder="1" applyAlignment="1">
      <alignment horizontal="center" vertical="center"/>
    </xf>
    <xf numFmtId="269" fontId="4" fillId="0" borderId="31" xfId="488" applyNumberFormat="1" applyFont="1" applyFill="1" applyBorder="1" applyAlignment="1">
      <alignment horizontal="center" vertical="center"/>
    </xf>
    <xf numFmtId="0" fontId="131" fillId="0" borderId="26" xfId="488" applyFont="1" applyFill="1" applyBorder="1" applyAlignment="1">
      <alignment vertical="center" wrapText="1"/>
    </xf>
    <xf numFmtId="0" fontId="131" fillId="0" borderId="9" xfId="488" applyFont="1" applyFill="1" applyBorder="1" applyAlignment="1">
      <alignment horizontal="center" vertical="center" wrapText="1"/>
    </xf>
    <xf numFmtId="0" fontId="131" fillId="0" borderId="32" xfId="488" applyFont="1" applyFill="1" applyBorder="1" applyAlignment="1">
      <alignment horizontal="center" vertical="center" wrapText="1"/>
    </xf>
    <xf numFmtId="0" fontId="11" fillId="0" borderId="0" xfId="488" applyFont="1" applyFill="1" applyBorder="1" applyAlignment="1">
      <alignment vertical="center" wrapText="1"/>
    </xf>
    <xf numFmtId="0" fontId="131" fillId="0" borderId="0" xfId="488" applyFont="1" applyFill="1" applyBorder="1" applyAlignment="1">
      <alignment horizontal="center" vertical="center"/>
    </xf>
    <xf numFmtId="0" fontId="11" fillId="0" borderId="0" xfId="488" applyFont="1" applyFill="1" applyBorder="1" applyAlignment="1">
      <alignment horizontal="center" vertical="center"/>
    </xf>
    <xf numFmtId="0" fontId="23" fillId="0" borderId="28" xfId="0" applyFont="1" applyFill="1" applyBorder="1" applyAlignment="1">
      <alignment horizontal="left" textRotation="90"/>
    </xf>
    <xf numFmtId="0" fontId="130" fillId="27" borderId="28" xfId="0" applyFont="1" applyFill="1" applyBorder="1" applyAlignment="1">
      <alignment horizontal="left" textRotation="90"/>
    </xf>
    <xf numFmtId="0" fontId="128" fillId="28" borderId="26" xfId="488" applyFont="1" applyFill="1" applyBorder="1" applyAlignment="1">
      <alignment horizontal="center" vertical="center" wrapText="1"/>
    </xf>
    <xf numFmtId="0" fontId="132" fillId="0" borderId="9" xfId="0" applyFont="1" applyFill="1" applyBorder="1" applyAlignment="1">
      <alignment horizontal="center" vertical="center"/>
    </xf>
    <xf numFmtId="0" fontId="132" fillId="0" borderId="26" xfId="0" applyFont="1" applyFill="1" applyBorder="1" applyAlignment="1">
      <alignment horizontal="center" vertical="center"/>
    </xf>
    <xf numFmtId="0" fontId="9" fillId="0" borderId="0" xfId="488" applyFill="1" applyAlignment="1"/>
    <xf numFmtId="0" fontId="9" fillId="0" borderId="0" xfId="488" applyAlignment="1"/>
    <xf numFmtId="0" fontId="3" fillId="0" borderId="0" xfId="488" applyFont="1" applyFill="1" applyBorder="1" applyAlignment="1">
      <alignment horizontal="center" vertical="center"/>
    </xf>
    <xf numFmtId="0" fontId="1" fillId="0" borderId="0" xfId="488" applyFont="1" applyFill="1" applyAlignment="1"/>
    <xf numFmtId="14" fontId="0" fillId="0" borderId="9" xfId="0" applyNumberFormat="1" applyFont="1" applyFill="1" applyBorder="1" applyAlignment="1">
      <alignment horizontal="center" vertical="center" shrinkToFit="1"/>
    </xf>
    <xf numFmtId="0" fontId="0" fillId="15" borderId="9" xfId="0" applyFont="1" applyFill="1" applyBorder="1" applyAlignment="1">
      <alignment horizontal="center" vertical="center" shrinkToFit="1"/>
    </xf>
    <xf numFmtId="0" fontId="0" fillId="0" borderId="9" xfId="0" applyFill="1" applyBorder="1" applyAlignment="1">
      <alignment horizontal="center" vertical="center"/>
    </xf>
    <xf numFmtId="0" fontId="24" fillId="8" borderId="9" xfId="488" applyFont="1" applyFill="1" applyBorder="1" applyAlignment="1">
      <alignment horizontal="center" vertical="center" wrapText="1"/>
    </xf>
    <xf numFmtId="267" fontId="24" fillId="8" borderId="9" xfId="488" applyNumberFormat="1" applyFont="1" applyFill="1" applyBorder="1" applyAlignment="1">
      <alignment horizontal="center" vertical="center" wrapText="1"/>
    </xf>
    <xf numFmtId="0" fontId="25" fillId="0" borderId="0" xfId="488" applyFont="1" applyFill="1" applyBorder="1" applyAlignment="1">
      <alignment horizontal="center" vertical="center"/>
    </xf>
    <xf numFmtId="0" fontId="11" fillId="0" borderId="0" xfId="488" applyFont="1" applyFill="1" applyBorder="1" applyAlignment="1">
      <alignment horizontal="right" vertical="center"/>
    </xf>
    <xf numFmtId="0" fontId="11" fillId="0" borderId="0" xfId="488" applyFont="1" applyFill="1" applyBorder="1" applyAlignment="1">
      <alignment horizontal="center" vertical="center" textRotation="90"/>
    </xf>
    <xf numFmtId="0" fontId="11" fillId="0" borderId="0" xfId="488" applyFont="1" applyFill="1" applyBorder="1" applyAlignment="1">
      <alignment horizontal="right" vertical="center" textRotation="90"/>
    </xf>
    <xf numFmtId="0" fontId="24" fillId="15" borderId="9" xfId="488" applyFont="1" applyFill="1" applyBorder="1" applyAlignment="1">
      <alignment horizontal="center" vertical="center" wrapText="1"/>
    </xf>
    <xf numFmtId="0" fontId="4" fillId="0" borderId="9" xfId="0" applyFont="1" applyFill="1" applyBorder="1" applyAlignment="1">
      <alignment horizontal="center" vertical="center"/>
    </xf>
    <xf numFmtId="0" fontId="4" fillId="0" borderId="26" xfId="0" applyFont="1" applyFill="1" applyBorder="1" applyAlignment="1">
      <alignment horizontal="center" vertical="center"/>
    </xf>
    <xf numFmtId="0" fontId="10" fillId="0" borderId="0" xfId="488" applyFont="1" applyFill="1" applyBorder="1" applyAlignment="1">
      <alignment horizontal="left" wrapText="1"/>
    </xf>
    <xf numFmtId="14" fontId="0" fillId="0"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0" borderId="0" xfId="0" applyFill="1" applyBorder="1" applyAlignment="1">
      <alignment horizontal="center" vertical="center"/>
    </xf>
    <xf numFmtId="267" fontId="24" fillId="8" borderId="0" xfId="488" applyNumberFormat="1" applyFont="1" applyFill="1" applyBorder="1" applyAlignment="1">
      <alignment horizontal="center" vertical="center" wrapText="1"/>
    </xf>
    <xf numFmtId="0" fontId="24" fillId="15" borderId="0" xfId="488" applyFont="1" applyFill="1" applyBorder="1" applyAlignment="1">
      <alignment horizontal="center" vertical="center" wrapText="1"/>
    </xf>
    <xf numFmtId="0" fontId="23" fillId="0" borderId="0" xfId="0" applyFont="1" applyFill="1" applyBorder="1" applyAlignment="1">
      <alignment horizontal="left" textRotation="90"/>
    </xf>
    <xf numFmtId="0" fontId="4" fillId="0" borderId="0" xfId="488" applyFont="1" applyFill="1" applyBorder="1" applyAlignment="1">
      <alignment horizontal="center" vertical="center" wrapText="1"/>
    </xf>
    <xf numFmtId="0" fontId="4" fillId="0" borderId="0" xfId="0" applyFont="1" applyFill="1" applyBorder="1" applyAlignment="1">
      <alignment horizontal="center" vertical="center"/>
    </xf>
    <xf numFmtId="0" fontId="128" fillId="15" borderId="30" xfId="488" applyFont="1" applyFill="1" applyBorder="1" applyAlignment="1">
      <alignment horizontal="left" vertical="center" wrapText="1"/>
    </xf>
    <xf numFmtId="0" fontId="4" fillId="27" borderId="9" xfId="488" applyFont="1" applyFill="1" applyBorder="1" applyAlignment="1">
      <alignment horizontal="center" vertical="center" wrapText="1"/>
    </xf>
    <xf numFmtId="0" fontId="128" fillId="0" borderId="9" xfId="488" applyFont="1" applyFill="1" applyBorder="1" applyAlignment="1">
      <alignment vertical="center"/>
    </xf>
    <xf numFmtId="0" fontId="128" fillId="0" borderId="9" xfId="488" applyFont="1" applyFill="1" applyBorder="1" applyAlignment="1">
      <alignment horizontal="left" vertical="center"/>
    </xf>
    <xf numFmtId="0" fontId="0" fillId="0" borderId="26" xfId="488" applyFont="1" applyFill="1" applyBorder="1" applyAlignment="1">
      <alignment horizontal="center" vertical="center" wrapText="1"/>
    </xf>
    <xf numFmtId="0" fontId="133" fillId="0" borderId="9" xfId="488" applyFont="1" applyFill="1" applyBorder="1" applyAlignment="1">
      <alignment horizontal="left" vertical="center" wrapText="1"/>
    </xf>
    <xf numFmtId="0" fontId="133" fillId="0" borderId="9" xfId="488" applyFont="1" applyFill="1" applyBorder="1" applyAlignment="1">
      <alignment vertical="center"/>
    </xf>
    <xf numFmtId="0" fontId="133" fillId="0" borderId="9" xfId="488" applyFont="1" applyFill="1" applyBorder="1" applyAlignment="1">
      <alignment vertical="center" wrapText="1"/>
    </xf>
    <xf numFmtId="0" fontId="133" fillId="0" borderId="9" xfId="488" applyFont="1" applyFill="1" applyBorder="1" applyAlignment="1">
      <alignment horizontal="left" vertical="center"/>
    </xf>
    <xf numFmtId="0" fontId="0" fillId="0" borderId="9" xfId="488" applyFont="1" applyFill="1" applyBorder="1" applyAlignment="1">
      <alignment horizontal="center" vertical="center" wrapText="1"/>
    </xf>
    <xf numFmtId="0" fontId="4" fillId="0" borderId="9" xfId="0" applyFont="1" applyFill="1" applyBorder="1" applyAlignment="1">
      <alignment horizontal="left" vertical="center" wrapText="1"/>
    </xf>
    <xf numFmtId="0" fontId="4" fillId="0" borderId="9" xfId="488" applyFont="1" applyFill="1" applyBorder="1" applyAlignment="1"/>
    <xf numFmtId="0" fontId="0" fillId="0" borderId="9" xfId="488" applyFont="1" applyFill="1" applyBorder="1" applyAlignment="1">
      <alignment horizontal="center" vertical="center"/>
    </xf>
    <xf numFmtId="0" fontId="133" fillId="0" borderId="9" xfId="488" applyFont="1" applyFill="1" applyBorder="1" applyAlignment="1">
      <alignment horizontal="center" vertical="center"/>
    </xf>
    <xf numFmtId="0" fontId="17" fillId="0" borderId="9" xfId="488" applyFont="1" applyFill="1" applyBorder="1" applyAlignment="1">
      <alignment horizontal="center" vertical="center" wrapText="1"/>
    </xf>
    <xf numFmtId="14" fontId="4" fillId="0" borderId="9" xfId="488" applyNumberFormat="1" applyFont="1" applyFill="1" applyBorder="1" applyAlignment="1">
      <alignment horizontal="center" vertical="center" wrapText="1"/>
    </xf>
    <xf numFmtId="0" fontId="133" fillId="0" borderId="26" xfId="488" applyFont="1" applyFill="1" applyBorder="1" applyAlignment="1">
      <alignment horizontal="center" vertical="center" wrapText="1"/>
    </xf>
    <xf numFmtId="0" fontId="133" fillId="0" borderId="9" xfId="488" applyFont="1" applyFill="1" applyBorder="1" applyAlignment="1">
      <alignment horizontal="center" vertical="center" wrapText="1"/>
    </xf>
    <xf numFmtId="271" fontId="1" fillId="0" borderId="0" xfId="488" applyNumberFormat="1" applyFont="1" applyAlignment="1">
      <alignment vertical="center"/>
    </xf>
    <xf numFmtId="0" fontId="1" fillId="0" borderId="0" xfId="488" applyFont="1" applyBorder="1" applyAlignment="1">
      <alignment wrapText="1"/>
    </xf>
    <xf numFmtId="0" fontId="3" fillId="0" borderId="0" xfId="488" applyFont="1" applyBorder="1" applyAlignment="1">
      <alignment wrapText="1"/>
    </xf>
    <xf numFmtId="0" fontId="0" fillId="0" borderId="33" xfId="488" applyFont="1" applyBorder="1" applyAlignment="1"/>
    <xf numFmtId="0" fontId="0" fillId="0" borderId="0" xfId="488" applyFont="1" applyBorder="1" applyAlignment="1">
      <alignment vertical="center"/>
    </xf>
    <xf numFmtId="0" fontId="6" fillId="0" borderId="34" xfId="489" applyFont="1" applyFill="1" applyBorder="1" applyAlignment="1">
      <alignment horizontal="center" vertical="center"/>
    </xf>
    <xf numFmtId="0" fontId="11" fillId="0" borderId="35" xfId="489" applyFont="1" applyFill="1" applyBorder="1" applyAlignment="1">
      <alignment horizontal="left" vertical="center"/>
    </xf>
    <xf numFmtId="0" fontId="11" fillId="0" borderId="36" xfId="489" applyFont="1" applyFill="1" applyBorder="1" applyAlignment="1">
      <alignment horizontal="center" vertical="center"/>
    </xf>
    <xf numFmtId="271" fontId="0" fillId="0" borderId="0" xfId="488" applyNumberFormat="1" applyFont="1" applyBorder="1" applyAlignment="1">
      <alignment vertical="center"/>
    </xf>
    <xf numFmtId="271" fontId="0" fillId="0" borderId="0" xfId="488" applyNumberFormat="1" applyFont="1" applyFill="1" applyAlignment="1">
      <alignment vertical="center"/>
    </xf>
    <xf numFmtId="0" fontId="6" fillId="0" borderId="29" xfId="489" applyFont="1" applyFill="1" applyBorder="1" applyAlignment="1">
      <alignment vertical="center"/>
    </xf>
    <xf numFmtId="0" fontId="6" fillId="0" borderId="10" xfId="489" applyFont="1" applyFill="1" applyBorder="1" applyAlignment="1">
      <alignment vertical="center"/>
    </xf>
    <xf numFmtId="0" fontId="6" fillId="0" borderId="10" xfId="489" applyFont="1" applyFill="1" applyBorder="1" applyAlignment="1">
      <alignment horizontal="left" vertical="center"/>
    </xf>
    <xf numFmtId="1" fontId="6" fillId="0" borderId="37" xfId="489" applyNumberFormat="1" applyFont="1" applyFill="1" applyBorder="1" applyAlignment="1">
      <alignment horizontal="left" vertical="center"/>
    </xf>
    <xf numFmtId="1" fontId="6" fillId="0" borderId="38" xfId="489" applyNumberFormat="1" applyFont="1" applyFill="1" applyBorder="1" applyAlignment="1">
      <alignment horizontal="left" vertical="center"/>
    </xf>
    <xf numFmtId="0" fontId="6" fillId="0" borderId="37" xfId="489" applyFont="1" applyFill="1" applyBorder="1" applyAlignment="1">
      <alignment horizontal="left" vertical="center"/>
    </xf>
    <xf numFmtId="0" fontId="6" fillId="0" borderId="38" xfId="489" applyFont="1" applyFill="1" applyBorder="1" applyAlignment="1">
      <alignment horizontal="left" vertical="center"/>
    </xf>
    <xf numFmtId="0" fontId="6" fillId="0" borderId="39" xfId="489" applyFont="1" applyFill="1" applyBorder="1" applyAlignment="1">
      <alignment horizontal="left" vertical="center"/>
    </xf>
    <xf numFmtId="0" fontId="6" fillId="0" borderId="40" xfId="489" applyFont="1" applyFill="1" applyBorder="1" applyAlignment="1">
      <alignment horizontal="left" vertical="center"/>
    </xf>
    <xf numFmtId="263" fontId="2" fillId="0" borderId="0" xfId="488" applyNumberFormat="1" applyFont="1" applyFill="1" applyBorder="1" applyAlignment="1">
      <alignment horizontal="left" vertical="center"/>
    </xf>
    <xf numFmtId="0" fontId="4" fillId="0" borderId="31" xfId="488" applyFont="1" applyFill="1" applyBorder="1" applyAlignment="1">
      <alignment horizontal="center" vertical="center" wrapText="1"/>
    </xf>
    <xf numFmtId="0" fontId="4" fillId="0" borderId="7" xfId="488" applyFont="1" applyFill="1" applyBorder="1" applyAlignment="1">
      <alignment horizontal="center" vertical="center" wrapText="1"/>
    </xf>
    <xf numFmtId="0" fontId="11" fillId="3" borderId="7" xfId="488" applyFont="1" applyFill="1" applyBorder="1" applyAlignment="1">
      <alignment horizontal="center" vertical="center" wrapText="1"/>
    </xf>
    <xf numFmtId="1" fontId="14" fillId="0" borderId="9" xfId="0" applyNumberFormat="1" applyFont="1" applyBorder="1" applyAlignment="1">
      <alignment horizontal="center" vertical="center"/>
    </xf>
    <xf numFmtId="0" fontId="0" fillId="4" borderId="9" xfId="0" applyFont="1" applyFill="1" applyBorder="1" applyAlignment="1">
      <alignment horizontal="center" vertical="center" wrapText="1"/>
    </xf>
    <xf numFmtId="0" fontId="4" fillId="0" borderId="29" xfId="488" applyFont="1" applyFill="1" applyBorder="1" applyAlignment="1">
      <alignment horizontal="center" vertical="center" wrapText="1"/>
    </xf>
    <xf numFmtId="0" fontId="2" fillId="0" borderId="29" xfId="488" applyFont="1" applyFill="1" applyBorder="1" applyAlignment="1">
      <alignment horizontal="left" vertical="center" wrapText="1"/>
    </xf>
    <xf numFmtId="0" fontId="2" fillId="0" borderId="10" xfId="488" applyFont="1" applyFill="1" applyBorder="1" applyAlignment="1">
      <alignment horizontal="left" vertical="center" wrapText="1"/>
    </xf>
    <xf numFmtId="0" fontId="2" fillId="0" borderId="30" xfId="488" applyFont="1" applyFill="1" applyBorder="1" applyAlignment="1">
      <alignment horizontal="left" vertical="center" wrapText="1"/>
    </xf>
    <xf numFmtId="1" fontId="1" fillId="0" borderId="25" xfId="488" applyNumberFormat="1" applyFont="1" applyFill="1" applyBorder="1" applyAlignment="1"/>
    <xf numFmtId="0" fontId="1" fillId="0" borderId="25" xfId="488" applyFont="1" applyBorder="1" applyAlignment="1">
      <alignment horizontal="center"/>
    </xf>
    <xf numFmtId="0" fontId="18" fillId="0" borderId="25" xfId="488" applyFont="1" applyBorder="1" applyAlignment="1">
      <alignment horizontal="left"/>
    </xf>
    <xf numFmtId="1" fontId="7" fillId="0" borderId="0" xfId="488" applyNumberFormat="1" applyFont="1" applyFill="1" applyBorder="1" applyAlignment="1"/>
    <xf numFmtId="0" fontId="7" fillId="0" borderId="0" xfId="488" applyFont="1" applyBorder="1" applyAlignment="1">
      <alignment horizontal="center"/>
    </xf>
    <xf numFmtId="0" fontId="18" fillId="0" borderId="0" xfId="488" applyFont="1" applyBorder="1" applyAlignment="1">
      <alignment horizontal="left"/>
    </xf>
    <xf numFmtId="1" fontId="1" fillId="0" borderId="0" xfId="488" applyNumberFormat="1" applyFont="1" applyFill="1" applyBorder="1" applyAlignment="1"/>
    <xf numFmtId="0" fontId="1" fillId="0" borderId="0" xfId="488" applyFont="1" applyBorder="1" applyAlignment="1">
      <alignment horizontal="center"/>
    </xf>
    <xf numFmtId="1" fontId="9" fillId="0" borderId="0" xfId="489" applyNumberFormat="1" applyFill="1" applyAlignment="1"/>
    <xf numFmtId="14" fontId="9" fillId="0" borderId="0" xfId="489" applyNumberFormat="1" applyFill="1" applyBorder="1" applyAlignment="1">
      <alignment horizontal="center" wrapText="1"/>
    </xf>
    <xf numFmtId="0" fontId="9" fillId="0" borderId="0" xfId="489" applyFill="1" applyAlignment="1">
      <alignment horizontal="center"/>
    </xf>
    <xf numFmtId="1" fontId="1" fillId="0" borderId="0" xfId="488" applyNumberFormat="1" applyFont="1" applyFill="1" applyAlignment="1"/>
    <xf numFmtId="0" fontId="1" fillId="0" borderId="0" xfId="488" applyFont="1" applyAlignment="1">
      <alignment horizontal="center"/>
    </xf>
    <xf numFmtId="1" fontId="1" fillId="0" borderId="0" xfId="488" applyNumberFormat="1" applyFont="1" applyFill="1" applyAlignment="1">
      <alignment vertical="center"/>
    </xf>
    <xf numFmtId="0" fontId="1" fillId="0" borderId="0" xfId="488" applyFont="1" applyAlignment="1">
      <alignment horizontal="center" vertical="center"/>
    </xf>
    <xf numFmtId="0" fontId="18" fillId="0" borderId="0" xfId="488" applyFont="1" applyAlignment="1">
      <alignment horizontal="left" vertical="center"/>
    </xf>
    <xf numFmtId="0" fontId="18" fillId="0" borderId="0" xfId="488" applyFont="1" applyAlignment="1">
      <alignment horizontal="left"/>
    </xf>
    <xf numFmtId="0" fontId="11" fillId="0" borderId="34" xfId="489" applyFont="1" applyFill="1" applyBorder="1" applyAlignment="1">
      <alignment horizontal="left" vertical="center"/>
    </xf>
    <xf numFmtId="0" fontId="19" fillId="0" borderId="30" xfId="489" applyFont="1" applyFill="1" applyBorder="1" applyAlignment="1">
      <alignment horizontal="center" vertical="center"/>
    </xf>
    <xf numFmtId="0" fontId="11" fillId="0" borderId="9" xfId="489" applyFont="1" applyFill="1" applyBorder="1" applyAlignment="1">
      <alignment horizontal="center" vertical="center"/>
    </xf>
    <xf numFmtId="0" fontId="19" fillId="0" borderId="9" xfId="489" applyFont="1" applyFill="1" applyBorder="1" applyAlignment="1">
      <alignment horizontal="center" vertical="center"/>
    </xf>
    <xf numFmtId="0" fontId="20" fillId="0" borderId="9" xfId="489" applyFont="1" applyFill="1" applyBorder="1" applyAlignment="1">
      <alignment horizontal="center" vertical="center"/>
    </xf>
    <xf numFmtId="0" fontId="6" fillId="0" borderId="9" xfId="489" applyFont="1" applyFill="1" applyBorder="1" applyAlignment="1">
      <alignment horizontal="center" vertical="center"/>
    </xf>
    <xf numFmtId="0" fontId="28" fillId="0" borderId="9" xfId="489" applyFont="1" applyFill="1" applyBorder="1" applyAlignment="1">
      <alignment horizontal="center" vertical="center"/>
    </xf>
    <xf numFmtId="0" fontId="28" fillId="0" borderId="0" xfId="489" applyFont="1" applyFill="1" applyBorder="1" applyAlignment="1">
      <alignment horizontal="center" vertical="center"/>
    </xf>
    <xf numFmtId="1" fontId="6" fillId="0" borderId="30" xfId="489" applyNumberFormat="1" applyFont="1" applyFill="1" applyBorder="1" applyAlignment="1">
      <alignment horizontal="left" vertical="center"/>
    </xf>
    <xf numFmtId="1" fontId="20" fillId="0" borderId="9" xfId="489" applyNumberFormat="1" applyFont="1" applyFill="1" applyBorder="1" applyAlignment="1">
      <alignment horizontal="center" vertical="center"/>
    </xf>
    <xf numFmtId="263" fontId="20" fillId="0" borderId="9" xfId="489" applyNumberFormat="1" applyFont="1" applyFill="1" applyBorder="1" applyAlignment="1">
      <alignment horizontal="center" vertical="center"/>
    </xf>
    <xf numFmtId="0" fontId="6" fillId="0" borderId="30" xfId="489" applyFont="1" applyFill="1" applyBorder="1" applyAlignment="1">
      <alignment horizontal="left" vertical="center"/>
    </xf>
    <xf numFmtId="0" fontId="6" fillId="0" borderId="41" xfId="489" applyFont="1" applyFill="1" applyBorder="1" applyAlignment="1">
      <alignment horizontal="left" vertical="center"/>
    </xf>
    <xf numFmtId="0" fontId="24" fillId="0" borderId="9" xfId="489" applyFont="1" applyFill="1" applyBorder="1" applyAlignment="1">
      <alignment horizontal="center" vertical="center"/>
    </xf>
    <xf numFmtId="0" fontId="2" fillId="0" borderId="9" xfId="489" applyFont="1" applyFill="1" applyBorder="1" applyAlignment="1">
      <alignment horizontal="center" vertical="center"/>
    </xf>
    <xf numFmtId="0" fontId="10" fillId="0" borderId="9" xfId="489" applyFont="1" applyFill="1" applyBorder="1" applyAlignment="1">
      <alignment horizontal="center" vertical="center"/>
    </xf>
    <xf numFmtId="1" fontId="1" fillId="0" borderId="0" xfId="488" applyNumberFormat="1" applyFont="1" applyFill="1" applyAlignment="1">
      <alignment horizontal="center"/>
    </xf>
    <xf numFmtId="263" fontId="11" fillId="0" borderId="0" xfId="488" applyNumberFormat="1" applyFont="1" applyFill="1" applyBorder="1" applyAlignment="1">
      <alignment horizontal="center"/>
    </xf>
    <xf numFmtId="263" fontId="19" fillId="0" borderId="0" xfId="488" applyNumberFormat="1" applyFont="1" applyFill="1" applyBorder="1" applyAlignment="1">
      <alignment horizontal="center"/>
    </xf>
    <xf numFmtId="263" fontId="11" fillId="0" borderId="0" xfId="488" applyNumberFormat="1" applyFont="1" applyFill="1" applyBorder="1" applyAlignment="1"/>
    <xf numFmtId="0" fontId="6" fillId="0" borderId="3" xfId="488" applyFont="1" applyBorder="1" applyAlignment="1">
      <alignment horizontal="left" vertical="center" wrapText="1"/>
    </xf>
    <xf numFmtId="263" fontId="11" fillId="0" borderId="10" xfId="488" applyNumberFormat="1" applyFont="1" applyFill="1" applyBorder="1" applyAlignment="1">
      <alignment horizontal="center" vertical="center"/>
    </xf>
    <xf numFmtId="0" fontId="6" fillId="0" borderId="42" xfId="488" applyFont="1" applyBorder="1" applyAlignment="1">
      <alignment horizontal="left" vertical="center" wrapText="1"/>
    </xf>
    <xf numFmtId="0" fontId="11" fillId="0" borderId="26" xfId="488" applyFont="1" applyBorder="1" applyAlignment="1">
      <alignment horizontal="center" vertical="center" wrapText="1"/>
    </xf>
    <xf numFmtId="263" fontId="11" fillId="0" borderId="3" xfId="488" applyNumberFormat="1" applyFont="1" applyFill="1" applyBorder="1" applyAlignment="1">
      <alignment horizontal="center" vertical="center"/>
    </xf>
    <xf numFmtId="0" fontId="4" fillId="0" borderId="28" xfId="0" applyFont="1" applyBorder="1" applyAlignment="1">
      <alignment horizontal="center" vertical="center"/>
    </xf>
    <xf numFmtId="0" fontId="11" fillId="0" borderId="27" xfId="488" applyFont="1" applyFill="1" applyBorder="1" applyAlignment="1">
      <alignment horizontal="center" vertical="center" wrapText="1"/>
    </xf>
    <xf numFmtId="0" fontId="4" fillId="0" borderId="28" xfId="0" applyFont="1" applyFill="1" applyBorder="1" applyAlignment="1">
      <alignment vertical="center"/>
    </xf>
    <xf numFmtId="1" fontId="2" fillId="0" borderId="9" xfId="0" applyNumberFormat="1" applyFont="1" applyFill="1" applyBorder="1" applyAlignment="1">
      <alignment horizontal="left" vertical="center" wrapText="1"/>
    </xf>
    <xf numFmtId="1" fontId="2" fillId="18" borderId="9" xfId="0" applyNumberFormat="1" applyFont="1" applyFill="1" applyBorder="1" applyAlignment="1">
      <alignment horizontal="left" vertical="center" wrapText="1"/>
    </xf>
    <xf numFmtId="1" fontId="2" fillId="0" borderId="9" xfId="0" applyNumberFormat="1" applyFont="1" applyFill="1" applyBorder="1" applyAlignment="1">
      <alignment vertical="center" wrapText="1"/>
    </xf>
    <xf numFmtId="0" fontId="24" fillId="0" borderId="9" xfId="0" applyFont="1" applyFill="1" applyBorder="1" applyAlignment="1">
      <alignment horizontal="left" vertical="center" wrapText="1"/>
    </xf>
    <xf numFmtId="0" fontId="29" fillId="0" borderId="9" xfId="488" applyFont="1" applyFill="1" applyBorder="1" applyAlignment="1">
      <alignment horizontal="center" vertical="center" wrapText="1"/>
    </xf>
    <xf numFmtId="1" fontId="2" fillId="24" borderId="9" xfId="0" applyNumberFormat="1" applyFont="1" applyFill="1" applyBorder="1" applyAlignment="1">
      <alignment horizontal="left" vertical="center" wrapText="1"/>
    </xf>
    <xf numFmtId="0" fontId="1" fillId="0" borderId="0" xfId="488" applyFont="1" applyFill="1" applyAlignment="1">
      <alignment vertical="center"/>
    </xf>
    <xf numFmtId="0" fontId="1" fillId="0" borderId="0" xfId="488" applyFont="1" applyBorder="1" applyAlignment="1">
      <alignment horizontal="center" vertical="center"/>
    </xf>
    <xf numFmtId="271" fontId="0" fillId="18" borderId="0" xfId="488" applyNumberFormat="1" applyFont="1" applyFill="1" applyAlignment="1">
      <alignment horizontal="center" vertical="center"/>
    </xf>
    <xf numFmtId="271" fontId="1" fillId="0" borderId="0" xfId="488" applyNumberFormat="1" applyFont="1" applyFill="1" applyAlignment="1">
      <alignment vertical="center"/>
    </xf>
    <xf numFmtId="0" fontId="5" fillId="0" borderId="0" xfId="488" applyFont="1" applyAlignment="1"/>
    <xf numFmtId="0" fontId="5" fillId="0" borderId="0" xfId="488" applyFont="1" applyAlignment="1">
      <alignment horizontal="center"/>
    </xf>
    <xf numFmtId="0" fontId="5" fillId="0" borderId="0" xfId="488" applyFont="1" applyBorder="1" applyAlignment="1">
      <alignment vertical="center"/>
    </xf>
    <xf numFmtId="271" fontId="5" fillId="0" borderId="0" xfId="488" applyNumberFormat="1" applyFont="1" applyAlignment="1">
      <alignment vertical="center"/>
    </xf>
    <xf numFmtId="0" fontId="30" fillId="0" borderId="0" xfId="488" applyFont="1" applyAlignment="1"/>
    <xf numFmtId="0" fontId="30" fillId="0" borderId="0" xfId="488" applyFont="1" applyAlignment="1">
      <alignment horizontal="center"/>
    </xf>
    <xf numFmtId="0" fontId="13" fillId="0" borderId="0" xfId="488" applyFont="1" applyBorder="1" applyAlignment="1">
      <alignment vertical="center"/>
    </xf>
    <xf numFmtId="263" fontId="10" fillId="0" borderId="0" xfId="488" applyNumberFormat="1" applyFont="1" applyFill="1" applyBorder="1" applyAlignment="1">
      <alignment horizontal="center"/>
    </xf>
    <xf numFmtId="0" fontId="11" fillId="0" borderId="9" xfId="488" applyFont="1" applyBorder="1" applyAlignment="1">
      <alignment horizontal="center" vertical="center" wrapText="1"/>
    </xf>
    <xf numFmtId="0" fontId="11" fillId="0" borderId="29" xfId="488" applyFont="1" applyBorder="1" applyAlignment="1">
      <alignment horizontal="center" vertical="center" wrapText="1"/>
    </xf>
    <xf numFmtId="0" fontId="2" fillId="0" borderId="9" xfId="488" applyFont="1" applyFill="1" applyBorder="1" applyAlignment="1">
      <alignment horizontal="center" vertical="center" wrapText="1"/>
    </xf>
    <xf numFmtId="0" fontId="24" fillId="0" borderId="9" xfId="488" applyFont="1" applyFill="1" applyBorder="1" applyAlignment="1">
      <alignment horizontal="center" vertical="center" wrapText="1"/>
    </xf>
    <xf numFmtId="0" fontId="10" fillId="0" borderId="25" xfId="488" applyFont="1" applyFill="1" applyBorder="1" applyAlignment="1"/>
    <xf numFmtId="0" fontId="10" fillId="0" borderId="0" xfId="488" applyFont="1" applyFill="1" applyBorder="1" applyAlignment="1">
      <alignment vertical="center"/>
    </xf>
    <xf numFmtId="0" fontId="0" fillId="18" borderId="0" xfId="0" applyFill="1" applyAlignment="1"/>
    <xf numFmtId="0" fontId="10" fillId="0" borderId="0" xfId="488" applyFont="1" applyAlignment="1">
      <alignment horizontal="center"/>
    </xf>
    <xf numFmtId="0" fontId="5" fillId="0" borderId="0" xfId="488" applyFont="1" applyFill="1" applyAlignment="1">
      <alignment vertical="center"/>
    </xf>
    <xf numFmtId="0" fontId="5" fillId="0" borderId="0" xfId="489" applyFont="1" applyFill="1" applyAlignment="1">
      <alignment vertical="center"/>
    </xf>
    <xf numFmtId="0" fontId="0" fillId="0" borderId="0" xfId="489" applyFont="1" applyFill="1" applyAlignment="1">
      <alignment vertical="center"/>
    </xf>
    <xf numFmtId="0" fontId="9" fillId="0" borderId="0" xfId="489" applyFont="1" applyFill="1" applyAlignment="1">
      <alignment vertical="center"/>
    </xf>
    <xf numFmtId="0" fontId="0" fillId="15" borderId="0" xfId="0" applyFont="1" applyFill="1" applyBorder="1" applyAlignment="1">
      <alignment horizontal="center"/>
    </xf>
    <xf numFmtId="0" fontId="17" fillId="15" borderId="0" xfId="489" applyFont="1" applyFill="1" applyBorder="1" applyAlignment="1">
      <alignment horizontal="center" vertical="center"/>
    </xf>
    <xf numFmtId="0" fontId="17" fillId="0" borderId="0" xfId="489" applyFont="1" applyFill="1" applyBorder="1" applyAlignment="1">
      <alignment vertical="center"/>
    </xf>
    <xf numFmtId="0" fontId="5" fillId="15" borderId="0" xfId="0" applyFont="1" applyFill="1" applyBorder="1" applyAlignment="1">
      <alignment horizontal="center"/>
    </xf>
    <xf numFmtId="263" fontId="10" fillId="0" borderId="0" xfId="488" applyNumberFormat="1" applyFont="1" applyFill="1" applyBorder="1" applyAlignment="1"/>
    <xf numFmtId="263" fontId="11" fillId="0" borderId="27" xfId="488" applyNumberFormat="1" applyFont="1" applyFill="1" applyBorder="1" applyAlignment="1">
      <alignment horizontal="center" vertical="center"/>
    </xf>
    <xf numFmtId="263" fontId="11" fillId="0" borderId="27" xfId="488" applyNumberFormat="1" applyFont="1" applyFill="1" applyBorder="1" applyAlignment="1">
      <alignment vertical="center"/>
    </xf>
    <xf numFmtId="0" fontId="11" fillId="0" borderId="26" xfId="488" applyFont="1" applyFill="1" applyBorder="1" applyAlignment="1">
      <alignment vertical="center" wrapText="1"/>
    </xf>
    <xf numFmtId="0" fontId="19" fillId="18" borderId="28" xfId="0" applyFont="1" applyFill="1" applyBorder="1" applyAlignment="1">
      <alignment horizontal="center" vertical="center" wrapText="1"/>
    </xf>
    <xf numFmtId="0" fontId="7" fillId="3" borderId="28" xfId="488" applyFont="1" applyFill="1" applyBorder="1" applyAlignment="1">
      <alignment vertical="center" wrapText="1"/>
    </xf>
    <xf numFmtId="0" fontId="11" fillId="0" borderId="28" xfId="488" applyFont="1" applyBorder="1" applyAlignment="1">
      <alignment horizontal="center" vertical="center" wrapText="1"/>
    </xf>
    <xf numFmtId="1" fontId="14" fillId="0" borderId="9" xfId="0" applyNumberFormat="1" applyFont="1" applyBorder="1" applyAlignment="1">
      <alignment vertical="center"/>
    </xf>
    <xf numFmtId="1" fontId="14" fillId="0" borderId="9" xfId="0" applyNumberFormat="1" applyFont="1" applyFill="1" applyBorder="1" applyAlignment="1">
      <alignment vertical="center"/>
    </xf>
    <xf numFmtId="0" fontId="24" fillId="0" borderId="9" xfId="488" applyFont="1" applyFill="1" applyBorder="1" applyAlignment="1">
      <alignment vertical="center" wrapText="1"/>
    </xf>
    <xf numFmtId="14" fontId="2" fillId="24" borderId="9" xfId="488" applyNumberFormat="1" applyFont="1" applyFill="1" applyBorder="1" applyAlignment="1" applyProtection="1">
      <alignment horizontal="center" vertical="center" wrapText="1"/>
      <protection locked="0"/>
    </xf>
    <xf numFmtId="14" fontId="2" fillId="0" borderId="9" xfId="488" applyNumberFormat="1" applyFont="1" applyFill="1" applyBorder="1" applyAlignment="1" applyProtection="1">
      <alignment vertical="center" wrapText="1"/>
      <protection locked="0"/>
    </xf>
    <xf numFmtId="14" fontId="2" fillId="18" borderId="9" xfId="488" applyNumberFormat="1" applyFont="1" applyFill="1" applyBorder="1" applyAlignment="1" applyProtection="1">
      <alignment horizontal="center" vertical="center" wrapText="1"/>
      <protection locked="0"/>
    </xf>
    <xf numFmtId="14" fontId="2" fillId="10" borderId="9" xfId="488" applyNumberFormat="1" applyFont="1" applyFill="1" applyBorder="1" applyAlignment="1" applyProtection="1">
      <alignment horizontal="center" vertical="center" wrapText="1"/>
      <protection locked="0"/>
    </xf>
    <xf numFmtId="0" fontId="1" fillId="0" borderId="25" xfId="488" applyFont="1" applyBorder="1" applyAlignment="1">
      <alignment horizontal="left" vertical="top"/>
    </xf>
    <xf numFmtId="0" fontId="1" fillId="0" borderId="0" xfId="488" applyFont="1" applyBorder="1" applyAlignment="1">
      <alignment horizontal="left" vertical="top"/>
    </xf>
    <xf numFmtId="0" fontId="1" fillId="0" borderId="0" xfId="488" applyFont="1" applyAlignment="1">
      <alignment horizontal="left" vertical="top"/>
    </xf>
    <xf numFmtId="271" fontId="11" fillId="0" borderId="29" xfId="488" applyNumberFormat="1" applyFont="1" applyBorder="1" applyAlignment="1">
      <alignment horizontal="center" vertical="center"/>
    </xf>
    <xf numFmtId="272" fontId="0" fillId="0" borderId="9" xfId="0" applyNumberFormat="1" applyFont="1" applyFill="1" applyBorder="1" applyAlignment="1">
      <alignment horizontal="center" vertical="center" shrinkToFit="1"/>
    </xf>
    <xf numFmtId="271" fontId="18" fillId="0" borderId="0" xfId="488" applyNumberFormat="1" applyFont="1" applyAlignment="1">
      <alignment vertical="center"/>
    </xf>
    <xf numFmtId="0" fontId="11" fillId="0" borderId="0" xfId="488" applyFont="1" applyBorder="1" applyAlignment="1">
      <alignment horizontal="left" vertical="top"/>
    </xf>
    <xf numFmtId="0" fontId="11" fillId="0" borderId="3" xfId="488" applyFont="1" applyFill="1" applyBorder="1" applyAlignment="1">
      <alignment horizontal="center" vertical="center" wrapText="1"/>
    </xf>
    <xf numFmtId="0" fontId="11" fillId="0" borderId="0" xfId="488" applyFont="1" applyFill="1" applyBorder="1" applyAlignment="1">
      <alignment horizontal="center" vertical="center" wrapText="1"/>
    </xf>
    <xf numFmtId="0" fontId="11" fillId="0" borderId="1" xfId="488" applyFont="1" applyFill="1" applyBorder="1" applyAlignment="1">
      <alignment horizontal="center" vertical="center" wrapText="1"/>
    </xf>
    <xf numFmtId="0" fontId="2" fillId="0" borderId="9" xfId="0" applyFont="1" applyFill="1" applyBorder="1" applyAlignment="1">
      <alignment horizontal="center" textRotation="90"/>
    </xf>
    <xf numFmtId="0" fontId="11" fillId="0" borderId="32" xfId="488" applyFont="1" applyBorder="1" applyAlignment="1">
      <alignment horizontal="center" vertical="center" wrapText="1"/>
    </xf>
    <xf numFmtId="0" fontId="10" fillId="0" borderId="28" xfId="0" applyFont="1" applyFill="1" applyBorder="1" applyAlignment="1">
      <alignment horizontal="center" vertical="center"/>
    </xf>
    <xf numFmtId="263" fontId="11" fillId="0" borderId="32" xfId="488" applyNumberFormat="1" applyFont="1" applyFill="1" applyBorder="1" applyAlignment="1">
      <alignment horizontal="center" vertical="center"/>
    </xf>
    <xf numFmtId="1" fontId="11" fillId="0" borderId="9" xfId="488" applyNumberFormat="1" applyFont="1" applyFill="1" applyBorder="1" applyAlignment="1">
      <alignment horizontal="center" vertical="center"/>
    </xf>
    <xf numFmtId="263" fontId="19" fillId="0" borderId="0" xfId="488" applyNumberFormat="1" applyFont="1" applyFill="1" applyBorder="1" applyAlignment="1">
      <alignment wrapText="1"/>
    </xf>
    <xf numFmtId="263" fontId="11" fillId="0" borderId="0" xfId="488" applyNumberFormat="1" applyFont="1" applyFill="1" applyBorder="1" applyAlignment="1">
      <alignment horizontal="left" vertical="top"/>
    </xf>
    <xf numFmtId="263" fontId="25" fillId="0" borderId="0" xfId="488" applyNumberFormat="1" applyFont="1" applyFill="1" applyBorder="1" applyAlignment="1">
      <alignment horizontal="center" vertical="center"/>
    </xf>
    <xf numFmtId="1" fontId="25" fillId="0" borderId="0" xfId="488" applyNumberFormat="1" applyFont="1" applyFill="1" applyBorder="1" applyAlignment="1">
      <alignment horizontal="center" vertical="center"/>
    </xf>
    <xf numFmtId="263" fontId="11" fillId="0" borderId="0" xfId="488" applyNumberFormat="1" applyFont="1" applyFill="1" applyBorder="1" applyAlignment="1">
      <alignment horizontal="center" vertical="center"/>
    </xf>
    <xf numFmtId="1" fontId="11" fillId="0" borderId="0" xfId="488" applyNumberFormat="1" applyFont="1" applyFill="1" applyBorder="1" applyAlignment="1">
      <alignment horizontal="right" vertical="center"/>
    </xf>
    <xf numFmtId="1" fontId="11" fillId="0" borderId="0" xfId="488" applyNumberFormat="1" applyFont="1" applyFill="1" applyBorder="1" applyAlignment="1">
      <alignment horizontal="left" vertical="center"/>
    </xf>
    <xf numFmtId="1" fontId="11" fillId="0" borderId="0" xfId="488" applyNumberFormat="1" applyFont="1" applyFill="1" applyBorder="1" applyAlignment="1">
      <alignment horizontal="center" vertical="center"/>
    </xf>
    <xf numFmtId="1" fontId="11" fillId="0" borderId="0" xfId="488" applyNumberFormat="1" applyFont="1" applyFill="1" applyBorder="1" applyAlignment="1">
      <alignment horizontal="right" vertical="center" textRotation="90"/>
    </xf>
    <xf numFmtId="1" fontId="11" fillId="0" borderId="0" xfId="488" applyNumberFormat="1" applyFont="1" applyFill="1" applyBorder="1" applyAlignment="1">
      <alignment horizontal="left" vertical="center" textRotation="90"/>
    </xf>
    <xf numFmtId="1" fontId="11" fillId="0" borderId="0" xfId="488" applyNumberFormat="1" applyFont="1" applyFill="1" applyBorder="1" applyAlignment="1">
      <alignment horizontal="center" vertical="center" textRotation="90"/>
    </xf>
    <xf numFmtId="263" fontId="19" fillId="0" borderId="26" xfId="488" applyNumberFormat="1" applyFont="1" applyFill="1" applyBorder="1" applyAlignment="1">
      <alignment vertical="center" wrapText="1"/>
    </xf>
    <xf numFmtId="0" fontId="11" fillId="14" borderId="26" xfId="488" applyFont="1" applyFill="1" applyBorder="1" applyAlignment="1">
      <alignment horizontal="center" vertical="center" wrapText="1"/>
    </xf>
    <xf numFmtId="0" fontId="11" fillId="0" borderId="26" xfId="488" applyFont="1" applyFill="1" applyBorder="1" applyAlignment="1">
      <alignment horizontal="center" vertical="center" textRotation="90" wrapText="1"/>
    </xf>
    <xf numFmtId="263" fontId="11" fillId="0" borderId="2" xfId="488" applyNumberFormat="1" applyFont="1" applyFill="1" applyBorder="1" applyAlignment="1">
      <alignment horizontal="center" vertical="center" wrapText="1"/>
    </xf>
    <xf numFmtId="0" fontId="24" fillId="0" borderId="9" xfId="488" applyFont="1" applyBorder="1" applyAlignment="1">
      <alignment horizontal="center" vertical="center" wrapText="1"/>
    </xf>
    <xf numFmtId="0" fontId="24" fillId="0" borderId="9" xfId="0" applyFont="1" applyFill="1" applyBorder="1" applyAlignment="1">
      <alignment horizontal="center" vertical="center" wrapText="1"/>
    </xf>
    <xf numFmtId="263" fontId="11" fillId="0" borderId="28" xfId="488" applyNumberFormat="1" applyFont="1" applyFill="1" applyBorder="1" applyAlignment="1">
      <alignment horizontal="center" vertical="center" wrapText="1"/>
    </xf>
    <xf numFmtId="0" fontId="6" fillId="0" borderId="28" xfId="488" applyFont="1" applyBorder="1" applyAlignment="1">
      <alignment horizontal="center" vertical="center" textRotation="90" wrapText="1"/>
    </xf>
    <xf numFmtId="0" fontId="23" fillId="0" borderId="28" xfId="0" applyFont="1" applyFill="1" applyBorder="1" applyAlignment="1">
      <alignment horizontal="left" textRotation="90" wrapText="1"/>
    </xf>
    <xf numFmtId="0" fontId="23" fillId="0" borderId="28" xfId="0" applyFont="1" applyBorder="1" applyAlignment="1">
      <alignment horizontal="left" textRotation="90" wrapText="1"/>
    </xf>
    <xf numFmtId="0" fontId="23" fillId="14" borderId="28" xfId="0" applyFont="1" applyFill="1" applyBorder="1" applyAlignment="1">
      <alignment horizontal="left" vertical="top" textRotation="90" wrapText="1"/>
    </xf>
    <xf numFmtId="0" fontId="24" fillId="0" borderId="9" xfId="0" applyFont="1" applyFill="1" applyBorder="1" applyAlignment="1">
      <alignment vertical="center" wrapText="1"/>
    </xf>
    <xf numFmtId="263" fontId="2" fillId="14" borderId="9" xfId="488" applyNumberFormat="1" applyFont="1" applyFill="1" applyBorder="1" applyAlignment="1">
      <alignment horizontal="left" vertical="top" wrapText="1"/>
    </xf>
    <xf numFmtId="0" fontId="4" fillId="15" borderId="9" xfId="0" applyFont="1" applyFill="1" applyBorder="1" applyAlignment="1">
      <alignment horizontal="center" vertical="center"/>
    </xf>
    <xf numFmtId="263" fontId="31" fillId="14" borderId="9" xfId="643" applyNumberFormat="1" applyFont="1" applyFill="1" applyBorder="1" applyAlignment="1">
      <alignment horizontal="left" vertical="top" wrapText="1"/>
    </xf>
    <xf numFmtId="0" fontId="4" fillId="10" borderId="9" xfId="0" applyFont="1" applyFill="1" applyBorder="1" applyAlignment="1">
      <alignment horizontal="center" vertical="center"/>
    </xf>
    <xf numFmtId="0" fontId="24" fillId="15" borderId="9" xfId="0" applyFont="1" applyFill="1" applyBorder="1" applyAlignment="1">
      <alignment vertical="center" wrapText="1"/>
    </xf>
    <xf numFmtId="0" fontId="24" fillId="0" borderId="9" xfId="0" applyFont="1" applyBorder="1" applyAlignment="1">
      <alignment horizontal="center" vertical="center" wrapText="1"/>
    </xf>
    <xf numFmtId="272" fontId="0" fillId="0" borderId="0" xfId="0" applyNumberFormat="1" applyFont="1" applyFill="1" applyBorder="1" applyAlignment="1">
      <alignment horizontal="center" vertical="center" shrinkToFit="1"/>
    </xf>
    <xf numFmtId="0" fontId="2" fillId="0" borderId="0" xfId="0" applyFont="1" applyFill="1" applyBorder="1" applyAlignment="1">
      <alignment horizontal="center" textRotation="90"/>
    </xf>
    <xf numFmtId="0" fontId="10" fillId="0" borderId="0" xfId="0" applyFont="1" applyFill="1" applyBorder="1" applyAlignment="1">
      <alignment horizontal="center" vertical="center"/>
    </xf>
    <xf numFmtId="1" fontId="25" fillId="0" borderId="0" xfId="488" applyNumberFormat="1" applyFont="1" applyFill="1" applyBorder="1" applyAlignment="1">
      <alignment horizontal="centerContinuous" vertical="center"/>
    </xf>
    <xf numFmtId="0" fontId="6" fillId="0" borderId="26" xfId="488" applyFont="1" applyFill="1" applyBorder="1" applyAlignment="1">
      <alignment horizontal="center" vertical="center" textRotation="90" wrapText="1"/>
    </xf>
    <xf numFmtId="0" fontId="6" fillId="0" borderId="0" xfId="488" applyFont="1" applyFill="1" applyBorder="1" applyAlignment="1">
      <alignment horizontal="center" vertical="center" textRotation="90" wrapText="1"/>
    </xf>
    <xf numFmtId="0" fontId="4" fillId="15" borderId="0" xfId="0" applyFont="1" applyFill="1" applyBorder="1" applyAlignment="1">
      <alignment horizontal="center" vertical="center"/>
    </xf>
    <xf numFmtId="0" fontId="1" fillId="0" borderId="0" xfId="488" applyFont="1" applyFill="1" applyBorder="1" applyAlignment="1">
      <alignment wrapText="1"/>
    </xf>
    <xf numFmtId="263" fontId="11" fillId="0" borderId="0" xfId="488" applyNumberFormat="1" applyFont="1" applyFill="1" applyBorder="1" applyAlignment="1">
      <alignment horizontal="centerContinuous" vertical="center"/>
    </xf>
    <xf numFmtId="263" fontId="11" fillId="0" borderId="0" xfId="488" applyNumberFormat="1" applyFont="1" applyFill="1" applyBorder="1" applyAlignment="1">
      <alignment horizontal="center" vertical="center" textRotation="90"/>
    </xf>
    <xf numFmtId="0" fontId="4" fillId="15" borderId="9" xfId="0" applyFont="1" applyFill="1" applyBorder="1" applyAlignment="1">
      <alignment horizontal="center" vertical="center" wrapText="1"/>
    </xf>
    <xf numFmtId="0" fontId="4" fillId="17" borderId="9" xfId="0" applyFont="1" applyFill="1" applyBorder="1" applyAlignment="1">
      <alignment horizontal="center" vertical="center"/>
    </xf>
    <xf numFmtId="0" fontId="4" fillId="17" borderId="9" xfId="0" applyFont="1" applyFill="1" applyBorder="1" applyAlignment="1">
      <alignment horizontal="center" vertical="center" wrapText="1"/>
    </xf>
    <xf numFmtId="0" fontId="32" fillId="0" borderId="9" xfId="0" applyFont="1" applyBorder="1" applyAlignment="1">
      <alignment horizontal="center" wrapText="1"/>
    </xf>
    <xf numFmtId="270" fontId="10" fillId="0" borderId="9" xfId="0" applyNumberFormat="1" applyFont="1" applyFill="1" applyBorder="1" applyAlignment="1">
      <alignment horizontal="center" vertical="center" wrapText="1"/>
    </xf>
    <xf numFmtId="0" fontId="10" fillId="0" borderId="9" xfId="0" applyFont="1" applyFill="1" applyBorder="1" applyAlignment="1">
      <alignment horizontal="center" vertical="center" shrinkToFit="1"/>
    </xf>
    <xf numFmtId="0" fontId="23" fillId="0" borderId="26" xfId="0" applyFont="1" applyBorder="1" applyAlignment="1">
      <alignment horizontal="center" textRotation="90" wrapText="1"/>
    </xf>
    <xf numFmtId="0" fontId="23" fillId="0" borderId="2" xfId="0" applyFont="1" applyBorder="1" applyAlignment="1">
      <alignment horizontal="center" textRotation="90" wrapText="1"/>
    </xf>
    <xf numFmtId="0" fontId="23" fillId="0" borderId="28" xfId="0" applyFont="1" applyBorder="1" applyAlignment="1">
      <alignment horizontal="center" textRotation="90" wrapText="1"/>
    </xf>
    <xf numFmtId="0" fontId="3" fillId="0" borderId="0" xfId="488" applyFont="1" applyAlignment="1"/>
    <xf numFmtId="0" fontId="4" fillId="10" borderId="9" xfId="488" applyFont="1" applyFill="1" applyBorder="1" applyAlignment="1">
      <alignment horizontal="center" vertical="center" wrapText="1"/>
    </xf>
    <xf numFmtId="0" fontId="4" fillId="24" borderId="9" xfId="488" applyFont="1" applyFill="1" applyBorder="1" applyAlignment="1">
      <alignment horizontal="center" vertical="center" wrapText="1"/>
    </xf>
    <xf numFmtId="0" fontId="4" fillId="24" borderId="29" xfId="488" applyFont="1" applyFill="1" applyBorder="1" applyAlignment="1">
      <alignment horizontal="center" vertical="center" wrapText="1"/>
    </xf>
    <xf numFmtId="0" fontId="2" fillId="24" borderId="30" xfId="488" applyFont="1" applyFill="1" applyBorder="1" applyAlignment="1">
      <alignment horizontal="left" vertical="center" wrapText="1"/>
    </xf>
    <xf numFmtId="273" fontId="2" fillId="0" borderId="9" xfId="0" applyNumberFormat="1" applyFont="1" applyFill="1" applyBorder="1" applyAlignment="1">
      <alignment horizontal="left" vertical="center" wrapText="1"/>
    </xf>
    <xf numFmtId="1" fontId="2" fillId="0" borderId="28" xfId="0" applyNumberFormat="1" applyFont="1" applyFill="1" applyBorder="1" applyAlignment="1">
      <alignment horizontal="left" vertical="center" wrapText="1"/>
    </xf>
    <xf numFmtId="1" fontId="2" fillId="0" borderId="28" xfId="0" applyNumberFormat="1" applyFont="1" applyFill="1" applyBorder="1" applyAlignment="1">
      <alignment horizontal="center" vertical="center" wrapText="1"/>
    </xf>
    <xf numFmtId="273" fontId="2" fillId="0" borderId="9" xfId="0" applyNumberFormat="1" applyFont="1" applyFill="1" applyBorder="1" applyAlignment="1">
      <alignment vertical="center" wrapText="1"/>
    </xf>
    <xf numFmtId="1" fontId="2" fillId="18" borderId="28" xfId="0" applyNumberFormat="1" applyFont="1" applyFill="1" applyBorder="1" applyAlignment="1">
      <alignment horizontal="center" vertical="center" wrapText="1"/>
    </xf>
    <xf numFmtId="0" fontId="24" fillId="24" borderId="9" xfId="0" applyFont="1" applyFill="1" applyBorder="1" applyAlignment="1">
      <alignment horizontal="left" vertical="center" wrapText="1"/>
    </xf>
    <xf numFmtId="0" fontId="29" fillId="24" borderId="9" xfId="488" applyFont="1" applyFill="1" applyBorder="1" applyAlignment="1">
      <alignment horizontal="center" vertical="center" wrapText="1"/>
    </xf>
    <xf numFmtId="0" fontId="29" fillId="0" borderId="30" xfId="488" applyFont="1" applyFill="1" applyBorder="1" applyAlignment="1">
      <alignment horizontal="center" vertical="center" wrapText="1"/>
    </xf>
    <xf numFmtId="1" fontId="2" fillId="0" borderId="30" xfId="0" applyNumberFormat="1" applyFont="1" applyFill="1" applyBorder="1" applyAlignment="1">
      <alignment horizontal="left" vertical="center" wrapText="1"/>
    </xf>
    <xf numFmtId="0" fontId="33" fillId="0" borderId="9" xfId="0" applyFont="1" applyFill="1" applyBorder="1" applyAlignment="1">
      <alignment horizontal="left" vertical="center" wrapText="1"/>
    </xf>
    <xf numFmtId="1" fontId="2" fillId="10" borderId="9" xfId="0" applyNumberFormat="1" applyFont="1" applyFill="1" applyBorder="1" applyAlignment="1">
      <alignment horizontal="left" vertical="center" wrapText="1"/>
    </xf>
    <xf numFmtId="0" fontId="2" fillId="24" borderId="9" xfId="488" applyFont="1" applyFill="1" applyBorder="1" applyAlignment="1">
      <alignment horizontal="center" vertical="center" wrapText="1"/>
    </xf>
    <xf numFmtId="0" fontId="24" fillId="24" borderId="9" xfId="488" applyFont="1" applyFill="1" applyBorder="1" applyAlignment="1">
      <alignment horizontal="center" vertical="center" wrapText="1"/>
    </xf>
    <xf numFmtId="0" fontId="2" fillId="0" borderId="30" xfId="488" applyFont="1" applyFill="1" applyBorder="1" applyAlignment="1">
      <alignment horizontal="center" vertical="center" wrapText="1"/>
    </xf>
    <xf numFmtId="0" fontId="24" fillId="0" borderId="30" xfId="488" applyFont="1" applyFill="1" applyBorder="1" applyAlignment="1">
      <alignment horizontal="center" vertical="center" wrapText="1"/>
    </xf>
    <xf numFmtId="0" fontId="24" fillId="0" borderId="9" xfId="488" applyFont="1" applyFill="1" applyBorder="1" applyAlignment="1">
      <alignment horizontal="left" vertical="center" wrapText="1"/>
    </xf>
    <xf numFmtId="0" fontId="24" fillId="0" borderId="30" xfId="488" applyFont="1" applyFill="1" applyBorder="1" applyAlignment="1">
      <alignment horizontal="left" vertical="center" wrapText="1"/>
    </xf>
    <xf numFmtId="0" fontId="24" fillId="0" borderId="30" xfId="488" applyFont="1" applyFill="1" applyBorder="1" applyAlignment="1">
      <alignment vertical="center" wrapText="1"/>
    </xf>
    <xf numFmtId="0" fontId="2" fillId="0" borderId="30" xfId="488" applyFont="1" applyFill="1" applyBorder="1" applyAlignment="1">
      <alignment vertical="center" wrapText="1"/>
    </xf>
    <xf numFmtId="14" fontId="2" fillId="10" borderId="30" xfId="488" applyNumberFormat="1" applyFont="1" applyFill="1" applyBorder="1" applyAlignment="1" applyProtection="1">
      <alignment horizontal="center" vertical="center" wrapText="1"/>
      <protection locked="0"/>
    </xf>
    <xf numFmtId="14" fontId="2" fillId="0" borderId="30" xfId="488" applyNumberFormat="1" applyFont="1" applyFill="1" applyBorder="1" applyAlignment="1" applyProtection="1">
      <alignment vertical="center" wrapText="1"/>
      <protection locked="0"/>
    </xf>
    <xf numFmtId="0" fontId="2" fillId="0" borderId="9" xfId="0" applyFont="1" applyFill="1" applyBorder="1" applyAlignment="1">
      <alignment horizontal="left" vertical="center" wrapText="1"/>
    </xf>
    <xf numFmtId="0" fontId="4" fillId="0" borderId="30" xfId="0" applyFont="1" applyFill="1" applyBorder="1" applyAlignment="1">
      <alignment horizontal="center" vertical="center"/>
    </xf>
    <xf numFmtId="263" fontId="2" fillId="14" borderId="30" xfId="488" applyNumberFormat="1" applyFont="1" applyFill="1" applyBorder="1" applyAlignment="1">
      <alignment horizontal="left" vertical="top" wrapText="1"/>
    </xf>
    <xf numFmtId="0" fontId="24" fillId="0" borderId="30" xfId="0" applyFont="1" applyFill="1" applyBorder="1" applyAlignment="1">
      <alignment vertical="center" wrapText="1"/>
    </xf>
    <xf numFmtId="0" fontId="0" fillId="0" borderId="0" xfId="488" applyFont="1" applyAlignment="1"/>
    <xf numFmtId="1" fontId="0" fillId="0" borderId="0" xfId="488" applyNumberFormat="1" applyFont="1" applyFill="1" applyAlignment="1"/>
    <xf numFmtId="1" fontId="2" fillId="0" borderId="0" xfId="488" applyNumberFormat="1" applyFont="1" applyFill="1" applyAlignment="1"/>
    <xf numFmtId="0" fontId="4" fillId="15" borderId="0" xfId="488" applyFont="1" applyFill="1" applyBorder="1" applyAlignment="1">
      <alignment horizontal="center" vertical="center" wrapText="1"/>
    </xf>
    <xf numFmtId="0" fontId="6" fillId="15" borderId="0" xfId="488" applyFont="1" applyFill="1" applyBorder="1" applyAlignment="1">
      <alignment horizontal="center" vertical="center" wrapText="1"/>
    </xf>
    <xf numFmtId="0" fontId="4" fillId="0" borderId="0" xfId="488" applyFont="1" applyAlignment="1">
      <alignment horizontal="left"/>
    </xf>
    <xf numFmtId="0" fontId="4" fillId="0" borderId="0" xfId="488" applyFont="1" applyFill="1" applyAlignment="1">
      <alignment horizontal="left"/>
    </xf>
    <xf numFmtId="0" fontId="2" fillId="0" borderId="32" xfId="488" applyFont="1" applyFill="1" applyBorder="1" applyAlignment="1">
      <alignment vertical="center" wrapText="1"/>
    </xf>
    <xf numFmtId="0" fontId="2" fillId="0" borderId="1" xfId="488" applyFont="1" applyFill="1" applyBorder="1" applyAlignment="1">
      <alignment vertical="center" wrapText="1"/>
    </xf>
    <xf numFmtId="0" fontId="2" fillId="0" borderId="11" xfId="488" applyFont="1" applyFill="1" applyBorder="1" applyAlignment="1">
      <alignment vertical="center" wrapText="1"/>
    </xf>
    <xf numFmtId="0" fontId="0" fillId="0" borderId="9" xfId="0" applyFont="1" applyFill="1" applyBorder="1" applyAlignment="1">
      <alignment horizontal="center" vertical="center"/>
    </xf>
    <xf numFmtId="0" fontId="2" fillId="0" borderId="29" xfId="488" applyFont="1" applyFill="1" applyBorder="1" applyAlignment="1">
      <alignment vertical="center" wrapText="1"/>
    </xf>
    <xf numFmtId="0" fontId="2" fillId="0" borderId="10" xfId="488" applyFont="1" applyFill="1" applyBorder="1" applyAlignment="1">
      <alignment vertical="center" wrapText="1"/>
    </xf>
    <xf numFmtId="0" fontId="2" fillId="0" borderId="0" xfId="488" applyFont="1" applyAlignment="1"/>
    <xf numFmtId="0" fontId="2" fillId="0" borderId="0" xfId="488" applyFont="1" applyBorder="1" applyAlignment="1"/>
    <xf numFmtId="0" fontId="4" fillId="0" borderId="0" xfId="488" applyFont="1" applyBorder="1" applyAlignment="1"/>
    <xf numFmtId="0" fontId="2" fillId="0" borderId="0" xfId="488" applyFont="1" applyFill="1" applyBorder="1" applyAlignment="1">
      <alignment vertical="center" wrapText="1"/>
    </xf>
    <xf numFmtId="0" fontId="2" fillId="15" borderId="0" xfId="488" applyFont="1" applyFill="1" applyAlignment="1"/>
    <xf numFmtId="1" fontId="2" fillId="0" borderId="9" xfId="0" applyNumberFormat="1" applyFont="1" applyFill="1" applyBorder="1" applyAlignment="1">
      <alignment horizontal="center" vertical="center"/>
    </xf>
    <xf numFmtId="1" fontId="2" fillId="0" borderId="9" xfId="581" applyNumberFormat="1" applyFont="1" applyFill="1" applyBorder="1" applyAlignment="1">
      <alignment horizontal="center" vertical="center"/>
    </xf>
    <xf numFmtId="0" fontId="2" fillId="0" borderId="30" xfId="488" applyFont="1" applyFill="1" applyBorder="1" applyAlignment="1">
      <alignment vertical="top" wrapText="1"/>
    </xf>
    <xf numFmtId="0" fontId="2" fillId="0" borderId="9" xfId="581" applyFont="1" applyFill="1" applyBorder="1" applyAlignment="1">
      <alignment horizontal="left" vertical="center" wrapText="1"/>
    </xf>
    <xf numFmtId="1" fontId="24" fillId="0" borderId="9" xfId="0" applyNumberFormat="1" applyFont="1" applyFill="1" applyBorder="1" applyAlignment="1">
      <alignment horizontal="left" vertical="center" wrapText="1"/>
    </xf>
    <xf numFmtId="0" fontId="24" fillId="0" borderId="0" xfId="488" applyFont="1" applyAlignment="1"/>
    <xf numFmtId="0" fontId="24" fillId="0" borderId="0" xfId="488" applyFont="1" applyAlignment="1">
      <alignment horizontal="center"/>
    </xf>
    <xf numFmtId="0" fontId="6" fillId="0" borderId="0" xfId="488" applyFont="1" applyFill="1" applyBorder="1" applyAlignment="1">
      <alignment horizontal="center" vertical="center" wrapText="1"/>
    </xf>
    <xf numFmtId="0" fontId="20" fillId="15" borderId="0" xfId="488" applyFont="1" applyFill="1" applyBorder="1" applyAlignment="1">
      <alignment horizontal="center" vertical="center" wrapText="1"/>
    </xf>
    <xf numFmtId="0" fontId="2" fillId="0" borderId="0" xfId="488" applyFont="1" applyFill="1" applyAlignment="1"/>
    <xf numFmtId="0" fontId="24" fillId="15" borderId="0" xfId="488" applyFont="1" applyFill="1" applyAlignment="1"/>
    <xf numFmtId="0" fontId="2" fillId="0" borderId="9" xfId="488" applyFont="1" applyFill="1" applyBorder="1" applyAlignment="1">
      <alignment horizontal="center" vertical="center"/>
    </xf>
    <xf numFmtId="0" fontId="2" fillId="0" borderId="0" xfId="488" applyFont="1" applyFill="1" applyBorder="1" applyAlignment="1"/>
    <xf numFmtId="15" fontId="24" fillId="0" borderId="9" xfId="488" applyNumberFormat="1" applyFont="1" applyFill="1" applyBorder="1" applyAlignment="1">
      <alignment horizontal="center" vertical="center" wrapText="1"/>
    </xf>
    <xf numFmtId="14" fontId="2" fillId="24" borderId="30" xfId="488" applyNumberFormat="1" applyFont="1" applyFill="1" applyBorder="1" applyAlignment="1" applyProtection="1">
      <alignment horizontal="center" vertical="center" wrapText="1"/>
      <protection locked="0"/>
    </xf>
    <xf numFmtId="0" fontId="24" fillId="0" borderId="0" xfId="488" applyFont="1" applyFill="1" applyAlignment="1">
      <alignment horizontal="center"/>
    </xf>
    <xf numFmtId="0" fontId="24" fillId="0" borderId="0" xfId="488" applyFont="1" applyFill="1" applyAlignment="1"/>
    <xf numFmtId="0" fontId="2" fillId="0" borderId="0" xfId="488" applyFont="1" applyAlignment="1">
      <alignment horizontal="center"/>
    </xf>
    <xf numFmtId="0" fontId="20" fillId="0" borderId="0" xfId="488" applyFont="1" applyFill="1" applyBorder="1" applyAlignment="1">
      <alignment horizontal="center" vertical="center" wrapText="1"/>
    </xf>
    <xf numFmtId="0" fontId="20" fillId="0" borderId="0" xfId="488" applyFont="1" applyFill="1" applyBorder="1" applyAlignment="1">
      <alignment vertical="center" wrapText="1"/>
    </xf>
    <xf numFmtId="0" fontId="6" fillId="15" borderId="0" xfId="488" applyFont="1" applyFill="1" applyAlignment="1"/>
    <xf numFmtId="0" fontId="2" fillId="0" borderId="9" xfId="0" applyFont="1" applyFill="1" applyBorder="1" applyAlignment="1">
      <alignment vertical="center" wrapText="1"/>
    </xf>
    <xf numFmtId="1" fontId="2" fillId="0" borderId="9" xfId="0" applyNumberFormat="1" applyFont="1" applyFill="1" applyBorder="1" applyAlignment="1">
      <alignment horizontal="center" vertical="center" wrapText="1"/>
    </xf>
    <xf numFmtId="0" fontId="10" fillId="0" borderId="0" xfId="488" applyFont="1" applyFill="1" applyAlignment="1"/>
    <xf numFmtId="0" fontId="20" fillId="15" borderId="0" xfId="488" applyFont="1" applyFill="1" applyBorder="1" applyAlignment="1">
      <alignment vertical="center" wrapText="1"/>
    </xf>
    <xf numFmtId="0" fontId="20" fillId="15" borderId="0" xfId="488" applyFont="1" applyFill="1" applyAlignment="1"/>
    <xf numFmtId="263" fontId="2" fillId="0" borderId="9" xfId="488" applyNumberFormat="1" applyFont="1" applyFill="1" applyBorder="1" applyAlignment="1">
      <alignment horizontal="left" vertical="top" wrapText="1"/>
    </xf>
    <xf numFmtId="0" fontId="24" fillId="0" borderId="9" xfId="581" applyFont="1" applyFill="1" applyBorder="1" applyAlignment="1">
      <alignment vertical="center" wrapText="1"/>
    </xf>
    <xf numFmtId="0" fontId="15" fillId="0" borderId="0" xfId="488" applyFont="1" applyAlignment="1"/>
    <xf numFmtId="0" fontId="4" fillId="10" borderId="9" xfId="0" applyFont="1" applyFill="1" applyBorder="1" applyAlignment="1">
      <alignment horizontal="center" vertical="center" wrapText="1"/>
    </xf>
    <xf numFmtId="0" fontId="4" fillId="18" borderId="9" xfId="488" applyFont="1" applyFill="1" applyBorder="1" applyAlignment="1">
      <alignment horizontal="center" vertical="center" wrapText="1"/>
    </xf>
    <xf numFmtId="0" fontId="4" fillId="18" borderId="29" xfId="488" applyFont="1" applyFill="1" applyBorder="1" applyAlignment="1">
      <alignment horizontal="center" vertical="center" wrapText="1"/>
    </xf>
    <xf numFmtId="0" fontId="2" fillId="18" borderId="29" xfId="488" applyFont="1" applyFill="1" applyBorder="1" applyAlignment="1">
      <alignment vertical="center" wrapText="1"/>
    </xf>
    <xf numFmtId="0" fontId="2" fillId="18" borderId="10" xfId="488" applyFont="1" applyFill="1" applyBorder="1" applyAlignment="1">
      <alignment vertical="center" wrapText="1"/>
    </xf>
    <xf numFmtId="0" fontId="2" fillId="18" borderId="30" xfId="488" applyFont="1" applyFill="1" applyBorder="1" applyAlignment="1">
      <alignment vertical="center" wrapText="1"/>
    </xf>
    <xf numFmtId="0" fontId="2" fillId="18" borderId="9" xfId="0" applyFont="1" applyFill="1" applyBorder="1" applyAlignment="1">
      <alignment horizontal="left" vertical="center" wrapText="1"/>
    </xf>
    <xf numFmtId="0" fontId="4" fillId="15" borderId="9" xfId="0" applyFont="1" applyFill="1" applyBorder="1" applyAlignment="1">
      <alignment vertical="center"/>
    </xf>
    <xf numFmtId="0" fontId="4" fillId="0" borderId="9" xfId="0" applyFont="1" applyFill="1" applyBorder="1" applyAlignment="1">
      <alignment vertical="center"/>
    </xf>
    <xf numFmtId="0" fontId="0" fillId="0" borderId="0" xfId="0" applyAlignment="1">
      <alignment vertical="center"/>
    </xf>
    <xf numFmtId="15" fontId="0" fillId="0" borderId="0" xfId="0" applyNumberFormat="1" applyAlignment="1"/>
    <xf numFmtId="0" fontId="4" fillId="0" borderId="0" xfId="0" applyFont="1" applyAlignment="1">
      <alignment horizontal="center"/>
    </xf>
    <xf numFmtId="0" fontId="0" fillId="14" borderId="43" xfId="0" applyFill="1" applyBorder="1" applyAlignment="1">
      <alignment horizontal="center" vertical="center"/>
    </xf>
    <xf numFmtId="0" fontId="0" fillId="14" borderId="44" xfId="0" applyFill="1" applyBorder="1" applyAlignment="1">
      <alignment horizontal="center" vertical="center" wrapText="1"/>
    </xf>
    <xf numFmtId="0" fontId="0" fillId="18" borderId="45" xfId="0" applyFill="1" applyBorder="1" applyAlignment="1">
      <alignment horizontal="center" vertical="center" textRotation="90"/>
    </xf>
    <xf numFmtId="0" fontId="0" fillId="18" borderId="9" xfId="0" applyFill="1" applyBorder="1" applyAlignment="1">
      <alignment horizontal="center" vertical="center" textRotation="90"/>
    </xf>
    <xf numFmtId="0" fontId="0" fillId="14" borderId="28" xfId="488" applyFont="1" applyFill="1" applyBorder="1" applyAlignment="1">
      <alignment horizontal="left" vertical="center" wrapText="1"/>
    </xf>
    <xf numFmtId="0" fontId="0" fillId="14" borderId="32" xfId="0" applyFill="1" applyBorder="1" applyAlignment="1">
      <alignment horizontal="center" vertical="center"/>
    </xf>
    <xf numFmtId="0" fontId="0" fillId="14" borderId="46" xfId="0" applyFill="1" applyBorder="1" applyAlignment="1">
      <alignment horizontal="center" vertical="center"/>
    </xf>
    <xf numFmtId="0" fontId="0" fillId="14" borderId="28" xfId="0" applyFill="1" applyBorder="1" applyAlignment="1">
      <alignment horizontal="center" vertical="center"/>
    </xf>
    <xf numFmtId="0" fontId="0" fillId="14" borderId="9" xfId="488" applyFont="1" applyFill="1" applyBorder="1" applyAlignment="1">
      <alignment horizontal="left" vertical="center" wrapText="1"/>
    </xf>
    <xf numFmtId="0" fontId="0" fillId="14" borderId="9" xfId="0" applyFill="1" applyBorder="1" applyAlignment="1">
      <alignment horizontal="center" vertical="center"/>
    </xf>
    <xf numFmtId="271" fontId="0" fillId="14" borderId="9" xfId="488" applyNumberFormat="1" applyFont="1" applyFill="1" applyBorder="1" applyAlignment="1">
      <alignment horizontal="left" vertical="center"/>
    </xf>
    <xf numFmtId="0" fontId="34" fillId="14" borderId="0" xfId="488" applyFont="1" applyFill="1" applyBorder="1" applyAlignment="1">
      <alignment horizontal="center" vertical="center" wrapText="1"/>
    </xf>
    <xf numFmtId="0" fontId="34" fillId="14" borderId="0" xfId="0" applyFont="1" applyFill="1" applyAlignment="1">
      <alignment horizontal="center"/>
    </xf>
    <xf numFmtId="15" fontId="4" fillId="0" borderId="0" xfId="0" applyNumberFormat="1" applyFont="1" applyAlignment="1"/>
    <xf numFmtId="0" fontId="4" fillId="0" borderId="0" xfId="0" applyFont="1" applyAlignment="1"/>
    <xf numFmtId="0" fontId="35" fillId="0" borderId="0" xfId="0" applyFont="1" applyAlignment="1">
      <alignment horizontal="center" vertical="center"/>
    </xf>
    <xf numFmtId="0" fontId="35" fillId="0" borderId="0" xfId="0" applyFont="1" applyAlignment="1"/>
    <xf numFmtId="15" fontId="0" fillId="0" borderId="0" xfId="0" quotePrefix="1" applyNumberFormat="1" applyAlignment="1">
      <alignment horizontal="center" vertical="center"/>
    </xf>
    <xf numFmtId="263" fontId="31" fillId="14" borderId="9" xfId="643" quotePrefix="1" applyNumberFormat="1" applyFont="1" applyFill="1" applyBorder="1" applyAlignment="1">
      <alignment horizontal="left" vertical="top" wrapText="1"/>
    </xf>
    <xf numFmtId="0" fontId="0" fillId="0" borderId="0" xfId="0" quotePrefix="1" applyAlignment="1">
      <alignment wrapText="1"/>
    </xf>
    <xf numFmtId="14" fontId="2" fillId="0" borderId="9" xfId="488" quotePrefix="1" applyNumberFormat="1" applyFont="1" applyFill="1" applyBorder="1" applyAlignment="1" applyProtection="1">
      <alignment vertical="center" wrapText="1"/>
      <protection locked="0"/>
    </xf>
    <xf numFmtId="0" fontId="110" fillId="0" borderId="29" xfId="488" applyFont="1" applyFill="1" applyBorder="1" applyAlignment="1">
      <alignment horizontal="left" vertical="center" wrapText="1"/>
    </xf>
    <xf numFmtId="0" fontId="4" fillId="27" borderId="28" xfId="488" applyFont="1" applyFill="1" applyBorder="1" applyAlignment="1">
      <alignment horizontal="center" vertical="center" wrapText="1"/>
    </xf>
    <xf numFmtId="0" fontId="112" fillId="0" borderId="9" xfId="488" applyFont="1" applyFill="1" applyBorder="1" applyAlignment="1">
      <alignment horizontal="center" vertical="center"/>
    </xf>
    <xf numFmtId="0" fontId="113" fillId="0" borderId="26" xfId="488" applyFont="1" applyFill="1" applyBorder="1" applyAlignment="1">
      <alignment horizontal="center" vertical="center" textRotation="90" wrapText="1"/>
    </xf>
    <xf numFmtId="0" fontId="113" fillId="0" borderId="0" xfId="488" applyFont="1" applyFill="1" applyBorder="1" applyAlignment="1">
      <alignment horizontal="center" vertical="center" textRotation="90" wrapText="1"/>
    </xf>
    <xf numFmtId="0" fontId="110" fillId="0" borderId="32" xfId="488" applyFont="1" applyFill="1" applyBorder="1" applyAlignment="1">
      <alignment horizontal="left" vertical="center" wrapText="1"/>
    </xf>
    <xf numFmtId="0" fontId="111" fillId="0" borderId="29" xfId="488" applyFont="1" applyFill="1" applyBorder="1" applyAlignment="1">
      <alignment horizontal="left" vertical="center" wrapText="1"/>
    </xf>
    <xf numFmtId="0" fontId="111" fillId="0" borderId="29" xfId="488" applyFont="1" applyFill="1" applyBorder="1" applyAlignment="1">
      <alignment horizontal="center" vertical="center" wrapText="1"/>
    </xf>
    <xf numFmtId="0" fontId="114" fillId="0" borderId="25" xfId="488" applyFont="1" applyFill="1" applyBorder="1" applyAlignment="1">
      <alignment horizontal="left"/>
    </xf>
    <xf numFmtId="0" fontId="114" fillId="0" borderId="25" xfId="488" applyFont="1" applyBorder="1" applyAlignment="1">
      <alignment horizontal="left" vertical="center"/>
    </xf>
    <xf numFmtId="0" fontId="114" fillId="0" borderId="25" xfId="488" applyFont="1" applyBorder="1" applyAlignment="1"/>
    <xf numFmtId="0" fontId="134" fillId="0" borderId="25" xfId="488" applyFont="1" applyFill="1" applyBorder="1" applyAlignment="1"/>
    <xf numFmtId="0" fontId="114" fillId="0" borderId="25" xfId="488" applyFont="1" applyFill="1" applyBorder="1" applyAlignment="1"/>
    <xf numFmtId="0" fontId="114" fillId="0" borderId="0" xfId="488" applyFont="1" applyFill="1" applyBorder="1" applyAlignment="1"/>
    <xf numFmtId="0" fontId="114" fillId="0" borderId="0" xfId="0" applyFont="1" applyAlignment="1"/>
    <xf numFmtId="0" fontId="114" fillId="0" borderId="0" xfId="488" applyFont="1" applyFill="1" applyBorder="1" applyAlignment="1">
      <alignment horizontal="left"/>
    </xf>
    <xf numFmtId="0" fontId="115" fillId="0" borderId="0" xfId="488" applyFont="1" applyBorder="1" applyAlignment="1">
      <alignment horizontal="left" vertical="center"/>
    </xf>
    <xf numFmtId="0" fontId="115" fillId="0" borderId="0" xfId="488" applyFont="1" applyBorder="1" applyAlignment="1"/>
    <xf numFmtId="0" fontId="114" fillId="0" borderId="0" xfId="488" applyFont="1" applyBorder="1" applyAlignment="1"/>
    <xf numFmtId="0" fontId="134" fillId="0" borderId="0" xfId="488" applyFont="1" applyFill="1" applyBorder="1" applyAlignment="1"/>
    <xf numFmtId="0" fontId="114" fillId="0" borderId="0" xfId="488" applyFont="1" applyBorder="1" applyAlignment="1">
      <alignment horizontal="left" vertical="center"/>
    </xf>
    <xf numFmtId="0" fontId="114" fillId="0" borderId="0" xfId="488" applyFont="1" applyFill="1" applyBorder="1" applyAlignment="1">
      <alignment horizontal="left" wrapText="1"/>
    </xf>
    <xf numFmtId="0" fontId="116" fillId="0" borderId="0" xfId="489" applyFont="1" applyFill="1" applyAlignment="1">
      <alignment horizontal="left" vertical="center"/>
    </xf>
    <xf numFmtId="0" fontId="116" fillId="0" borderId="0" xfId="489" applyFont="1" applyFill="1" applyBorder="1" applyAlignment="1">
      <alignment wrapText="1"/>
    </xf>
    <xf numFmtId="0" fontId="116" fillId="0" borderId="0" xfId="489" applyFont="1" applyFill="1" applyAlignment="1"/>
    <xf numFmtId="0" fontId="114" fillId="0" borderId="0" xfId="488" applyFont="1" applyAlignment="1"/>
    <xf numFmtId="0" fontId="116" fillId="0" borderId="0" xfId="488" applyFont="1" applyFill="1" applyAlignment="1"/>
    <xf numFmtId="0" fontId="116" fillId="0" borderId="0" xfId="488" applyFont="1" applyAlignment="1"/>
    <xf numFmtId="0" fontId="114" fillId="0" borderId="0" xfId="488" applyFont="1" applyAlignment="1">
      <alignment horizontal="left" vertical="center"/>
    </xf>
    <xf numFmtId="0" fontId="114" fillId="0" borderId="0" xfId="488" applyFont="1" applyFill="1" applyAlignment="1">
      <alignment vertical="center"/>
    </xf>
    <xf numFmtId="0" fontId="114" fillId="0" borderId="0" xfId="488" applyFont="1" applyAlignment="1">
      <alignment vertical="center"/>
    </xf>
    <xf numFmtId="0" fontId="114" fillId="0" borderId="0" xfId="488" applyFont="1" applyBorder="1" applyAlignment="1">
      <alignment vertical="center"/>
    </xf>
    <xf numFmtId="0" fontId="134" fillId="0" borderId="0" xfId="488" applyFont="1" applyFill="1" applyBorder="1" applyAlignment="1">
      <alignment vertical="center"/>
    </xf>
    <xf numFmtId="0" fontId="117" fillId="0" borderId="0" xfId="488" applyFont="1" applyFill="1" applyBorder="1" applyAlignment="1">
      <alignment horizontal="center" vertical="center"/>
    </xf>
    <xf numFmtId="0" fontId="114" fillId="0" borderId="0" xfId="488" applyFont="1" applyFill="1" applyAlignment="1">
      <alignment horizontal="left"/>
    </xf>
    <xf numFmtId="0" fontId="114" fillId="0" borderId="0" xfId="488" applyFont="1" applyFill="1" applyAlignment="1"/>
    <xf numFmtId="0" fontId="114" fillId="0" borderId="0" xfId="488" applyFont="1" applyBorder="1" applyAlignment="1">
      <alignment horizontal="left"/>
    </xf>
    <xf numFmtId="0" fontId="134" fillId="0" borderId="1" xfId="488" applyFont="1" applyFill="1" applyBorder="1" applyAlignment="1">
      <alignment horizontal="left" wrapText="1"/>
    </xf>
    <xf numFmtId="0" fontId="114" fillId="0" borderId="1" xfId="488" applyFont="1" applyFill="1" applyBorder="1" applyAlignment="1">
      <alignment horizontal="left" wrapText="1"/>
    </xf>
    <xf numFmtId="0" fontId="115" fillId="0" borderId="29" xfId="488" applyFont="1" applyFill="1" applyBorder="1" applyAlignment="1">
      <alignment horizontal="center" vertical="center"/>
    </xf>
    <xf numFmtId="0" fontId="118" fillId="0" borderId="9" xfId="489" applyFont="1" applyFill="1" applyBorder="1" applyAlignment="1">
      <alignment horizontal="center" vertical="center"/>
    </xf>
    <xf numFmtId="0" fontId="115" fillId="0" borderId="9" xfId="489" applyFont="1" applyFill="1" applyBorder="1" applyAlignment="1">
      <alignment horizontal="center" vertical="center"/>
    </xf>
    <xf numFmtId="14" fontId="114" fillId="0" borderId="9" xfId="0" applyNumberFormat="1" applyFont="1" applyFill="1" applyBorder="1" applyAlignment="1">
      <alignment horizontal="center" vertical="center" shrinkToFit="1"/>
    </xf>
    <xf numFmtId="14" fontId="114" fillId="0" borderId="0" xfId="0" applyNumberFormat="1" applyFont="1" applyFill="1" applyBorder="1" applyAlignment="1">
      <alignment horizontal="center" vertical="center" shrinkToFit="1"/>
    </xf>
    <xf numFmtId="0" fontId="114" fillId="15" borderId="9" xfId="0" applyFont="1" applyFill="1" applyBorder="1" applyAlignment="1">
      <alignment horizontal="center" vertical="center" shrinkToFit="1"/>
    </xf>
    <xf numFmtId="0" fontId="114" fillId="15" borderId="0" xfId="0" applyFont="1" applyFill="1" applyBorder="1" applyAlignment="1">
      <alignment horizontal="center" vertical="center" shrinkToFit="1"/>
    </xf>
    <xf numFmtId="0" fontId="119" fillId="0" borderId="29" xfId="488" applyFont="1" applyFill="1" applyBorder="1" applyAlignment="1">
      <alignment horizontal="center" vertical="center"/>
    </xf>
    <xf numFmtId="269" fontId="115" fillId="0" borderId="31" xfId="488" applyNumberFormat="1" applyFont="1" applyFill="1" applyBorder="1" applyAlignment="1">
      <alignment horizontal="center" vertical="center"/>
    </xf>
    <xf numFmtId="0" fontId="115" fillId="0" borderId="9" xfId="488" applyFont="1" applyFill="1" applyBorder="1" applyAlignment="1">
      <alignment horizontal="center" vertical="center" wrapText="1"/>
    </xf>
    <xf numFmtId="0" fontId="135" fillId="0" borderId="9" xfId="488" applyFont="1" applyFill="1" applyBorder="1" applyAlignment="1">
      <alignment horizontal="center" vertical="center" wrapText="1"/>
    </xf>
    <xf numFmtId="0" fontId="120" fillId="8" borderId="9" xfId="488" applyFont="1" applyFill="1" applyBorder="1" applyAlignment="1">
      <alignment horizontal="center" vertical="center" wrapText="1"/>
    </xf>
    <xf numFmtId="267" fontId="120" fillId="8" borderId="9" xfId="488" applyNumberFormat="1" applyFont="1" applyFill="1" applyBorder="1" applyAlignment="1">
      <alignment horizontal="center" vertical="center" wrapText="1"/>
    </xf>
    <xf numFmtId="0" fontId="135" fillId="0" borderId="26" xfId="488" applyFont="1" applyFill="1" applyBorder="1" applyAlignment="1">
      <alignment vertical="center" wrapText="1"/>
    </xf>
    <xf numFmtId="0" fontId="114" fillId="0" borderId="9" xfId="0" applyFont="1" applyFill="1" applyBorder="1" applyAlignment="1">
      <alignment horizontal="center" vertical="center"/>
    </xf>
    <xf numFmtId="0" fontId="114" fillId="0" borderId="0" xfId="0"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10" xfId="488" applyFont="1" applyFill="1" applyBorder="1" applyAlignment="1">
      <alignment vertical="center" wrapText="1"/>
    </xf>
    <xf numFmtId="0" fontId="122" fillId="0" borderId="26" xfId="488" applyFont="1" applyFill="1" applyBorder="1" applyAlignment="1">
      <alignment horizontal="center" vertical="center" textRotation="90" wrapText="1"/>
    </xf>
    <xf numFmtId="0" fontId="115" fillId="0" borderId="2" xfId="488" applyFont="1" applyFill="1" applyBorder="1" applyAlignment="1">
      <alignment horizontal="center" vertical="center" wrapText="1"/>
    </xf>
    <xf numFmtId="0" fontId="114" fillId="0" borderId="27" xfId="488" applyFont="1" applyFill="1" applyBorder="1" applyAlignment="1">
      <alignment horizontal="center" vertical="center"/>
    </xf>
    <xf numFmtId="0" fontId="120" fillId="15" borderId="9" xfId="488" applyFont="1" applyFill="1" applyBorder="1" applyAlignment="1">
      <alignment horizontal="center" vertical="center" wrapText="1"/>
    </xf>
    <xf numFmtId="0" fontId="114" fillId="0" borderId="0" xfId="488" applyFont="1" applyBorder="1" applyAlignment="1">
      <alignment wrapText="1"/>
    </xf>
    <xf numFmtId="0" fontId="121" fillId="0" borderId="9" xfId="0" applyFont="1" applyBorder="1" applyAlignment="1">
      <alignment horizontal="center" vertical="center"/>
    </xf>
    <xf numFmtId="0" fontId="114" fillId="0" borderId="9" xfId="0" applyFont="1" applyBorder="1" applyAlignment="1">
      <alignment vertical="center"/>
    </xf>
    <xf numFmtId="0" fontId="134" fillId="27" borderId="28" xfId="0" applyFont="1" applyFill="1" applyBorder="1" applyAlignment="1">
      <alignment horizontal="left" textRotation="90"/>
    </xf>
    <xf numFmtId="0" fontId="117" fillId="0" borderId="28" xfId="0" applyFont="1" applyFill="1" applyBorder="1" applyAlignment="1">
      <alignment horizontal="left" textRotation="90"/>
    </xf>
    <xf numFmtId="0" fontId="117" fillId="0" borderId="0" xfId="488" applyFont="1" applyBorder="1" applyAlignment="1"/>
    <xf numFmtId="0" fontId="136" fillId="0" borderId="9" xfId="488" applyFont="1" applyFill="1" applyBorder="1" applyAlignment="1">
      <alignment horizontal="center" vertical="center" wrapText="1"/>
    </xf>
    <xf numFmtId="0" fontId="135" fillId="0" borderId="9" xfId="0" applyFont="1" applyFill="1" applyBorder="1" applyAlignment="1">
      <alignment horizontal="center" vertical="center"/>
    </xf>
    <xf numFmtId="0" fontId="136" fillId="28" borderId="26" xfId="488" applyFont="1" applyFill="1" applyBorder="1" applyAlignment="1">
      <alignment horizontal="center" vertical="center" wrapText="1"/>
    </xf>
    <xf numFmtId="0" fontId="136" fillId="0" borderId="26" xfId="488" applyFont="1" applyFill="1" applyBorder="1" applyAlignment="1">
      <alignment horizontal="center" vertical="center" wrapText="1"/>
    </xf>
    <xf numFmtId="0" fontId="136" fillId="26" borderId="26" xfId="488" applyFont="1" applyFill="1" applyBorder="1" applyAlignment="1">
      <alignment horizontal="center" vertical="center" wrapText="1"/>
    </xf>
    <xf numFmtId="0" fontId="136" fillId="0" borderId="27" xfId="488" applyFont="1" applyFill="1" applyBorder="1" applyAlignment="1">
      <alignment horizontal="center" vertical="center" wrapText="1"/>
    </xf>
    <xf numFmtId="0" fontId="119" fillId="0" borderId="29" xfId="488" applyFont="1" applyFill="1" applyBorder="1" applyAlignment="1">
      <alignment horizontal="left" vertical="center" wrapText="1"/>
    </xf>
    <xf numFmtId="0" fontId="136" fillId="0" borderId="30" xfId="488" applyFont="1" applyFill="1" applyBorder="1" applyAlignment="1">
      <alignment horizontal="center" vertical="center" wrapText="1"/>
    </xf>
    <xf numFmtId="0" fontId="115" fillId="0" borderId="9" xfId="0" applyFont="1" applyFill="1" applyBorder="1" applyAlignment="1">
      <alignment horizontal="center" vertical="center"/>
    </xf>
    <xf numFmtId="0" fontId="114" fillId="0" borderId="0" xfId="488" applyFont="1" applyFill="1" applyBorder="1" applyAlignment="1">
      <alignment wrapText="1"/>
    </xf>
    <xf numFmtId="0" fontId="115" fillId="0" borderId="26" xfId="0" applyFont="1" applyFill="1" applyBorder="1" applyAlignment="1">
      <alignment horizontal="center" vertical="center"/>
    </xf>
    <xf numFmtId="0" fontId="136" fillId="0" borderId="9" xfId="488" applyFont="1" applyFill="1" applyBorder="1" applyAlignment="1">
      <alignment vertical="center" wrapText="1"/>
    </xf>
    <xf numFmtId="0" fontId="115" fillId="0" borderId="0" xfId="488" applyFont="1" applyFill="1" applyBorder="1" applyAlignment="1"/>
    <xf numFmtId="0" fontId="136" fillId="0" borderId="9" xfId="488" applyFont="1" applyFill="1" applyBorder="1" applyAlignment="1">
      <alignment horizontal="left" vertical="center" wrapText="1"/>
    </xf>
    <xf numFmtId="0" fontId="136" fillId="0" borderId="9" xfId="488" applyFont="1" applyFill="1" applyBorder="1" applyAlignment="1">
      <alignment vertical="center"/>
    </xf>
    <xf numFmtId="0" fontId="136" fillId="0" borderId="9" xfId="488" applyFont="1" applyFill="1" applyBorder="1" applyAlignment="1">
      <alignment horizontal="left" vertical="center"/>
    </xf>
    <xf numFmtId="0" fontId="137" fillId="0" borderId="9" xfId="488" applyFont="1" applyFill="1" applyBorder="1" applyAlignment="1">
      <alignment vertical="center"/>
    </xf>
    <xf numFmtId="0" fontId="137" fillId="0" borderId="9" xfId="488" applyFont="1" applyFill="1" applyBorder="1" applyAlignment="1">
      <alignment vertical="center" wrapText="1"/>
    </xf>
    <xf numFmtId="0" fontId="122" fillId="0" borderId="29" xfId="488" applyFont="1" applyFill="1" applyBorder="1" applyAlignment="1">
      <alignment horizontal="center" vertical="center" wrapText="1"/>
    </xf>
    <xf numFmtId="0" fontId="114" fillId="0" borderId="9" xfId="488" applyFont="1" applyFill="1" applyBorder="1" applyAlignment="1">
      <alignment horizontal="center" vertical="center" wrapText="1"/>
    </xf>
    <xf numFmtId="0" fontId="137" fillId="0" borderId="9" xfId="488" applyFont="1" applyFill="1" applyBorder="1" applyAlignment="1">
      <alignment horizontal="left" vertical="center"/>
    </xf>
    <xf numFmtId="0" fontId="137" fillId="0" borderId="9" xfId="488" applyFont="1" applyFill="1" applyBorder="1" applyAlignment="1">
      <alignment horizontal="center" vertical="center" wrapText="1"/>
    </xf>
    <xf numFmtId="0" fontId="134" fillId="0" borderId="0" xfId="0" applyFont="1" applyFill="1" applyAlignment="1"/>
    <xf numFmtId="0" fontId="114" fillId="0" borderId="0" xfId="0" applyFont="1" applyFill="1" applyAlignment="1"/>
    <xf numFmtId="0" fontId="115" fillId="0" borderId="0" xfId="0" applyFont="1" applyFill="1" applyBorder="1" applyAlignment="1">
      <alignment horizontal="center" vertical="center"/>
    </xf>
    <xf numFmtId="0" fontId="114" fillId="0" borderId="0" xfId="488" applyFont="1" applyFill="1" applyBorder="1" applyAlignment="1">
      <alignment vertical="center"/>
    </xf>
    <xf numFmtId="0" fontId="115" fillId="0" borderId="31" xfId="488" applyFont="1" applyFill="1" applyBorder="1" applyAlignment="1">
      <alignment horizontal="center" vertical="center"/>
    </xf>
    <xf numFmtId="0" fontId="119" fillId="0" borderId="9" xfId="488" applyFont="1" applyFill="1" applyBorder="1" applyAlignment="1">
      <alignment vertical="center" wrapText="1"/>
    </xf>
    <xf numFmtId="0" fontId="115" fillId="0" borderId="3" xfId="488" applyFont="1" applyFill="1" applyBorder="1" applyAlignment="1">
      <alignment vertical="center" wrapText="1"/>
    </xf>
    <xf numFmtId="0" fontId="114" fillId="0" borderId="28" xfId="0" applyFont="1" applyBorder="1" applyAlignment="1">
      <alignment vertical="center"/>
    </xf>
    <xf numFmtId="0" fontId="136" fillId="0" borderId="27" xfId="488" applyFont="1" applyFill="1" applyBorder="1" applyAlignment="1">
      <alignment vertical="center" wrapText="1"/>
    </xf>
    <xf numFmtId="0" fontId="138" fillId="0" borderId="30" xfId="488" applyFont="1" applyFill="1" applyBorder="1" applyAlignment="1">
      <alignment horizontal="center" vertical="center" wrapText="1"/>
    </xf>
    <xf numFmtId="0" fontId="136" fillId="0" borderId="26" xfId="488" applyFont="1" applyFill="1" applyBorder="1" applyAlignment="1">
      <alignment vertical="center" wrapText="1"/>
    </xf>
    <xf numFmtId="0" fontId="137" fillId="0" borderId="26" xfId="488" applyFont="1" applyFill="1" applyBorder="1" applyAlignment="1">
      <alignment vertical="center" wrapText="1"/>
    </xf>
    <xf numFmtId="267" fontId="120" fillId="27" borderId="0" xfId="488" applyNumberFormat="1" applyFont="1" applyFill="1" applyBorder="1" applyAlignment="1">
      <alignment horizontal="center" vertical="center" wrapText="1"/>
    </xf>
    <xf numFmtId="0" fontId="136" fillId="0" borderId="30" xfId="488" applyFont="1" applyFill="1" applyBorder="1" applyAlignment="1">
      <alignment vertical="center" wrapText="1"/>
    </xf>
    <xf numFmtId="0" fontId="136" fillId="0" borderId="30" xfId="488" applyFont="1" applyFill="1" applyBorder="1" applyAlignment="1">
      <alignment vertical="center"/>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36" fillId="27" borderId="9"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36" fillId="27" borderId="30"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26" fillId="0" borderId="11" xfId="0" applyFont="1" applyBorder="1" applyAlignment="1">
      <alignment wrapText="1"/>
    </xf>
    <xf numFmtId="0" fontId="0" fillId="0" borderId="9" xfId="0" applyBorder="1" applyAlignment="1"/>
    <xf numFmtId="0" fontId="26" fillId="0" borderId="26" xfId="0" applyFont="1" applyBorder="1" applyAlignment="1">
      <alignment horizontal="center" wrapText="1"/>
    </xf>
    <xf numFmtId="0" fontId="26" fillId="0" borderId="11" xfId="0" applyFont="1" applyBorder="1" applyAlignment="1">
      <alignment horizontal="center" wrapText="1"/>
    </xf>
    <xf numFmtId="0" fontId="26" fillId="0" borderId="9" xfId="0" applyFont="1" applyBorder="1" applyAlignment="1">
      <alignment horizontal="center" wrapText="1"/>
    </xf>
    <xf numFmtId="0" fontId="26" fillId="0" borderId="30" xfId="0" applyFont="1" applyBorder="1" applyAlignment="1">
      <alignment horizontal="center" wrapText="1"/>
    </xf>
    <xf numFmtId="0" fontId="26" fillId="0" borderId="9" xfId="0" applyFont="1" applyBorder="1" applyAlignment="1"/>
    <xf numFmtId="0" fontId="0" fillId="0" borderId="9" xfId="0" applyBorder="1" applyAlignment="1">
      <alignment horizontal="center"/>
    </xf>
    <xf numFmtId="0" fontId="0" fillId="0" borderId="26" xfId="0" applyBorder="1" applyAlignment="1">
      <alignment horizontal="center"/>
    </xf>
    <xf numFmtId="0" fontId="26" fillId="0" borderId="9" xfId="0" applyFont="1" applyBorder="1" applyAlignment="1">
      <alignment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49" fontId="118" fillId="0" borderId="9" xfId="489" applyNumberFormat="1"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9" fillId="0" borderId="26" xfId="488" applyFont="1" applyFill="1" applyBorder="1" applyAlignment="1">
      <alignment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9"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9"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115" fillId="0" borderId="26" xfId="488" applyFont="1" applyFill="1" applyBorder="1" applyAlignment="1">
      <alignment horizontal="center" vertical="center" wrapText="1"/>
    </xf>
    <xf numFmtId="0" fontId="0" fillId="0" borderId="0" xfId="0" applyAlignment="1">
      <alignment horizontal="left"/>
    </xf>
    <xf numFmtId="15" fontId="0" fillId="0" borderId="0" xfId="0" applyNumberFormat="1" applyAlignment="1">
      <alignment horizontal="left" wrapText="1"/>
    </xf>
    <xf numFmtId="0" fontId="2" fillId="0" borderId="9" xfId="0" applyFont="1" applyFill="1" applyBorder="1" applyAlignment="1">
      <alignment horizontal="center" textRotation="90"/>
    </xf>
    <xf numFmtId="0" fontId="6" fillId="0" borderId="26" xfId="0" applyFont="1" applyBorder="1" applyAlignment="1">
      <alignment horizontal="center" vertical="center" textRotation="90"/>
    </xf>
    <xf numFmtId="0" fontId="6" fillId="0" borderId="2" xfId="0" applyFont="1" applyBorder="1" applyAlignment="1">
      <alignment horizontal="center" vertical="center" textRotation="90"/>
    </xf>
    <xf numFmtId="0" fontId="6" fillId="0" borderId="28" xfId="0" applyFont="1" applyBorder="1" applyAlignment="1">
      <alignment horizontal="center" vertical="center" textRotation="90"/>
    </xf>
    <xf numFmtId="0" fontId="2" fillId="0" borderId="26" xfId="0" applyFont="1" applyFill="1" applyBorder="1" applyAlignment="1">
      <alignment horizontal="center" textRotation="90"/>
    </xf>
    <xf numFmtId="0" fontId="2" fillId="0" borderId="28" xfId="0" applyFont="1" applyFill="1" applyBorder="1" applyAlignment="1">
      <alignment horizontal="center" textRotation="90"/>
    </xf>
    <xf numFmtId="0" fontId="2" fillId="0" borderId="29" xfId="488" applyFont="1" applyFill="1" applyBorder="1" applyAlignment="1">
      <alignment horizontal="left" vertical="center" wrapText="1"/>
    </xf>
    <xf numFmtId="0" fontId="2" fillId="0" borderId="10" xfId="488" applyFont="1" applyFill="1" applyBorder="1" applyAlignment="1">
      <alignment horizontal="left" vertical="center" wrapText="1"/>
    </xf>
    <xf numFmtId="0" fontId="2" fillId="0" borderId="30" xfId="488" applyFont="1" applyFill="1" applyBorder="1" applyAlignment="1">
      <alignment horizontal="left" vertical="center" wrapText="1"/>
    </xf>
    <xf numFmtId="0" fontId="4" fillId="0" borderId="26" xfId="488" applyFont="1" applyBorder="1" applyAlignment="1">
      <alignment horizontal="center" vertical="center" textRotation="90" wrapText="1"/>
    </xf>
    <xf numFmtId="0" fontId="4" fillId="0" borderId="2" xfId="488" applyFont="1" applyBorder="1" applyAlignment="1">
      <alignment horizontal="center" vertical="center" textRotation="90" wrapText="1"/>
    </xf>
    <xf numFmtId="0" fontId="4" fillId="0" borderId="28" xfId="488" applyFont="1" applyBorder="1" applyAlignment="1">
      <alignment horizontal="center" vertical="center" textRotation="90" wrapText="1"/>
    </xf>
    <xf numFmtId="0" fontId="4" fillId="0" borderId="26" xfId="488" applyFont="1" applyFill="1" applyBorder="1" applyAlignment="1">
      <alignment horizontal="center" vertical="center" wrapText="1"/>
    </xf>
    <xf numFmtId="0" fontId="4" fillId="0" borderId="2" xfId="488" applyFont="1" applyFill="1" applyBorder="1" applyAlignment="1">
      <alignment horizontal="center" vertical="center" wrapText="1"/>
    </xf>
    <xf numFmtId="0" fontId="4" fillId="0" borderId="28" xfId="488" applyFont="1" applyFill="1" applyBorder="1" applyAlignment="1">
      <alignment horizontal="center" vertical="center" wrapText="1"/>
    </xf>
    <xf numFmtId="0" fontId="11" fillId="3" borderId="26" xfId="488"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28" xfId="0" applyFill="1" applyBorder="1" applyAlignment="1">
      <alignment horizontal="center" vertical="center" wrapText="1"/>
    </xf>
    <xf numFmtId="0" fontId="6" fillId="0" borderId="31" xfId="488" applyFont="1" applyBorder="1" applyAlignment="1">
      <alignment horizontal="center" vertical="center" wrapText="1"/>
    </xf>
    <xf numFmtId="0" fontId="6" fillId="0" borderId="3" xfId="488" applyFont="1" applyBorder="1" applyAlignment="1">
      <alignment horizontal="center" vertical="center" wrapText="1"/>
    </xf>
    <xf numFmtId="0" fontId="6" fillId="0" borderId="27" xfId="488" applyFont="1" applyBorder="1" applyAlignment="1">
      <alignment horizontal="center" vertical="center" wrapText="1"/>
    </xf>
    <xf numFmtId="0" fontId="6" fillId="0" borderId="7" xfId="488" applyFont="1" applyBorder="1" applyAlignment="1">
      <alignment horizontal="center" vertical="center" wrapText="1"/>
    </xf>
    <xf numFmtId="0" fontId="6" fillId="0" borderId="0" xfId="488" applyFont="1" applyBorder="1" applyAlignment="1">
      <alignment horizontal="center" vertical="center" wrapText="1"/>
    </xf>
    <xf numFmtId="0" fontId="6" fillId="0" borderId="42" xfId="488" applyFont="1" applyBorder="1" applyAlignment="1">
      <alignment horizontal="center" vertical="center" wrapText="1"/>
    </xf>
    <xf numFmtId="0" fontId="6" fillId="0" borderId="32" xfId="488" applyFont="1" applyBorder="1" applyAlignment="1">
      <alignment horizontal="center" vertical="center" wrapText="1"/>
    </xf>
    <xf numFmtId="0" fontId="6" fillId="0" borderId="1" xfId="488" applyFont="1" applyBorder="1" applyAlignment="1">
      <alignment horizontal="center" vertical="center" wrapText="1"/>
    </xf>
    <xf numFmtId="0" fontId="6" fillId="0" borderId="11" xfId="488" applyFont="1" applyBorder="1" applyAlignment="1">
      <alignment horizontal="center" vertical="center" wrapText="1"/>
    </xf>
    <xf numFmtId="0" fontId="2" fillId="24" borderId="29" xfId="488" applyFont="1" applyFill="1" applyBorder="1" applyAlignment="1">
      <alignment horizontal="left" vertical="center" wrapText="1"/>
    </xf>
    <xf numFmtId="0" fontId="2" fillId="24" borderId="10" xfId="488" applyFont="1" applyFill="1" applyBorder="1" applyAlignment="1">
      <alignment horizontal="left" vertical="center" wrapText="1"/>
    </xf>
    <xf numFmtId="0" fontId="2" fillId="24" borderId="30" xfId="488" applyFont="1" applyFill="1" applyBorder="1" applyAlignment="1">
      <alignment horizontal="left" vertical="center" wrapText="1"/>
    </xf>
    <xf numFmtId="0" fontId="6" fillId="0" borderId="47" xfId="489" applyFont="1" applyFill="1" applyBorder="1" applyAlignment="1">
      <alignment horizontal="center" vertical="center"/>
    </xf>
    <xf numFmtId="0" fontId="6" fillId="0" borderId="34" xfId="489" applyFont="1" applyFill="1" applyBorder="1" applyAlignment="1">
      <alignment horizontal="center" vertical="center"/>
    </xf>
    <xf numFmtId="0" fontId="10" fillId="0" borderId="1" xfId="488" applyFont="1" applyFill="1" applyBorder="1" applyAlignment="1">
      <alignment horizontal="left" wrapText="1"/>
    </xf>
    <xf numFmtId="263" fontId="11" fillId="0" borderId="29" xfId="488" applyNumberFormat="1" applyFont="1" applyFill="1" applyBorder="1" applyAlignment="1">
      <alignment horizontal="center" vertical="center"/>
    </xf>
    <xf numFmtId="263" fontId="11" fillId="0" borderId="10" xfId="488" applyNumberFormat="1" applyFont="1" applyFill="1" applyBorder="1" applyAlignment="1">
      <alignment horizontal="center" vertical="center"/>
    </xf>
    <xf numFmtId="263" fontId="11" fillId="0" borderId="10" xfId="488" applyNumberFormat="1" applyFont="1" applyFill="1" applyBorder="1" applyAlignment="1">
      <alignment vertical="center"/>
    </xf>
    <xf numFmtId="263" fontId="11" fillId="0" borderId="30" xfId="488" applyNumberFormat="1" applyFont="1" applyFill="1" applyBorder="1" applyAlignment="1">
      <alignment vertical="center"/>
    </xf>
    <xf numFmtId="263" fontId="11" fillId="0" borderId="30" xfId="488" applyNumberFormat="1" applyFont="1" applyFill="1" applyBorder="1" applyAlignment="1">
      <alignment horizontal="center" vertical="center"/>
    </xf>
    <xf numFmtId="271" fontId="6" fillId="0" borderId="26" xfId="488" applyNumberFormat="1" applyFont="1" applyBorder="1" applyAlignment="1">
      <alignment horizontal="center" vertical="center" textRotation="90" wrapText="1"/>
    </xf>
    <xf numFmtId="271" fontId="6" fillId="0" borderId="2" xfId="488" applyNumberFormat="1" applyFont="1" applyBorder="1" applyAlignment="1">
      <alignment horizontal="center" vertical="center" textRotation="90" wrapText="1"/>
    </xf>
    <xf numFmtId="271" fontId="6" fillId="0" borderId="28" xfId="488" applyNumberFormat="1" applyFont="1" applyBorder="1" applyAlignment="1">
      <alignment horizontal="center" vertical="center" textRotation="90" wrapText="1"/>
    </xf>
    <xf numFmtId="1" fontId="6" fillId="0" borderId="48" xfId="489" applyNumberFormat="1" applyFont="1" applyFill="1" applyBorder="1" applyAlignment="1">
      <alignment horizontal="center" vertical="center"/>
    </xf>
    <xf numFmtId="1" fontId="6" fillId="0" borderId="49" xfId="489" applyNumberFormat="1" applyFont="1" applyFill="1" applyBorder="1" applyAlignment="1">
      <alignment horizontal="center" vertical="center"/>
    </xf>
    <xf numFmtId="1" fontId="11" fillId="0" borderId="26" xfId="488"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xf>
    <xf numFmtId="0" fontId="11" fillId="0" borderId="26" xfId="488" applyFont="1" applyBorder="1" applyAlignment="1">
      <alignment horizontal="center" vertical="center" wrapText="1"/>
    </xf>
    <xf numFmtId="0" fontId="4" fillId="0" borderId="28" xfId="0" applyFont="1" applyBorder="1" applyAlignment="1">
      <alignment horizontal="center" vertical="center"/>
    </xf>
    <xf numFmtId="0" fontId="19" fillId="0" borderId="26" xfId="488" applyFont="1" applyBorder="1" applyAlignment="1">
      <alignment horizontal="center" vertical="center" wrapText="1"/>
    </xf>
    <xf numFmtId="0" fontId="17" fillId="0" borderId="28" xfId="0" applyFont="1" applyBorder="1" applyAlignment="1">
      <alignment horizontal="center" vertical="center"/>
    </xf>
    <xf numFmtId="0" fontId="11" fillId="0" borderId="28" xfId="488" applyFont="1" applyBorder="1" applyAlignment="1">
      <alignment horizontal="center" vertical="center" wrapText="1"/>
    </xf>
    <xf numFmtId="0" fontId="19" fillId="0" borderId="26" xfId="488" applyFont="1" applyFill="1" applyBorder="1" applyAlignment="1">
      <alignment vertical="center" wrapText="1"/>
    </xf>
    <xf numFmtId="0" fontId="19" fillId="0" borderId="28" xfId="488" applyFont="1" applyFill="1" applyBorder="1" applyAlignment="1">
      <alignment vertical="center" wrapText="1"/>
    </xf>
    <xf numFmtId="0" fontId="11" fillId="14" borderId="26" xfId="488" applyFont="1" applyFill="1" applyBorder="1" applyAlignment="1">
      <alignment horizontal="center" vertical="center" wrapText="1"/>
    </xf>
    <xf numFmtId="0" fontId="11" fillId="14" borderId="28" xfId="488" applyFont="1" applyFill="1" applyBorder="1" applyAlignment="1">
      <alignment horizontal="center" vertical="center" wrapText="1"/>
    </xf>
    <xf numFmtId="0" fontId="11" fillId="0" borderId="31" xfId="488" applyFont="1" applyFill="1" applyBorder="1" applyAlignment="1">
      <alignment horizontal="center" vertical="center" wrapText="1"/>
    </xf>
    <xf numFmtId="0" fontId="11" fillId="0" borderId="7" xfId="488" applyFont="1" applyFill="1" applyBorder="1" applyAlignment="1">
      <alignment horizontal="center" vertical="center" wrapText="1"/>
    </xf>
    <xf numFmtId="0" fontId="11" fillId="0" borderId="32" xfId="488" applyFont="1" applyFill="1" applyBorder="1" applyAlignment="1">
      <alignment horizontal="center" vertical="center" wrapText="1"/>
    </xf>
    <xf numFmtId="0" fontId="6" fillId="0" borderId="26" xfId="488" applyFont="1" applyBorder="1" applyAlignment="1">
      <alignment horizontal="center" vertical="center" textRotation="90" wrapText="1"/>
    </xf>
    <xf numFmtId="0" fontId="6" fillId="0" borderId="2" xfId="488" applyFont="1" applyBorder="1" applyAlignment="1">
      <alignment horizontal="center" vertical="center" textRotation="90" wrapText="1"/>
    </xf>
    <xf numFmtId="0" fontId="6" fillId="0" borderId="28" xfId="488" applyFont="1" applyBorder="1" applyAlignment="1">
      <alignment horizontal="center" vertical="center" textRotation="90" wrapText="1"/>
    </xf>
    <xf numFmtId="1" fontId="6" fillId="0" borderId="50" xfId="489" applyNumberFormat="1" applyFont="1" applyFill="1" applyBorder="1" applyAlignment="1">
      <alignment horizontal="center" vertical="center"/>
    </xf>
    <xf numFmtId="1" fontId="6" fillId="0" borderId="51" xfId="489" applyNumberFormat="1" applyFont="1" applyFill="1" applyBorder="1" applyAlignment="1">
      <alignment horizontal="center" vertical="center"/>
    </xf>
    <xf numFmtId="1" fontId="6" fillId="0" borderId="52" xfId="489" applyNumberFormat="1" applyFont="1" applyFill="1" applyBorder="1" applyAlignment="1">
      <alignment horizontal="center" vertical="center"/>
    </xf>
    <xf numFmtId="1" fontId="6" fillId="0" borderId="53" xfId="489" applyNumberFormat="1" applyFont="1" applyFill="1" applyBorder="1" applyAlignment="1">
      <alignment horizontal="center" vertical="center"/>
    </xf>
    <xf numFmtId="0" fontId="139" fillId="27" borderId="26" xfId="488" applyFont="1" applyFill="1" applyBorder="1" applyAlignment="1">
      <alignment horizontal="center" vertical="center" textRotation="90" wrapText="1"/>
    </xf>
    <xf numFmtId="0" fontId="139" fillId="27" borderId="2" xfId="488" applyFont="1" applyFill="1" applyBorder="1" applyAlignment="1">
      <alignment horizontal="center" vertical="center" textRotation="90" wrapText="1"/>
    </xf>
    <xf numFmtId="0" fontId="139" fillId="27" borderId="28" xfId="488" applyFont="1" applyFill="1" applyBorder="1" applyAlignment="1">
      <alignment horizontal="center" vertical="center" textRotation="90" wrapText="1"/>
    </xf>
    <xf numFmtId="14" fontId="20" fillId="0" borderId="28" xfId="488" applyNumberFormat="1" applyFont="1" applyFill="1" applyBorder="1" applyAlignment="1">
      <alignment horizontal="center" vertical="center" wrapText="1"/>
    </xf>
    <xf numFmtId="0" fontId="6" fillId="0" borderId="26" xfId="488" applyFont="1" applyFill="1" applyBorder="1" applyAlignment="1">
      <alignment horizontal="center" vertical="center" wrapText="1"/>
    </xf>
    <xf numFmtId="0" fontId="6" fillId="0" borderId="2" xfId="488" applyFont="1" applyFill="1" applyBorder="1" applyAlignment="1">
      <alignment horizontal="center" vertical="center" wrapText="1"/>
    </xf>
    <xf numFmtId="0" fontId="6" fillId="0" borderId="28" xfId="488" applyFont="1" applyFill="1" applyBorder="1" applyAlignment="1">
      <alignment horizontal="center" vertical="center" wrapText="1"/>
    </xf>
    <xf numFmtId="0" fontId="6" fillId="0" borderId="26" xfId="488" applyFont="1" applyBorder="1" applyAlignment="1">
      <alignment horizontal="center" vertical="center" wrapText="1"/>
    </xf>
    <xf numFmtId="0" fontId="6" fillId="0" borderId="28" xfId="488" applyFont="1" applyBorder="1" applyAlignment="1">
      <alignment horizontal="center" vertical="center" wrapText="1"/>
    </xf>
    <xf numFmtId="0" fontId="11" fillId="0" borderId="30" xfId="488" applyFont="1" applyFill="1" applyBorder="1" applyAlignment="1">
      <alignment horizontal="center" vertical="center" wrapText="1"/>
    </xf>
    <xf numFmtId="0" fontId="115" fillId="0" borderId="29" xfId="488" applyFont="1" applyFill="1" applyBorder="1" applyAlignment="1">
      <alignment horizontal="center" vertical="center"/>
    </xf>
    <xf numFmtId="0" fontId="115" fillId="0" borderId="30" xfId="488" applyFont="1" applyFill="1" applyBorder="1" applyAlignment="1">
      <alignment horizontal="center" vertical="center"/>
    </xf>
    <xf numFmtId="0" fontId="119" fillId="0" borderId="29" xfId="488" applyFont="1" applyFill="1" applyBorder="1" applyAlignment="1">
      <alignment horizontal="center" vertical="center"/>
    </xf>
    <xf numFmtId="0" fontId="119" fillId="0" borderId="30" xfId="488" applyFont="1" applyFill="1" applyBorder="1" applyAlignment="1">
      <alignment horizontal="center" vertical="center"/>
    </xf>
    <xf numFmtId="0" fontId="135" fillId="27" borderId="26" xfId="488" applyFont="1" applyFill="1" applyBorder="1" applyAlignment="1">
      <alignment horizontal="center" vertical="center" textRotation="90" wrapText="1"/>
    </xf>
    <xf numFmtId="0" fontId="135" fillId="27" borderId="2" xfId="488" applyFont="1" applyFill="1" applyBorder="1" applyAlignment="1">
      <alignment horizontal="center" vertical="center" textRotation="90" wrapText="1"/>
    </xf>
    <xf numFmtId="0" fontId="135" fillId="27" borderId="28" xfId="488" applyFont="1" applyFill="1" applyBorder="1" applyAlignment="1">
      <alignment horizontal="center" vertical="center" textRotation="90" wrapText="1"/>
    </xf>
    <xf numFmtId="0" fontId="115" fillId="0" borderId="29" xfId="488" applyFont="1" applyFill="1" applyBorder="1" applyAlignment="1">
      <alignment horizontal="center" vertical="center" wrapText="1"/>
    </xf>
    <xf numFmtId="0" fontId="115" fillId="0" borderId="30" xfId="488" applyFont="1" applyFill="1" applyBorder="1" applyAlignment="1">
      <alignment horizontal="center" vertical="center" wrapText="1"/>
    </xf>
    <xf numFmtId="0" fontId="115" fillId="0" borderId="26" xfId="488" applyFont="1" applyFill="1" applyBorder="1" applyAlignment="1">
      <alignment horizontal="center" vertical="center"/>
    </xf>
    <xf numFmtId="0" fontId="115" fillId="0" borderId="2" xfId="488" applyFont="1" applyFill="1" applyBorder="1" applyAlignment="1">
      <alignment horizontal="center" vertical="center"/>
    </xf>
    <xf numFmtId="0" fontId="115" fillId="0" borderId="28" xfId="488" applyFont="1" applyFill="1" applyBorder="1" applyAlignment="1">
      <alignment horizontal="center" vertical="center"/>
    </xf>
    <xf numFmtId="0" fontId="115" fillId="0" borderId="26" xfId="488" applyFont="1" applyFill="1" applyBorder="1" applyAlignment="1">
      <alignment horizontal="center" vertical="center" wrapText="1"/>
    </xf>
    <xf numFmtId="0" fontId="115" fillId="0" borderId="2" xfId="488" applyFont="1" applyFill="1" applyBorder="1" applyAlignment="1">
      <alignment horizontal="center" vertical="center" wrapText="1"/>
    </xf>
    <xf numFmtId="0" fontId="115" fillId="0" borderId="28" xfId="488" applyFont="1" applyFill="1" applyBorder="1" applyAlignment="1">
      <alignment horizontal="center" vertical="center" wrapText="1"/>
    </xf>
    <xf numFmtId="0" fontId="115" fillId="0" borderId="31" xfId="488" applyFont="1" applyBorder="1" applyAlignment="1">
      <alignment horizontal="center" vertical="center" wrapText="1"/>
    </xf>
    <xf numFmtId="0" fontId="115" fillId="0" borderId="7" xfId="488" applyFont="1" applyBorder="1" applyAlignment="1">
      <alignment horizontal="center" vertical="center" wrapText="1"/>
    </xf>
    <xf numFmtId="0" fontId="115" fillId="0" borderId="32" xfId="488" applyFont="1" applyBorder="1" applyAlignment="1">
      <alignment horizontal="center" vertical="center" wrapText="1"/>
    </xf>
    <xf numFmtId="0" fontId="114" fillId="0" borderId="26" xfId="488" applyFont="1" applyFill="1" applyBorder="1" applyAlignment="1">
      <alignment horizontal="center" vertical="center"/>
    </xf>
    <xf numFmtId="0" fontId="114" fillId="0" borderId="28" xfId="488" applyFont="1" applyFill="1" applyBorder="1" applyAlignment="1">
      <alignment horizontal="center" vertical="center"/>
    </xf>
    <xf numFmtId="0" fontId="119" fillId="0" borderId="26" xfId="488" applyFont="1" applyFill="1" applyBorder="1" applyAlignment="1">
      <alignment horizontal="center" vertical="center" wrapText="1"/>
    </xf>
    <xf numFmtId="0" fontId="119" fillId="0" borderId="28" xfId="488" applyFont="1" applyFill="1" applyBorder="1" applyAlignment="1">
      <alignment horizontal="center" vertical="center" wrapText="1"/>
    </xf>
    <xf numFmtId="0" fontId="115" fillId="0" borderId="26" xfId="488" applyFont="1" applyBorder="1" applyAlignment="1">
      <alignment horizontal="center" vertical="center" wrapText="1"/>
    </xf>
    <xf numFmtId="0" fontId="115" fillId="0" borderId="28" xfId="488" applyFont="1" applyBorder="1" applyAlignment="1">
      <alignment horizontal="center" vertical="center" wrapText="1"/>
    </xf>
    <xf numFmtId="0" fontId="119" fillId="0" borderId="2" xfId="488" applyFont="1" applyFill="1" applyBorder="1" applyAlignment="1">
      <alignment horizontal="center" vertical="center" wrapText="1"/>
    </xf>
    <xf numFmtId="0" fontId="119" fillId="0" borderId="9" xfId="488" applyFont="1" applyFill="1" applyBorder="1" applyAlignment="1">
      <alignment horizontal="center" vertical="center" wrapText="1"/>
    </xf>
    <xf numFmtId="0" fontId="119" fillId="0" borderId="31" xfId="488" applyFont="1" applyFill="1" applyBorder="1" applyAlignment="1">
      <alignment horizontal="left" vertical="center" wrapText="1"/>
    </xf>
    <xf numFmtId="0" fontId="119" fillId="0" borderId="7" xfId="488" applyFont="1" applyFill="1" applyBorder="1" applyAlignment="1">
      <alignment horizontal="left" vertical="center" wrapText="1"/>
    </xf>
    <xf numFmtId="0" fontId="119" fillId="0" borderId="32" xfId="488" applyFont="1" applyFill="1" applyBorder="1" applyAlignment="1">
      <alignment horizontal="left" vertical="center" wrapText="1"/>
    </xf>
    <xf numFmtId="0" fontId="4" fillId="27" borderId="26" xfId="488" applyFont="1" applyFill="1" applyBorder="1" applyAlignment="1">
      <alignment horizontal="center" vertical="center" wrapText="1"/>
    </xf>
    <xf numFmtId="0" fontId="4" fillId="27" borderId="28" xfId="488" applyFont="1" applyFill="1" applyBorder="1" applyAlignment="1">
      <alignment horizontal="center" vertical="center" wrapText="1"/>
    </xf>
    <xf numFmtId="0" fontId="0" fillId="15" borderId="0" xfId="488" applyFont="1" applyFill="1" applyBorder="1" applyAlignment="1">
      <alignment horizontal="right"/>
    </xf>
    <xf numFmtId="0" fontId="6" fillId="0" borderId="0" xfId="488" applyFont="1" applyBorder="1" applyAlignment="1">
      <alignment horizontal="center" vertical="center" textRotation="90" wrapText="1"/>
    </xf>
    <xf numFmtId="0" fontId="10" fillId="0" borderId="0" xfId="488" applyFont="1" applyFill="1" applyBorder="1" applyAlignment="1">
      <alignment horizontal="center" vertical="center" textRotation="90" wrapText="1"/>
    </xf>
    <xf numFmtId="0" fontId="11" fillId="0" borderId="10" xfId="488" applyFont="1" applyFill="1" applyBorder="1" applyAlignment="1">
      <alignment horizontal="center" vertical="center" wrapText="1"/>
    </xf>
    <xf numFmtId="0" fontId="20" fillId="0" borderId="26" xfId="488" applyFont="1" applyFill="1" applyBorder="1" applyAlignment="1">
      <alignment horizontal="center" vertical="center" wrapText="1"/>
    </xf>
    <xf numFmtId="0" fontId="20" fillId="0" borderId="28" xfId="488" applyFont="1" applyFill="1" applyBorder="1" applyAlignment="1">
      <alignment horizontal="center" vertical="center" wrapText="1"/>
    </xf>
    <xf numFmtId="14" fontId="20" fillId="0" borderId="26" xfId="488" applyNumberFormat="1" applyFont="1" applyFill="1" applyBorder="1" applyAlignment="1">
      <alignment horizontal="center" vertical="center" wrapText="1"/>
    </xf>
    <xf numFmtId="0" fontId="110" fillId="0" borderId="31" xfId="488" applyFont="1" applyFill="1" applyBorder="1" applyAlignment="1">
      <alignment horizontal="left" vertical="center" wrapText="1"/>
    </xf>
    <xf numFmtId="0" fontId="110" fillId="0" borderId="7" xfId="488" applyFont="1" applyFill="1" applyBorder="1" applyAlignment="1">
      <alignment horizontal="left" vertical="center" wrapText="1"/>
    </xf>
    <xf numFmtId="0" fontId="110" fillId="0" borderId="32" xfId="488" applyFont="1" applyFill="1" applyBorder="1" applyAlignment="1">
      <alignment horizontal="left" vertical="center" wrapText="1"/>
    </xf>
    <xf numFmtId="0" fontId="110" fillId="0" borderId="26" xfId="488" applyFont="1" applyFill="1" applyBorder="1" applyAlignment="1">
      <alignment horizontal="left" vertical="center" wrapText="1"/>
    </xf>
    <xf numFmtId="0" fontId="110" fillId="0" borderId="28" xfId="488" applyFont="1" applyFill="1" applyBorder="1" applyAlignment="1">
      <alignment horizontal="left" vertical="center" wrapText="1"/>
    </xf>
    <xf numFmtId="0" fontId="0" fillId="0" borderId="28" xfId="0" applyBorder="1" applyAlignment="1"/>
    <xf numFmtId="0" fontId="0" fillId="0" borderId="32" xfId="0" applyBorder="1" applyAlignment="1"/>
    <xf numFmtId="0" fontId="26" fillId="0" borderId="26" xfId="0" applyFont="1" applyBorder="1" applyAlignment="1">
      <alignment horizontal="center" vertical="center" wrapText="1"/>
    </xf>
    <xf numFmtId="0" fontId="26" fillId="0" borderId="28" xfId="0" applyFont="1" applyBorder="1" applyAlignment="1">
      <alignment horizontal="center" vertical="center" wrapText="1"/>
    </xf>
    <xf numFmtId="0" fontId="0" fillId="0" borderId="26" xfId="0" applyBorder="1" applyAlignment="1">
      <alignment horizontal="center" vertical="center"/>
    </xf>
    <xf numFmtId="0" fontId="0" fillId="0" borderId="28" xfId="0" applyBorder="1" applyAlignment="1">
      <alignment horizontal="center" vertical="center"/>
    </xf>
  </cellXfs>
  <cellStyles count="658">
    <cellStyle name="$" xfId="1"/>
    <cellStyle name="$ 2" xfId="2"/>
    <cellStyle name="$ 2 2" xfId="3"/>
    <cellStyle name="$ 3" xfId="4"/>
    <cellStyle name="$ 3 2" xfId="5"/>
    <cellStyle name="$ 4" xfId="6"/>
    <cellStyle name="$ w/o $" xfId="7"/>
    <cellStyle name="$_#624" xfId="8"/>
    <cellStyle name="$_#624_NEWEST" xfId="9"/>
    <cellStyle name="$_#624_U204" xfId="10"/>
    <cellStyle name="$_#624_V126HOOD" xfId="11"/>
    <cellStyle name="$_Calculations" xfId="12"/>
    <cellStyle name="$_Calculations 2" xfId="13"/>
    <cellStyle name="$_Calculations 2 2" xfId="14"/>
    <cellStyle name="$_Calculations 3" xfId="15"/>
    <cellStyle name="$_Calculations 3 2" xfId="16"/>
    <cellStyle name="$_Calculations 4" xfId="17"/>
    <cellStyle name="$_Revenue Updated" xfId="18"/>
    <cellStyle name="$_Revenue Updated 2" xfId="19"/>
    <cellStyle name="$_Revenue Updated 2 2" xfId="20"/>
    <cellStyle name="$_Revenue Updated 3" xfId="21"/>
    <cellStyle name="$_Revenue Updated 3 2" xfId="22"/>
    <cellStyle name="$_Revenue Updated 4" xfId="23"/>
    <cellStyle name="$_U204_01M" xfId="24"/>
    <cellStyle name="$0" xfId="25"/>
    <cellStyle name="$0 2" xfId="26"/>
    <cellStyle name="$0.0" xfId="27"/>
    <cellStyle name="$0.0 2" xfId="28"/>
    <cellStyle name="$0.0 3" xfId="29"/>
    <cellStyle name="$0.00" xfId="30"/>
    <cellStyle name="$0.00 2" xfId="31"/>
    <cellStyle name="$0.00 3" xfId="32"/>
    <cellStyle name="$0.00 4" xfId="33"/>
    <cellStyle name="$0_!!!GO" xfId="34"/>
    <cellStyle name="$one" xfId="35"/>
    <cellStyle name="$one 2" xfId="36"/>
    <cellStyle name="$one 2 2" xfId="37"/>
    <cellStyle name="$one 3" xfId="38"/>
    <cellStyle name="$one 3 2" xfId="39"/>
    <cellStyle name="$one 4" xfId="40"/>
    <cellStyle name="$two" xfId="41"/>
    <cellStyle name="$two 2" xfId="42"/>
    <cellStyle name="$two 2 2" xfId="43"/>
    <cellStyle name="$two 3" xfId="44"/>
    <cellStyle name="$two 3 2" xfId="45"/>
    <cellStyle name="$two 4" xfId="46"/>
    <cellStyle name="%" xfId="47"/>
    <cellStyle name="％" xfId="48"/>
    <cellStyle name="%0" xfId="49"/>
    <cellStyle name="%0 2" xfId="50"/>
    <cellStyle name="%0.0" xfId="51"/>
    <cellStyle name="%0.0 2" xfId="52"/>
    <cellStyle name="%0.0 3" xfId="53"/>
    <cellStyle name="%0.0 4" xfId="54"/>
    <cellStyle name="%0_02-All-In-Cy-Facer 1f #2" xfId="55"/>
    <cellStyle name="%one" xfId="56"/>
    <cellStyle name="%one 2" xfId="57"/>
    <cellStyle name="%two" xfId="58"/>
    <cellStyle name="％小数点1桁" xfId="59"/>
    <cellStyle name="％小数点2桁" xfId="60"/>
    <cellStyle name="?? [0.00]_PRODUCT DETAIL Q1" xfId="61"/>
    <cellStyle name="?? [0]_1202" xfId="62"/>
    <cellStyle name="???? [0.00]_PRODUCT DETAIL Q1" xfId="63"/>
    <cellStyle name="????_PRODUCT DETAIL Q1" xfId="64"/>
    <cellStyle name="???_HOBONG" xfId="65"/>
    <cellStyle name="??_(????)??????" xfId="66"/>
    <cellStyle name="’Ê‰Ý [0.00]_!!!GO" xfId="67"/>
    <cellStyle name="’Ê‰Ý_!!!GO" xfId="68"/>
    <cellStyle name="¤@¯EVa. Vol and seg" xfId="69"/>
    <cellStyle name="¤@¯EVa. Vol and seg 2" xfId="70"/>
    <cellStyle name="¤@¯ë_Va. Vol and seg" xfId="71"/>
    <cellStyle name="•\Ž¦Ï‚Ý‚ÌƒnƒCƒp[ƒŠƒ“ƒN" xfId="72"/>
    <cellStyle name="•\Ž¦Ï‚Ý‚ÌƒnƒCƒp[ƒŠƒ“ƒN 2" xfId="73"/>
    <cellStyle name="•\Ž¦Ï‚Ý‚ÌƒnƒCƒp[ƒŠƒ“ƒN 3" xfId="74"/>
    <cellStyle name="•W?_!!!GO" xfId="75"/>
    <cellStyle name="•W€_!!!GO" xfId="76"/>
    <cellStyle name="\¦ÏÝÌnCp[N" xfId="77"/>
    <cellStyle name="nCp[N" xfId="78"/>
    <cellStyle name="W_ÊÞÝÆÝ¸Þvæ\" xfId="79"/>
    <cellStyle name="0" xfId="80"/>
    <cellStyle name="0 2" xfId="81"/>
    <cellStyle name="0 3" xfId="82"/>
    <cellStyle name="0 4" xfId="83"/>
    <cellStyle name="0.0" xfId="84"/>
    <cellStyle name="0.0 2" xfId="85"/>
    <cellStyle name="0.0 3" xfId="86"/>
    <cellStyle name="0.00" xfId="87"/>
    <cellStyle name="0.00 2" xfId="88"/>
    <cellStyle name="0_!!!GO" xfId="89"/>
    <cellStyle name="0_02-All-In-Cy-Facer 1f #2" xfId="90"/>
    <cellStyle name="0_2.3L DISI vs. 2.0L DISI TC v3" xfId="91"/>
    <cellStyle name="0_2.3L DISI vs. 2.0L DISI TC v5" xfId="92"/>
    <cellStyle name="0_2_6BIW_CPall_1908" xfId="93"/>
    <cellStyle name="0_2000 Business Plan (93)" xfId="94"/>
    <cellStyle name="0_2000 Business Plan (93) 2" xfId="95"/>
    <cellStyle name="0_2000 Business Plan (93) 3" xfId="96"/>
    <cellStyle name="0_2001A PCB Facer 300701" xfId="97"/>
    <cellStyle name="0_2001A PCB Facer EXTERNAL 010801" xfId="98"/>
    <cellStyle name="0_2001Forecast" xfId="99"/>
    <cellStyle name="0_2001Forecast 2" xfId="100"/>
    <cellStyle name="0_2001Forecast 3" xfId="101"/>
    <cellStyle name="0_2001PCPa10_TS" xfId="102"/>
    <cellStyle name="0_2006 F236 SI Submission SBU" xfId="103"/>
    <cellStyle name="0_2006 F236 SI Submission SBU 2" xfId="104"/>
    <cellStyle name="0_2006 F236 SI Submission SBU 3" xfId="105"/>
    <cellStyle name="0_21F" xfId="106"/>
    <cellStyle name="0_Atlanta Launch Plan 08072003" xfId="107"/>
    <cellStyle name="0_Atlanta Launch Plan 08072003 2" xfId="108"/>
    <cellStyle name="0_Atlanta Launch Plan 08072003 3" xfId="109"/>
    <cellStyle name="0_CD340 1PPFEUIB TD Draft 2005 04 08" xfId="110"/>
    <cellStyle name="0_CD340 PVBR Issue#000 updated 2005 04 141" xfId="111"/>
    <cellStyle name="0_CD340 PVBR Issue#005a" xfId="112"/>
    <cellStyle name="0_commodity_190701" xfId="113"/>
    <cellStyle name="0_CY2001_Absolute Pagel" xfId="114"/>
    <cellStyle name="0_CY2001_Absolute Pagel 2" xfId="115"/>
    <cellStyle name="0_CY2001_Absolute Pagel 3" xfId="116"/>
    <cellStyle name="0_DEF_FACT (2)" xfId="117"/>
    <cellStyle name="0_DieselStV for MT Review Mar 14" xfId="118"/>
    <cellStyle name="0_download" xfId="119"/>
    <cellStyle name="0_download cd345 pdl feature 31012005" xfId="120"/>
    <cellStyle name="0_EOC Paper 230701_final_4" xfId="121"/>
    <cellStyle name="0_EOC Paper 230701_final_41" xfId="122"/>
    <cellStyle name="0_F236 _SC_ VO Management Review 1-17-03" xfId="123"/>
    <cellStyle name="0_F236 _SC_ VO Management Review 1-17-03 2" xfId="124"/>
    <cellStyle name="0_F236 _SC_ VO Management Review 1-17-03 3" xfId="125"/>
    <cellStyle name="0_F236 SC 1-15-03 Matrix " xfId="126"/>
    <cellStyle name="0_F236 SC 1-15-03 Matrix  2" xfId="127"/>
    <cellStyle name="0_F236 SC 1-15-03 Matrix  3" xfId="128"/>
    <cellStyle name="0_F236(7) VO Management Review" xfId="129"/>
    <cellStyle name="0_F236(7) VO Management Review 2" xfId="130"/>
    <cellStyle name="0_F236(7) VO Management Review 3" xfId="131"/>
    <cellStyle name="0_Fairlane Atlanta Launch Plan2" xfId="132"/>
    <cellStyle name="0_Fairlane Atlanta Launch Plan2 2" xfId="133"/>
    <cellStyle name="0_Fairlane Atlanta Launch Plan2 3" xfId="134"/>
    <cellStyle name="0_Fairlane Atlanta Launch Plan21" xfId="135"/>
    <cellStyle name="0_Fairlane Atlanta Launch Plan21 2" xfId="136"/>
    <cellStyle name="0_Fairlane Atlanta Launch Plan21 3" xfId="137"/>
    <cellStyle name="0_Features" xfId="138"/>
    <cellStyle name="0_FP2000" xfId="139"/>
    <cellStyle name="0_FP2000 2" xfId="140"/>
    <cellStyle name="0_FP2000 3" xfId="141"/>
    <cellStyle name="0_I6 in CD3xx_v6" xfId="142"/>
    <cellStyle name="0_Investment Summary" xfId="143"/>
    <cellStyle name="0_Investment Summary 2" xfId="144"/>
    <cellStyle name="0_Investment Summary 3" xfId="145"/>
    <cellStyle name="0_June Freeze Status launch Index" xfId="146"/>
    <cellStyle name="0_LaunchBusPlan w 020501cycleplanchanges" xfId="147"/>
    <cellStyle name="0_LaunchBusPlan w 020501cycleplanchanges 2" xfId="148"/>
    <cellStyle name="0_LaunchBusPlan w 020501cycleplanchanges 3" xfId="149"/>
    <cellStyle name="0_Oakville_mop" xfId="150"/>
    <cellStyle name="0_Oakville_mop 2" xfId="151"/>
    <cellStyle name="0_P2f" xfId="152"/>
    <cellStyle name="0_PJD review" xfId="153"/>
    <cellStyle name="0_PJD review 2" xfId="154"/>
    <cellStyle name="0_PJD review 3" xfId="155"/>
    <cellStyle name="0_Prelim BP" xfId="156"/>
    <cellStyle name="0_Prelim BP 2" xfId="157"/>
    <cellStyle name="0_Prelim BP 3" xfId="158"/>
    <cellStyle name="0_Program metrics 251102" xfId="159"/>
    <cellStyle name="0_RJK Review 1.5" xfId="160"/>
    <cellStyle name="0_RJK Review 1.5 2" xfId="161"/>
    <cellStyle name="0_RJK Review 1.5 3" xfId="162"/>
    <cellStyle name="0_Sheet2" xfId="163"/>
    <cellStyle name="0_Stage V Ph 1 Dsl Tracking Charts" xfId="164"/>
    <cellStyle name="0_Stage V Ph 1 Dsl Tracking Charts v2" xfId="165"/>
    <cellStyle name="0_Sub B  B Car Cycle Plan Facer" xfId="166"/>
    <cellStyle name="0_Submission1" xfId="167"/>
    <cellStyle name="0_Submission1 2" xfId="168"/>
    <cellStyle name="0_summary1" xfId="169"/>
    <cellStyle name="0_summary1 2" xfId="170"/>
    <cellStyle name="0_summary1 3" xfId="171"/>
    <cellStyle name="0_VO Management Review Template - F236" xfId="172"/>
    <cellStyle name="0_VO Management Review Template - F236 2" xfId="173"/>
    <cellStyle name="0_VO Management Review Template - F236 3" xfId="174"/>
    <cellStyle name="0_WLI Cycle Plan Graph A" xfId="175"/>
    <cellStyle name="0_XX98CALB" xfId="176"/>
    <cellStyle name="0_XX98CALB 2" xfId="177"/>
    <cellStyle name="0_XX98CALB 3" xfId="178"/>
    <cellStyle name="1" xfId="179"/>
    <cellStyle name="1 2" xfId="180"/>
    <cellStyle name="1 3" xfId="181"/>
    <cellStyle name="1 4" xfId="182"/>
    <cellStyle name="1_1" xfId="183"/>
    <cellStyle name="1_1 2" xfId="184"/>
    <cellStyle name="1_1 3" xfId="185"/>
    <cellStyle name="1_1 4" xfId="186"/>
    <cellStyle name="1_1_1" xfId="187"/>
    <cellStyle name="1_1_1 2" xfId="188"/>
    <cellStyle name="1_1_1 3" xfId="189"/>
    <cellStyle name="1_1_1 4" xfId="190"/>
    <cellStyle name="1_1_1_D&amp;A" xfId="191"/>
    <cellStyle name="1_1_1_Master_StatusCharts_39adj" xfId="192"/>
    <cellStyle name="1_1_D&amp;A" xfId="193"/>
    <cellStyle name="1_1_Master_StatusCharts_39adj" xfId="194"/>
    <cellStyle name="1_D&amp;A" xfId="195"/>
    <cellStyle name="1_Master_StatusCharts_39adj" xfId="196"/>
    <cellStyle name="1_Summary L" xfId="197"/>
    <cellStyle name="1_Summary L 2" xfId="198"/>
    <cellStyle name="1_Summary L 3" xfId="199"/>
    <cellStyle name="1_Summary L 4" xfId="200"/>
    <cellStyle name="1_Summary L_D&amp;A" xfId="201"/>
    <cellStyle name="1_Summary L_Master_StatusCharts_39adj" xfId="202"/>
    <cellStyle name="20% - Accent1 2" xfId="203"/>
    <cellStyle name="20% - Accent2 2" xfId="204"/>
    <cellStyle name="20% - Accent3 2" xfId="205"/>
    <cellStyle name="20% - Accent4 2" xfId="206"/>
    <cellStyle name="20% - Accent5 2" xfId="207"/>
    <cellStyle name="20% - Accent6 2" xfId="208"/>
    <cellStyle name="40% - Accent1 2" xfId="209"/>
    <cellStyle name="40% - Accent2 2" xfId="210"/>
    <cellStyle name="40% - Accent3 2" xfId="211"/>
    <cellStyle name="40% - Accent4 2" xfId="212"/>
    <cellStyle name="40% - Accent5 2" xfId="213"/>
    <cellStyle name="40% - Accent6 2" xfId="214"/>
    <cellStyle name="60% - Accent1 2" xfId="215"/>
    <cellStyle name="60% - Accent2 2" xfId="216"/>
    <cellStyle name="60% - Accent3 2" xfId="217"/>
    <cellStyle name="60% - Accent4 2" xfId="218"/>
    <cellStyle name="60% - Accent5 2" xfId="219"/>
    <cellStyle name="60% - Accent6 2" xfId="220"/>
    <cellStyle name="ac" xfId="221"/>
    <cellStyle name="ac 2" xfId="222"/>
    <cellStyle name="ac 3" xfId="223"/>
    <cellStyle name="Accent1 2" xfId="224"/>
    <cellStyle name="Accent2 2" xfId="225"/>
    <cellStyle name="Accent3 2" xfId="226"/>
    <cellStyle name="Accent4 2" xfId="227"/>
    <cellStyle name="Accent5 2" xfId="228"/>
    <cellStyle name="Accent6 2" xfId="229"/>
    <cellStyle name="AeE­ [0]_INQUIRY ¿?¾÷AßAø " xfId="230"/>
    <cellStyle name="AeE­_INQUIRY ¿?¾÷AßAø " xfId="231"/>
    <cellStyle name="args.style" xfId="232"/>
    <cellStyle name="args.style 2" xfId="233"/>
    <cellStyle name="args.style 3" xfId="234"/>
    <cellStyle name="Array-Entered" xfId="235"/>
    <cellStyle name="Array-Entered 2" xfId="236"/>
    <cellStyle name="AÞ¸¶ [0]_INQUIRY ¿?¾÷AßAø " xfId="237"/>
    <cellStyle name="AÞ¸¶_INQUIRY ¿?¾÷AßAø " xfId="238"/>
    <cellStyle name="AutoFormat-Optionen" xfId="239"/>
    <cellStyle name="AutoFormat-Optionen 2" xfId="240"/>
    <cellStyle name="AutoFormat-Optionen 2 2" xfId="241"/>
    <cellStyle name="Bad 2" xfId="242"/>
    <cellStyle name="Bolivars" xfId="243"/>
    <cellStyle name="Bolivars 2" xfId="244"/>
    <cellStyle name="Bottom Row" xfId="245"/>
    <cellStyle name="BoxedTotal" xfId="246"/>
    <cellStyle name="BuiltOption_Content" xfId="247"/>
    <cellStyle name="C?AØ_¿?¾÷CoE² " xfId="248"/>
    <cellStyle name="C￥AØ_¿μ¾÷CoE² " xfId="249"/>
    <cellStyle name="Calc Currency (0)" xfId="250"/>
    <cellStyle name="Calc Currency (0) 2" xfId="251"/>
    <cellStyle name="Calc Currency (0) 3" xfId="252"/>
    <cellStyle name="Calc Currency (0) 4" xfId="253"/>
    <cellStyle name="Calc Currency (2)" xfId="254"/>
    <cellStyle name="Calc Currency (2) 2" xfId="255"/>
    <cellStyle name="Calc Currency (2) 3" xfId="256"/>
    <cellStyle name="Calc Percent (0)" xfId="257"/>
    <cellStyle name="Calc Percent (1)" xfId="258"/>
    <cellStyle name="Calc Percent (1) 2" xfId="259"/>
    <cellStyle name="Calc Percent (1) 3" xfId="260"/>
    <cellStyle name="Calc Percent (2)" xfId="261"/>
    <cellStyle name="Calc Percent (2) 2" xfId="262"/>
    <cellStyle name="Calc Percent (2) 3" xfId="263"/>
    <cellStyle name="Calc Units (0)" xfId="264"/>
    <cellStyle name="Calc Units (0) 2" xfId="265"/>
    <cellStyle name="Calc Units (0) 3" xfId="266"/>
    <cellStyle name="Calc Units (1)" xfId="267"/>
    <cellStyle name="Calc Units (1) 2" xfId="268"/>
    <cellStyle name="Calc Units (1) 2 2" xfId="269"/>
    <cellStyle name="Calc Units (1) 3" xfId="270"/>
    <cellStyle name="Calc Units (1) 3 2" xfId="271"/>
    <cellStyle name="Calc Units (1) 4" xfId="272"/>
    <cellStyle name="Calc Units (2)" xfId="273"/>
    <cellStyle name="Calc Units (2) 2" xfId="274"/>
    <cellStyle name="Calculation 2" xfId="275"/>
    <cellStyle name="category" xfId="276"/>
    <cellStyle name="category 2" xfId="277"/>
    <cellStyle name="category 3" xfId="278"/>
    <cellStyle name="category 4" xfId="279"/>
    <cellStyle name="Check Cell 2" xfId="280"/>
    <cellStyle name="col head" xfId="281"/>
    <cellStyle name="col headu" xfId="282"/>
    <cellStyle name="CombinedVol_Data" xfId="283"/>
    <cellStyle name="Comma [00]" xfId="284"/>
    <cellStyle name="Comma [00] 2" xfId="285"/>
    <cellStyle name="Comma [00] 3" xfId="286"/>
    <cellStyle name="Comma [00] 4" xfId="287"/>
    <cellStyle name="comma zerodec" xfId="288"/>
    <cellStyle name="Comma, 0" xfId="289"/>
    <cellStyle name="Comma, 0 2" xfId="290"/>
    <cellStyle name="Comma, 0 3" xfId="291"/>
    <cellStyle name="Comma, 0 4" xfId="292"/>
    <cellStyle name="Comma[2]" xfId="293"/>
    <cellStyle name="Comma[2] 2" xfId="294"/>
    <cellStyle name="Comma0" xfId="295"/>
    <cellStyle name="Currency $" xfId="296"/>
    <cellStyle name="Currency $ 2" xfId="297"/>
    <cellStyle name="Currency $ 2 2" xfId="298"/>
    <cellStyle name="Currency $ 3" xfId="299"/>
    <cellStyle name="Currency $ 4" xfId="300"/>
    <cellStyle name="Currency [00]" xfId="301"/>
    <cellStyle name="Currency [00] 2" xfId="302"/>
    <cellStyle name="Currency[2]" xfId="303"/>
    <cellStyle name="Currency[2] 2" xfId="304"/>
    <cellStyle name="Currency[2] 3" xfId="305"/>
    <cellStyle name="Currency[2] 4" xfId="306"/>
    <cellStyle name="Currency0" xfId="307"/>
    <cellStyle name="Currency1" xfId="308"/>
    <cellStyle name="custom" xfId="309"/>
    <cellStyle name="custom 2" xfId="310"/>
    <cellStyle name="custom 3" xfId="311"/>
    <cellStyle name="custom 4" xfId="312"/>
    <cellStyle name="date" xfId="313"/>
    <cellStyle name="Date 2" xfId="314"/>
    <cellStyle name="Date Short" xfId="315"/>
    <cellStyle name="Date Short 2" xfId="316"/>
    <cellStyle name="date_01.75m205b" xfId="317"/>
    <cellStyle name="Decimal (0)" xfId="318"/>
    <cellStyle name="Decimal (1)" xfId="319"/>
    <cellStyle name="Decimal (2)" xfId="320"/>
    <cellStyle name="DELTA" xfId="321"/>
    <cellStyle name="DELTA 2" xfId="322"/>
    <cellStyle name="DELTA 3" xfId="323"/>
    <cellStyle name="Dialog / Menu / Toolbar" xfId="324"/>
    <cellStyle name="Dialog / Menu / Toolbar 2" xfId="325"/>
    <cellStyle name="dlrs_no_decimal" xfId="326"/>
    <cellStyle name="Dollar (zero dec)" xfId="327"/>
    <cellStyle name="Dollars" xfId="328"/>
    <cellStyle name="Dollars 2" xfId="329"/>
    <cellStyle name="Dollars 3" xfId="330"/>
    <cellStyle name="Dollars 4" xfId="331"/>
    <cellStyle name="Edited_Data" xfId="332"/>
    <cellStyle name="End of Section" xfId="333"/>
    <cellStyle name="End of Section 2" xfId="334"/>
    <cellStyle name="Enter Currency (0)" xfId="335"/>
    <cellStyle name="Enter Currency (0) 2" xfId="336"/>
    <cellStyle name="Enter Currency (0) 3" xfId="337"/>
    <cellStyle name="Enter Currency (0) 4" xfId="338"/>
    <cellStyle name="Enter Currency (2)" xfId="339"/>
    <cellStyle name="Enter Currency (2) 2" xfId="340"/>
    <cellStyle name="Enter Units (0)" xfId="341"/>
    <cellStyle name="Enter Units (0) 2" xfId="342"/>
    <cellStyle name="Enter Units (0) 3" xfId="343"/>
    <cellStyle name="Enter Units (0) 4" xfId="344"/>
    <cellStyle name="Enter Units (1)" xfId="345"/>
    <cellStyle name="Enter Units (1) 2" xfId="346"/>
    <cellStyle name="Enter Units (2)" xfId="347"/>
    <cellStyle name="Enter Units (2) 2" xfId="348"/>
    <cellStyle name="Estimated_Data" xfId="349"/>
    <cellStyle name="Euro" xfId="350"/>
    <cellStyle name="Explanatory Text 2" xfId="351"/>
    <cellStyle name="Fill" xfId="352"/>
    <cellStyle name="Fixed" xfId="353"/>
    <cellStyle name="ƒnƒCƒp[ƒŠƒ“ƒN" xfId="354"/>
    <cellStyle name="ƒnƒCƒp[ƒŠƒ“ƒN 2" xfId="355"/>
    <cellStyle name="ƒnƒCƒp[ƒŠƒ“ƒN 3" xfId="356"/>
    <cellStyle name="Forecast_Data" xfId="357"/>
    <cellStyle name="gap9" xfId="358"/>
    <cellStyle name="General" xfId="359"/>
    <cellStyle name="General 2" xfId="360"/>
    <cellStyle name="Good 2" xfId="361"/>
    <cellStyle name="Grand Total" xfId="362"/>
    <cellStyle name="Grey" xfId="363"/>
    <cellStyle name="Grey 2" xfId="364"/>
    <cellStyle name="Grey 3" xfId="365"/>
    <cellStyle name="HEADER" xfId="366"/>
    <cellStyle name="HEADER 2" xfId="367"/>
    <cellStyle name="HEADER 3" xfId="368"/>
    <cellStyle name="HEADER 4" xfId="369"/>
    <cellStyle name="Header1" xfId="370"/>
    <cellStyle name="Header1 2" xfId="371"/>
    <cellStyle name="Header1 3" xfId="372"/>
    <cellStyle name="Header2" xfId="373"/>
    <cellStyle name="Header2 2" xfId="374"/>
    <cellStyle name="Header2 3" xfId="375"/>
    <cellStyle name="Heading 1 2" xfId="376"/>
    <cellStyle name="Heading 2 2" xfId="377"/>
    <cellStyle name="Heading 3 2" xfId="378"/>
    <cellStyle name="Heading 4 2" xfId="379"/>
    <cellStyle name="HEADING1" xfId="380"/>
    <cellStyle name="HEADING2" xfId="381"/>
    <cellStyle name="Hyperlink 2" xfId="382"/>
    <cellStyle name="Hyperlink 3" xfId="383"/>
    <cellStyle name="Hyperlink 4" xfId="384"/>
    <cellStyle name="Input [yellow]" xfId="385"/>
    <cellStyle name="Input [yellow] 2" xfId="386"/>
    <cellStyle name="Input [yellow] 3" xfId="387"/>
    <cellStyle name="Input 10" xfId="388"/>
    <cellStyle name="Input 11" xfId="389"/>
    <cellStyle name="Input 12" xfId="390"/>
    <cellStyle name="Input 13" xfId="391"/>
    <cellStyle name="Input 14" xfId="392"/>
    <cellStyle name="Input 2" xfId="393"/>
    <cellStyle name="Input 3" xfId="394"/>
    <cellStyle name="Input 4" xfId="395"/>
    <cellStyle name="Input 5" xfId="396"/>
    <cellStyle name="Input 6" xfId="397"/>
    <cellStyle name="Input 7" xfId="398"/>
    <cellStyle name="Input 8" xfId="399"/>
    <cellStyle name="Input 9" xfId="400"/>
    <cellStyle name="Item_Current" xfId="401"/>
    <cellStyle name="Link Currency (0)" xfId="402"/>
    <cellStyle name="Link Currency (0) 2" xfId="403"/>
    <cellStyle name="Link Currency (0) 3" xfId="404"/>
    <cellStyle name="Link Currency (0) 4" xfId="405"/>
    <cellStyle name="Link Currency (2)" xfId="406"/>
    <cellStyle name="Link Currency (2) 2" xfId="407"/>
    <cellStyle name="Link Units (0)" xfId="408"/>
    <cellStyle name="Link Units (0) 2" xfId="409"/>
    <cellStyle name="Link Units (0) 3" xfId="410"/>
    <cellStyle name="Link Units (0) 4" xfId="411"/>
    <cellStyle name="Link Units (1)" xfId="412"/>
    <cellStyle name="Link Units (1) 2" xfId="413"/>
    <cellStyle name="Link Units (2)" xfId="414"/>
    <cellStyle name="Link Units (2) 2" xfId="415"/>
    <cellStyle name="Linked Cell 2" xfId="416"/>
    <cellStyle name="Macro Header" xfId="417"/>
    <cellStyle name="Macro Header 2" xfId="418"/>
    <cellStyle name="Macro Routine" xfId="419"/>
    <cellStyle name="Macro Routine 2" xfId="420"/>
    <cellStyle name="mart Two-Step Locking" xfId="421"/>
    <cellStyle name="mart Two-Step Locking 2" xfId="422"/>
    <cellStyle name="mdspezi" xfId="423"/>
    <cellStyle name="Millares [0]_!!!GO" xfId="424"/>
    <cellStyle name="Millares_!!!GO" xfId="425"/>
    <cellStyle name="Milliers [0]_!!!GO" xfId="426"/>
    <cellStyle name="Milliers_!!!GO" xfId="427"/>
    <cellStyle name="Model" xfId="428"/>
    <cellStyle name="Model 2" xfId="429"/>
    <cellStyle name="Model 3" xfId="430"/>
    <cellStyle name="Model 4" xfId="431"/>
    <cellStyle name="Moeda [0]_laroux" xfId="432"/>
    <cellStyle name="Moeda_laroux" xfId="433"/>
    <cellStyle name="Mon?aire [0]_!!!GO" xfId="434"/>
    <cellStyle name="Mon?aire_!!!GO" xfId="435"/>
    <cellStyle name="Moneda [0]_!!!GO" xfId="436"/>
    <cellStyle name="Moneda_!!!GO" xfId="437"/>
    <cellStyle name="Monétaire [0]_!!!GO" xfId="438"/>
    <cellStyle name="Monétaire_!!!GO" xfId="439"/>
    <cellStyle name="Mon騁aire [0]_!!!GO" xfId="440"/>
    <cellStyle name="Mon騁aire_!!!GO" xfId="441"/>
    <cellStyle name="Neutral 2" xfId="442"/>
    <cellStyle name="Neutral 2 2" xfId="443"/>
    <cellStyle name="Neutral 3" xfId="444"/>
    <cellStyle name="New Times Roman" xfId="445"/>
    <cellStyle name="no dec" xfId="446"/>
    <cellStyle name="Normal - Style1" xfId="447"/>
    <cellStyle name="Normal - Style1 2" xfId="448"/>
    <cellStyle name="Normal - Style1 2 2" xfId="449"/>
    <cellStyle name="Normal - Style1 3" xfId="450"/>
    <cellStyle name="Normal - Style1 4" xfId="451"/>
    <cellStyle name="Normal 10" xfId="452"/>
    <cellStyle name="Normal 11" xfId="453"/>
    <cellStyle name="Normal 12" xfId="454"/>
    <cellStyle name="Normal 13" xfId="455"/>
    <cellStyle name="Normal 14" xfId="456"/>
    <cellStyle name="Normal 142" xfId="457"/>
    <cellStyle name="Normal 142 2" xfId="458"/>
    <cellStyle name="Normal 144" xfId="459"/>
    <cellStyle name="Normal 15" xfId="460"/>
    <cellStyle name="Normal 152" xfId="461"/>
    <cellStyle name="Normal 153" xfId="462"/>
    <cellStyle name="Normal 16" xfId="463"/>
    <cellStyle name="Normal 17" xfId="464"/>
    <cellStyle name="Normal 18" xfId="465"/>
    <cellStyle name="Normal 19" xfId="466"/>
    <cellStyle name="Normal 2" xfId="467"/>
    <cellStyle name="Normal 2 2" xfId="468"/>
    <cellStyle name="Normal 2 3" xfId="469"/>
    <cellStyle name="Normal 20" xfId="470"/>
    <cellStyle name="Normal 21" xfId="471"/>
    <cellStyle name="Normal 22" xfId="472"/>
    <cellStyle name="Normal 23" xfId="473"/>
    <cellStyle name="Normal 24" xfId="474"/>
    <cellStyle name="Normal 25" xfId="475"/>
    <cellStyle name="Normal 26" xfId="476"/>
    <cellStyle name="Normal 27" xfId="477"/>
    <cellStyle name="Normal 3" xfId="478"/>
    <cellStyle name="Normal 3 2" xfId="479"/>
    <cellStyle name="Normal 4" xfId="480"/>
    <cellStyle name="Normal 5" xfId="481"/>
    <cellStyle name="Normal 5 2" xfId="482"/>
    <cellStyle name="Normal 6" xfId="483"/>
    <cellStyle name="Normal 7" xfId="484"/>
    <cellStyle name="Normal 8" xfId="485"/>
    <cellStyle name="Normal 9" xfId="486"/>
    <cellStyle name="Normal Summary" xfId="487"/>
    <cellStyle name="Normal_CP Concern Chart" xfId="488"/>
    <cellStyle name="Normal_NML Charts" xfId="489"/>
    <cellStyle name="Normal1" xfId="490"/>
    <cellStyle name="Note 2" xfId="491"/>
    <cellStyle name="Notiz 2" xfId="492"/>
    <cellStyle name="Notiz 2 2" xfId="493"/>
    <cellStyle name="Œ…‹æØ‚è [0.00]_!!!GO" xfId="494"/>
    <cellStyle name="Œ…‹æØ‚è_!!!GO" xfId="495"/>
    <cellStyle name="one" xfId="496"/>
    <cellStyle name="one 2" xfId="497"/>
    <cellStyle name="one 2 2" xfId="498"/>
    <cellStyle name="one 3" xfId="499"/>
    <cellStyle name="one 3 2" xfId="500"/>
    <cellStyle name="one 4" xfId="501"/>
    <cellStyle name="Option_Added_Cont_Desc" xfId="502"/>
    <cellStyle name="Output 2" xfId="503"/>
    <cellStyle name="Pct w/ Pts" xfId="504"/>
    <cellStyle name="Pct w/ Pts 2" xfId="505"/>
    <cellStyle name="Pct w/o Pts" xfId="506"/>
    <cellStyle name="Pct w/o Pts 2" xfId="507"/>
    <cellStyle name="Pct w/o Pts 2 2" xfId="508"/>
    <cellStyle name="Pct w/o Pts 3" xfId="509"/>
    <cellStyle name="per.style" xfId="510"/>
    <cellStyle name="per.style 2" xfId="511"/>
    <cellStyle name="Percent [0]" xfId="512"/>
    <cellStyle name="Percent [0] 2" xfId="513"/>
    <cellStyle name="Percent [00]" xfId="514"/>
    <cellStyle name="Percent [00] 2" xfId="515"/>
    <cellStyle name="Percent [00] 3" xfId="516"/>
    <cellStyle name="Percent [00] 4" xfId="517"/>
    <cellStyle name="Percent [2]" xfId="518"/>
    <cellStyle name="Percent [2] 2" xfId="519"/>
    <cellStyle name="Percent [2] 2 2" xfId="520"/>
    <cellStyle name="Percent [2] 3" xfId="521"/>
    <cellStyle name="Percent [2] 4" xfId="522"/>
    <cellStyle name="Percent w/o%" xfId="523"/>
    <cellStyle name="Percent w/o% 2" xfId="524"/>
    <cellStyle name="Percent%" xfId="525"/>
    <cellStyle name="Percent% 2" xfId="526"/>
    <cellStyle name="Percent[0]" xfId="527"/>
    <cellStyle name="Percent[0] 2" xfId="528"/>
    <cellStyle name="Percent[2]" xfId="529"/>
    <cellStyle name="Percent[2] 2" xfId="530"/>
    <cellStyle name="PERCENTAGE" xfId="531"/>
    <cellStyle name="Pounds" xfId="532"/>
    <cellStyle name="Preliminary_Data" xfId="533"/>
    <cellStyle name="PrePop Currency (0)" xfId="534"/>
    <cellStyle name="PrePop Currency (0) 2" xfId="535"/>
    <cellStyle name="PrePop Currency (0) 3" xfId="536"/>
    <cellStyle name="PrePop Currency (0) 4" xfId="537"/>
    <cellStyle name="PrePop Currency (2)" xfId="538"/>
    <cellStyle name="PrePop Currency (2) 2" xfId="539"/>
    <cellStyle name="PrePop Units (0)" xfId="540"/>
    <cellStyle name="PrePop Units (0) 2" xfId="541"/>
    <cellStyle name="PrePop Units (0) 3" xfId="542"/>
    <cellStyle name="PrePop Units (0) 4" xfId="543"/>
    <cellStyle name="PrePop Units (1)" xfId="544"/>
    <cellStyle name="PrePop Units (1) 2" xfId="545"/>
    <cellStyle name="PrePop Units (2)" xfId="546"/>
    <cellStyle name="PrePop Units (2) 2" xfId="547"/>
    <cellStyle name="Prices_Data" xfId="548"/>
    <cellStyle name="PSChar" xfId="549"/>
    <cellStyle name="PSChar 2" xfId="550"/>
    <cellStyle name="PSChar 3" xfId="551"/>
    <cellStyle name="PSDate" xfId="552"/>
    <cellStyle name="PSDate 2" xfId="553"/>
    <cellStyle name="PSDec" xfId="554"/>
    <cellStyle name="PSDec 2" xfId="555"/>
    <cellStyle name="PSHeading" xfId="556"/>
    <cellStyle name="PSHeading 2" xfId="557"/>
    <cellStyle name="PSHeading 3" xfId="558"/>
    <cellStyle name="PSInt" xfId="559"/>
    <cellStyle name="PSInt 2" xfId="560"/>
    <cellStyle name="PSSpacer" xfId="561"/>
    <cellStyle name="PSSpacer 2" xfId="562"/>
    <cellStyle name="PSSpacer 3" xfId="563"/>
    <cellStyle name="reg_no_decimal" xfId="564"/>
    <cellStyle name="RQDcells" xfId="565"/>
    <cellStyle name="RQDheading" xfId="566"/>
    <cellStyle name="RQDserial" xfId="567"/>
    <cellStyle name="RQDtop" xfId="568"/>
    <cellStyle name="Section Border" xfId="569"/>
    <cellStyle name="Section Border 2" xfId="570"/>
    <cellStyle name="Separador de milhares [0]_laroux" xfId="571"/>
    <cellStyle name="Separador de milhares_laroux" xfId="572"/>
    <cellStyle name="sht title" xfId="573"/>
    <cellStyle name="STANDARD 2" xfId="574"/>
    <cellStyle name="Standard 3" xfId="575"/>
    <cellStyle name="Standard 3 2" xfId="576"/>
    <cellStyle name="Standard 3 2 2" xfId="577"/>
    <cellStyle name="Standard 3 3" xfId="578"/>
    <cellStyle name="Standard 4" xfId="579"/>
    <cellStyle name="Standard 4 2" xfId="580"/>
    <cellStyle name="Standard 5" xfId="581"/>
    <cellStyle name="Standard 5 2" xfId="582"/>
    <cellStyle name="Standard 6" xfId="583"/>
    <cellStyle name="Standard 6 2" xfId="584"/>
    <cellStyle name="Standard 7" xfId="585"/>
    <cellStyle name="Standard 7 2" xfId="586"/>
    <cellStyle name="Standard_C344 Body Buck draft #5 TD" xfId="587"/>
    <cellStyle name="subhead" xfId="588"/>
    <cellStyle name="subhead 2" xfId="589"/>
    <cellStyle name="subhead 3" xfId="590"/>
    <cellStyle name="subhead 4" xfId="591"/>
    <cellStyle name="subtotal" xfId="592"/>
    <cellStyle name="Table Definition" xfId="593"/>
    <cellStyle name="Table Definition 2" xfId="594"/>
    <cellStyle name="Template 8" xfId="595"/>
    <cellStyle name="Template 8 2" xfId="596"/>
    <cellStyle name="Text Indent A" xfId="597"/>
    <cellStyle name="Text Indent A 2" xfId="598"/>
    <cellStyle name="Text Indent B" xfId="599"/>
    <cellStyle name="Text Indent B 2" xfId="600"/>
    <cellStyle name="Text Indent C" xfId="601"/>
    <cellStyle name="Text Indent C 2" xfId="602"/>
    <cellStyle name="Text Indent C 3" xfId="603"/>
    <cellStyle name="Text Indent C 4" xfId="604"/>
    <cellStyle name="title" xfId="605"/>
    <cellStyle name="title 2" xfId="606"/>
    <cellStyle name="Title 3" xfId="607"/>
    <cellStyle name="Title 4" xfId="608"/>
    <cellStyle name="Title 5" xfId="609"/>
    <cellStyle name="Title 6" xfId="610"/>
    <cellStyle name="Top Row" xfId="611"/>
    <cellStyle name="Total 2" xfId="612"/>
    <cellStyle name="two" xfId="613"/>
    <cellStyle name="two 2" xfId="614"/>
    <cellStyle name="two 2 2" xfId="615"/>
    <cellStyle name="two 3" xfId="616"/>
    <cellStyle name="two 3 2" xfId="617"/>
    <cellStyle name="two 4" xfId="618"/>
    <cellStyle name="Underline" xfId="619"/>
    <cellStyle name="Underline 2" xfId="620"/>
    <cellStyle name="Vehicle_Benchmark" xfId="621"/>
    <cellStyle name="Version_Header" xfId="622"/>
    <cellStyle name="Volumes_Data" xfId="623"/>
    <cellStyle name="W?rung [0]_pldt" xfId="624"/>
    <cellStyle name="W?rung_pldt" xfId="625"/>
    <cellStyle name="Warning Text 2" xfId="626"/>
    <cellStyle name="weekly" xfId="627"/>
    <cellStyle name="weekly 2" xfId="628"/>
    <cellStyle name="weekly 3" xfId="629"/>
    <cellStyle name="Wingding" xfId="630"/>
    <cellStyle name="W臧rung [0]_pldt" xfId="631"/>
    <cellStyle name="W臧rung_pldt" xfId="632"/>
    <cellStyle name="標準_C1PT14Nov" xfId="633"/>
    <cellStyle name="常规" xfId="0" builtinId="0"/>
    <cellStyle name="常规 2" xfId="634"/>
    <cellStyle name="常规 2 2" xfId="635"/>
    <cellStyle name="常规 2 3" xfId="636"/>
    <cellStyle name="常规 2 3 2" xfId="637"/>
    <cellStyle name="常规 3" xfId="638"/>
    <cellStyle name="常规 3 2" xfId="639"/>
    <cellStyle name="常规 4" xfId="640"/>
    <cellStyle name="常规 5" xfId="641"/>
    <cellStyle name="常规 6" xfId="642"/>
    <cellStyle name="超链接" xfId="643" builtinId="8"/>
    <cellStyle name="똿뗦먛귟 [0.00]_PRODUCT DETAIL Q1" xfId="644"/>
    <cellStyle name="똿뗦먛귟_PRODUCT DETAIL Q1" xfId="645"/>
    <cellStyle name="小数点1桁" xfId="646"/>
    <cellStyle name="一般_PLDT" xfId="647"/>
    <cellStyle name="믅됞 [0.00]_PRODUCT DETAIL Q1" xfId="648"/>
    <cellStyle name="믅됞_PRODUCT DETAIL Q1" xfId="649"/>
    <cellStyle name="백분율_HOBONG" xfId="650"/>
    <cellStyle name="整数" xfId="651"/>
    <cellStyle name="뷭?_BOOKSHIP" xfId="652"/>
    <cellStyle name="콤마 [0]_1202" xfId="653"/>
    <cellStyle name="콤마_1202" xfId="654"/>
    <cellStyle name="통화 [0]_1202" xfId="655"/>
    <cellStyle name="통화_1202" xfId="656"/>
    <cellStyle name="표준_(정보부문)월별인원계획" xfId="657"/>
  </cellStyles>
  <dxfs count="53">
    <dxf>
      <fill>
        <patternFill patternType="solid">
          <fgColor indexed="10"/>
          <bgColor indexed="13"/>
        </patternFill>
      </fill>
    </dxf>
    <dxf>
      <fill>
        <patternFill patternType="solid">
          <fgColor indexed="10"/>
          <bgColor indexed="17"/>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1"/>
        </patternFill>
      </fill>
    </dxf>
    <dxf>
      <fill>
        <patternFill patternType="solid">
          <fgColor indexed="10"/>
          <bgColor indexed="22"/>
        </patternFill>
      </fill>
    </dxf>
    <dxf>
      <fill>
        <patternFill patternType="solid">
          <fgColor indexed="10"/>
          <bgColor indexed="11"/>
        </patternFill>
      </fill>
    </dxf>
    <dxf>
      <fill>
        <patternFill patternType="solid">
          <fgColor indexed="10"/>
          <bgColor indexed="22"/>
        </patternFill>
      </fill>
    </dxf>
    <dxf>
      <fill>
        <patternFill patternType="solid">
          <fgColor indexed="10"/>
          <bgColor indexed="11"/>
        </patternFill>
      </fill>
    </dxf>
    <dxf>
      <fill>
        <patternFill patternType="solid">
          <fgColor indexed="10"/>
          <bgColor indexed="22"/>
        </patternFill>
      </fill>
    </dxf>
    <dxf>
      <fill>
        <patternFill patternType="solid">
          <fgColor indexed="10"/>
          <bgColor indexed="11"/>
        </patternFill>
      </fill>
    </dxf>
    <dxf>
      <fill>
        <patternFill patternType="solid">
          <fgColor indexed="64"/>
          <bgColor indexed="65"/>
        </patternFill>
      </fill>
    </dxf>
    <dxf>
      <fill>
        <patternFill patternType="solid">
          <fgColor indexed="10"/>
          <bgColor indexed="22"/>
        </patternFill>
      </fill>
    </dxf>
    <dxf>
      <fill>
        <patternFill patternType="solid">
          <fgColor indexed="64"/>
          <bgColor indexed="65"/>
        </patternFill>
      </fill>
    </dxf>
    <dxf>
      <fill>
        <patternFill patternType="solid">
          <fgColor indexed="10"/>
          <bgColor indexed="22"/>
        </patternFill>
      </fill>
    </dxf>
    <dxf>
      <fill>
        <patternFill patternType="solid">
          <fgColor indexed="64"/>
          <bgColor indexed="65"/>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1"/>
        </patternFill>
      </fill>
    </dxf>
    <dxf>
      <fill>
        <patternFill patternType="solid">
          <fgColor indexed="10"/>
          <bgColor indexed="22"/>
        </patternFill>
      </fill>
    </dxf>
    <dxf>
      <fill>
        <patternFill patternType="solid">
          <fgColor indexed="10"/>
          <bgColor indexed="11"/>
        </patternFill>
      </fill>
    </dxf>
    <dxf>
      <fill>
        <patternFill patternType="solid">
          <fgColor indexed="10"/>
          <bgColor indexed="22"/>
        </patternFill>
      </fill>
    </dxf>
    <dxf>
      <fill>
        <patternFill patternType="solid">
          <fgColor indexed="10"/>
          <bgColor indexed="1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1"/>
        </patternFill>
      </fill>
    </dxf>
    <dxf>
      <fill>
        <patternFill patternType="solid">
          <fgColor indexed="64"/>
          <bgColor indexed="65"/>
        </patternFill>
      </fill>
    </dxf>
    <dxf>
      <fill>
        <patternFill patternType="solid">
          <fgColor indexed="10"/>
          <bgColor indexed="22"/>
        </patternFill>
      </fill>
    </dxf>
    <dxf>
      <fill>
        <patternFill patternType="solid">
          <fgColor indexed="64"/>
          <bgColor indexed="65"/>
        </patternFill>
      </fill>
    </dxf>
    <dxf>
      <fill>
        <patternFill patternType="solid">
          <fgColor indexed="10"/>
          <bgColor indexed="22"/>
        </patternFill>
      </fill>
    </dxf>
    <dxf>
      <fill>
        <patternFill patternType="solid">
          <fgColor indexed="64"/>
          <bgColor indexed="65"/>
        </patternFill>
      </fill>
    </dxf>
    <dxf>
      <fill>
        <patternFill patternType="solid">
          <fgColor indexed="10"/>
          <bgColor indexed="22"/>
        </patternFill>
      </fill>
    </dxf>
    <dxf>
      <fill>
        <patternFill patternType="solid">
          <fgColor indexed="64"/>
          <bgColor indexed="65"/>
        </patternFill>
      </fill>
    </dxf>
    <dxf>
      <fill>
        <patternFill patternType="solid">
          <fgColor indexed="10"/>
          <bgColor indexed="22"/>
        </patternFill>
      </fill>
    </dxf>
    <dxf>
      <fill>
        <patternFill patternType="solid">
          <fgColor indexed="64"/>
          <bgColor indexed="65"/>
        </patternFill>
      </fill>
    </dxf>
    <dxf>
      <fill>
        <patternFill patternType="solid">
          <fgColor indexed="10"/>
          <bgColor indexed="22"/>
        </patternFill>
      </fill>
    </dxf>
    <dxf>
      <fill>
        <patternFill patternType="solid">
          <fgColor indexed="64"/>
          <bgColor indexed="65"/>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1"/>
        </patternFill>
      </fill>
    </dxf>
    <dxf>
      <fill>
        <patternFill patternType="solid">
          <fgColor indexed="64"/>
          <bgColor indexed="65"/>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8.869826411931124E-2"/>
          <c:y val="7.396449704144907E-2"/>
          <c:w val="0.76824141664669543"/>
          <c:h val="0.53550295857988162"/>
        </c:manualLayout>
      </c:layout>
      <c:lineChart>
        <c:grouping val="standard"/>
        <c:ser>
          <c:idx val="4"/>
          <c:order val="0"/>
          <c:spPr>
            <a:ln w="25400" cap="rnd" cmpd="sng" algn="ctr">
              <a:solidFill>
                <a:srgbClr val="4BACC6"/>
              </a:solidFill>
              <a:prstDash val="solid"/>
              <a:round/>
            </a:ln>
          </c:spPr>
          <c:marker>
            <c:symbol val="star"/>
            <c:size val="7"/>
            <c:spPr>
              <a:solidFill>
                <a:srgbClr val="000000"/>
              </a:solidFill>
              <a:ln w="9525" cap="flat" cmpd="sng" algn="ctr">
                <a:solidFill>
                  <a:srgbClr val="4BACC6"/>
                </a:solidFill>
                <a:prstDash val="solid"/>
                <a:round/>
              </a:ln>
            </c:spPr>
          </c:marker>
          <c:val>
            <c:numLit>
              <c:formatCode>General</c:formatCode>
              <c:ptCount val="1"/>
              <c:pt idx="0">
                <c:v>0</c:v>
              </c:pt>
            </c:numLit>
          </c:val>
        </c:ser>
        <c:ser>
          <c:idx val="0"/>
          <c:order val="1"/>
          <c:spPr>
            <a:ln w="12700" cap="rnd" cmpd="sng" algn="ctr">
              <a:solidFill>
                <a:srgbClr val="4F81BD"/>
              </a:solidFill>
              <a:prstDash val="solid"/>
              <a:round/>
            </a:ln>
          </c:spPr>
          <c:marker>
            <c:symbol val="diamond"/>
            <c:size val="7"/>
            <c:spPr>
              <a:solidFill>
                <a:srgbClr val="4F81BD"/>
              </a:solidFill>
              <a:ln w="9525" cap="flat" cmpd="sng" algn="ctr">
                <a:solidFill>
                  <a:srgbClr val="4F81BD"/>
                </a:solidFill>
                <a:prstDash val="solid"/>
                <a:round/>
              </a:ln>
            </c:spPr>
          </c:marker>
          <c:val>
            <c:numLit>
              <c:formatCode>General</c:formatCode>
              <c:ptCount val="1"/>
              <c:pt idx="0">
                <c:v>0</c:v>
              </c:pt>
            </c:numLit>
          </c:val>
        </c:ser>
        <c:ser>
          <c:idx val="1"/>
          <c:order val="2"/>
          <c:spPr>
            <a:ln w="12700" cap="rnd" cmpd="sng" algn="ctr">
              <a:solidFill>
                <a:srgbClr val="C0504D"/>
              </a:solidFill>
              <a:prstDash val="solid"/>
              <a:round/>
            </a:ln>
          </c:spPr>
          <c:marker>
            <c:symbol val="square"/>
            <c:size val="7"/>
            <c:spPr>
              <a:solidFill>
                <a:srgbClr val="C0504D"/>
              </a:solidFill>
              <a:ln w="9525" cap="flat" cmpd="sng" algn="ctr">
                <a:solidFill>
                  <a:srgbClr val="C0504D"/>
                </a:solidFill>
                <a:prstDash val="solid"/>
                <a:round/>
              </a:ln>
            </c:spPr>
          </c:marker>
          <c:val>
            <c:numLit>
              <c:formatCode>General</c:formatCode>
              <c:ptCount val="1"/>
              <c:pt idx="0">
                <c:v>0</c:v>
              </c:pt>
            </c:numLit>
          </c:val>
        </c:ser>
        <c:ser>
          <c:idx val="2"/>
          <c:order val="3"/>
          <c:spPr>
            <a:ln w="12700" cap="rnd" cmpd="sng" algn="ctr">
              <a:solidFill>
                <a:srgbClr val="9BBB59"/>
              </a:solidFill>
              <a:prstDash val="solid"/>
              <a:round/>
            </a:ln>
          </c:spPr>
          <c:marker>
            <c:symbol val="triangle"/>
            <c:size val="7"/>
            <c:spPr>
              <a:solidFill>
                <a:srgbClr val="9BBB59"/>
              </a:solidFill>
              <a:ln w="9525" cap="flat" cmpd="sng" algn="ctr">
                <a:solidFill>
                  <a:srgbClr val="9BBB59"/>
                </a:solidFill>
                <a:prstDash val="solid"/>
                <a:round/>
              </a:ln>
            </c:spPr>
          </c:marker>
          <c:val>
            <c:numLit>
              <c:formatCode>General</c:formatCode>
              <c:ptCount val="1"/>
              <c:pt idx="0">
                <c:v>0</c:v>
              </c:pt>
            </c:numLit>
          </c:val>
        </c:ser>
        <c:ser>
          <c:idx val="3"/>
          <c:order val="4"/>
          <c:spPr>
            <a:ln w="25400" cap="rnd" cmpd="sng" algn="ctr">
              <a:solidFill>
                <a:srgbClr val="8064A2"/>
              </a:solidFill>
              <a:prstDash val="solid"/>
              <a:round/>
            </a:ln>
          </c:spPr>
          <c:marker>
            <c:symbol val="x"/>
            <c:size val="7"/>
            <c:spPr>
              <a:solidFill>
                <a:srgbClr val="000000"/>
              </a:solidFill>
              <a:ln w="9525" cap="flat" cmpd="sng" algn="ctr">
                <a:solidFill>
                  <a:srgbClr val="8064A2"/>
                </a:solidFill>
                <a:prstDash val="solid"/>
                <a:round/>
              </a:ln>
            </c:spPr>
          </c:marker>
          <c:val>
            <c:numLit>
              <c:formatCode>General</c:formatCode>
              <c:ptCount val="1"/>
              <c:pt idx="0">
                <c:v>0</c:v>
              </c:pt>
            </c:numLit>
          </c:val>
        </c:ser>
        <c:ser>
          <c:idx val="5"/>
          <c:order val="5"/>
          <c:spPr>
            <a:ln w="25400" cap="rnd" cmpd="sng" algn="ctr">
              <a:solidFill>
                <a:srgbClr val="F79646"/>
              </a:solidFill>
              <a:prstDash val="solid"/>
              <a:round/>
            </a:ln>
          </c:spPr>
          <c:marker>
            <c:symbol val="circle"/>
            <c:size val="7"/>
            <c:spPr>
              <a:solidFill>
                <a:srgbClr val="F79646"/>
              </a:solidFill>
              <a:ln w="9525" cap="flat" cmpd="sng" algn="ctr">
                <a:solidFill>
                  <a:srgbClr val="F79646"/>
                </a:solidFill>
                <a:prstDash val="solid"/>
                <a:round/>
              </a:ln>
            </c:spPr>
          </c:marker>
          <c:val>
            <c:numLit>
              <c:formatCode>General</c:formatCode>
              <c:ptCount val="1"/>
              <c:pt idx="0">
                <c:v>0</c:v>
              </c:pt>
            </c:numLit>
          </c:val>
        </c:ser>
        <c:marker val="1"/>
        <c:axId val="124474112"/>
        <c:axId val="124476032"/>
      </c:lineChart>
      <c:catAx>
        <c:axId val="124474112"/>
        <c:scaling>
          <c:orientation val="minMax"/>
        </c:scaling>
        <c:axPos val="b"/>
        <c:numFmt formatCode="[$-407]d/\ mmm/;@" sourceLinked="0"/>
        <c:tickLblPos val="nextTo"/>
        <c:spPr>
          <a:ln w="3175" cap="flat" cmpd="sng" algn="ctr">
            <a:solidFill>
              <a:srgbClr val="000000"/>
            </a:solidFill>
            <a:prstDash val="solid"/>
            <a:round/>
          </a:ln>
        </c:spPr>
        <c:txPr>
          <a:bodyPr rot="-5400000" vert="horz"/>
          <a:lstStyle/>
          <a:p>
            <a:pPr>
              <a:defRPr sz="1000" b="0" i="0" u="none" strike="noStrike" baseline="0">
                <a:solidFill>
                  <a:srgbClr val="000000"/>
                </a:solidFill>
                <a:latin typeface="宋体"/>
                <a:ea typeface="宋体"/>
                <a:cs typeface="宋体"/>
              </a:defRPr>
            </a:pPr>
            <a:endParaRPr lang="zh-CN"/>
          </a:p>
        </c:txPr>
        <c:crossAx val="124476032"/>
        <c:crossesAt val="0"/>
        <c:lblAlgn val="ctr"/>
        <c:lblOffset val="100"/>
        <c:tickLblSkip val="1"/>
      </c:catAx>
      <c:valAx>
        <c:axId val="124476032"/>
        <c:scaling>
          <c:orientation val="minMax"/>
          <c:max val="75"/>
          <c:min val="0"/>
        </c:scaling>
        <c:axPos val="l"/>
        <c:majorGridlines>
          <c:spPr>
            <a:ln w="3175" cap="flat" cmpd="sng" algn="ctr">
              <a:solidFill>
                <a:srgbClr val="000000"/>
              </a:solidFill>
              <a:prstDash val="solid"/>
              <a:round/>
            </a:ln>
          </c:spPr>
        </c:majorGridlines>
        <c:numFmt formatCode="0" sourceLinked="0"/>
        <c:tickLblPos val="nextTo"/>
        <c:spPr>
          <a:ln w="3175" cap="flat" cmpd="sng" algn="ctr">
            <a:solidFill>
              <a:srgbClr val="000000"/>
            </a:solidFill>
            <a:prstDash val="solid"/>
            <a:round/>
          </a:ln>
        </c:spPr>
        <c:txPr>
          <a:bodyPr rot="0" vert="horz"/>
          <a:lstStyle/>
          <a:p>
            <a:pPr>
              <a:defRPr sz="1000" b="0" i="0" u="none" strike="noStrike" baseline="0">
                <a:solidFill>
                  <a:srgbClr val="000000"/>
                </a:solidFill>
                <a:latin typeface="宋体"/>
                <a:ea typeface="宋体"/>
                <a:cs typeface="宋体"/>
              </a:defRPr>
            </a:pPr>
            <a:endParaRPr lang="zh-CN"/>
          </a:p>
        </c:txPr>
        <c:crossAx val="124474112"/>
        <c:crosses val="autoZero"/>
        <c:crossBetween val="between"/>
        <c:majorUnit val="5"/>
        <c:minorUnit val="3"/>
      </c:valAx>
      <c:spPr>
        <a:solidFill>
          <a:srgbClr val="FFFFFF"/>
        </a:solidFill>
        <a:ln>
          <a:noFill/>
        </a:ln>
      </c:spPr>
    </c:plotArea>
    <c:legend>
      <c:legendPos val="r"/>
      <c:legendEntry>
        <c:idx val="3"/>
        <c:txPr>
          <a:bodyPr/>
          <a:lstStyle/>
          <a:p>
            <a:pPr>
              <a:defRPr sz="710" b="0" i="0" u="none" strike="noStrike" baseline="0">
                <a:solidFill>
                  <a:srgbClr val="000000"/>
                </a:solidFill>
                <a:latin typeface="宋体"/>
                <a:ea typeface="宋体"/>
                <a:cs typeface="宋体"/>
              </a:defRPr>
            </a:pPr>
            <a:endParaRPr lang="zh-CN"/>
          </a:p>
        </c:txPr>
      </c:legendEntry>
      <c:legendEntry>
        <c:idx val="4"/>
        <c:txPr>
          <a:bodyPr/>
          <a:lstStyle/>
          <a:p>
            <a:pPr>
              <a:defRPr sz="710" b="0" i="0" u="none" strike="noStrike" baseline="0">
                <a:solidFill>
                  <a:srgbClr val="000000"/>
                </a:solidFill>
                <a:latin typeface="宋体"/>
                <a:ea typeface="宋体"/>
                <a:cs typeface="宋体"/>
              </a:defRPr>
            </a:pPr>
            <a:endParaRPr lang="zh-CN"/>
          </a:p>
        </c:txPr>
      </c:legendEntry>
      <c:legendEntry>
        <c:idx val="5"/>
        <c:txPr>
          <a:bodyPr/>
          <a:lstStyle/>
          <a:p>
            <a:pPr>
              <a:defRPr sz="710" b="0" i="0" u="none" strike="noStrike" baseline="0">
                <a:solidFill>
                  <a:srgbClr val="000000"/>
                </a:solidFill>
                <a:latin typeface="宋体"/>
                <a:ea typeface="宋体"/>
                <a:cs typeface="宋体"/>
              </a:defRPr>
            </a:pPr>
            <a:endParaRPr lang="zh-CN"/>
          </a:p>
        </c:txPr>
      </c:legendEntry>
      <c:legendEntry>
        <c:idx val="2"/>
        <c:txPr>
          <a:bodyPr/>
          <a:lstStyle/>
          <a:p>
            <a:pPr>
              <a:defRPr sz="710" b="0" i="0" u="none" strike="noStrike" baseline="0">
                <a:solidFill>
                  <a:srgbClr val="000000"/>
                </a:solidFill>
                <a:latin typeface="宋体"/>
                <a:ea typeface="宋体"/>
                <a:cs typeface="宋体"/>
              </a:defRPr>
            </a:pPr>
            <a:endParaRPr lang="zh-CN"/>
          </a:p>
        </c:txPr>
      </c:legendEntry>
      <c:legendEntry>
        <c:idx val="1"/>
        <c:txPr>
          <a:bodyPr/>
          <a:lstStyle/>
          <a:p>
            <a:pPr>
              <a:defRPr sz="710" b="0" i="0" u="none" strike="noStrike" baseline="0">
                <a:solidFill>
                  <a:srgbClr val="000000"/>
                </a:solidFill>
                <a:latin typeface="宋体"/>
                <a:ea typeface="宋体"/>
                <a:cs typeface="宋体"/>
              </a:defRPr>
            </a:pPr>
            <a:endParaRPr lang="zh-CN"/>
          </a:p>
        </c:txPr>
      </c:legendEntry>
      <c:legendEntry>
        <c:idx val="0"/>
        <c:txPr>
          <a:bodyPr/>
          <a:lstStyle/>
          <a:p>
            <a:pPr>
              <a:defRPr sz="710" b="0" i="0" u="none" strike="noStrike" baseline="0">
                <a:solidFill>
                  <a:srgbClr val="000000"/>
                </a:solidFill>
                <a:latin typeface="宋体"/>
                <a:ea typeface="宋体"/>
                <a:cs typeface="宋体"/>
              </a:defRPr>
            </a:pPr>
            <a:endParaRPr lang="zh-CN"/>
          </a:p>
        </c:txPr>
      </c:legendEntry>
      <c:spPr>
        <a:noFill/>
        <a:ln>
          <a:noFill/>
        </a:ln>
      </c:spPr>
      <c:txPr>
        <a:bodyPr/>
        <a:lstStyle/>
        <a:p>
          <a:pPr>
            <a:defRPr sz="710" b="0" i="0" u="none" strike="noStrike" baseline="0">
              <a:solidFill>
                <a:srgbClr val="000000"/>
              </a:solidFill>
              <a:latin typeface="宋体"/>
              <a:ea typeface="宋体"/>
              <a:cs typeface="宋体"/>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sz="1000" b="0" i="0" u="none" strike="noStrike" baseline="0">
          <a:solidFill>
            <a:srgbClr val="000000"/>
          </a:solidFill>
          <a:latin typeface="宋体"/>
          <a:ea typeface="宋体"/>
          <a:cs typeface="宋体"/>
        </a:defRPr>
      </a:pPr>
      <a:endParaRPr lang="zh-CN"/>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2399375376434379"/>
          <c:y val="7.6131840221193861E-2"/>
          <c:w val="0.85024288295541961"/>
          <c:h val="0.7037051177202247"/>
        </c:manualLayout>
      </c:layout>
      <c:lineChart>
        <c:grouping val="standard"/>
        <c:ser>
          <c:idx val="2"/>
          <c:order val="0"/>
          <c:spPr>
            <a:ln w="25400" cap="rnd" cmpd="sng" algn="ctr">
              <a:solidFill>
                <a:srgbClr val="000080"/>
              </a:solidFill>
              <a:prstDash val="solid"/>
              <a:round/>
            </a:ln>
          </c:spPr>
          <c:marker>
            <c:symbol val="triangle"/>
            <c:size val="7"/>
            <c:spPr>
              <a:solidFill>
                <a:srgbClr val="9BBB59"/>
              </a:solidFill>
              <a:ln w="9525" cap="flat" cmpd="sng" algn="ctr">
                <a:solidFill>
                  <a:srgbClr val="9BBB59"/>
                </a:solidFill>
                <a:prstDash val="solid"/>
                <a:round/>
              </a:ln>
            </c:spPr>
          </c:marker>
          <c:cat>
            <c:numRef>
              <c:f>'TT PAYNTER CHART_1a (2)'!$AK$40:$AX$40</c:f>
              <c:numCache>
                <c:formatCode>General</c:formatCode>
                <c:ptCount val="14"/>
                <c:pt idx="0">
                  <c:v>71076</c:v>
                </c:pt>
                <c:pt idx="1">
                  <c:v>71060</c:v>
                </c:pt>
                <c:pt idx="2">
                  <c:v>71098</c:v>
                </c:pt>
                <c:pt idx="3">
                  <c:v>71035</c:v>
                </c:pt>
                <c:pt idx="4">
                  <c:v>71077</c:v>
                </c:pt>
                <c:pt idx="5">
                  <c:v>71090</c:v>
                </c:pt>
                <c:pt idx="6">
                  <c:v>71083</c:v>
                </c:pt>
                <c:pt idx="7">
                  <c:v>71099</c:v>
                </c:pt>
                <c:pt idx="8">
                  <c:v>71029</c:v>
                </c:pt>
                <c:pt idx="9">
                  <c:v>71030</c:v>
                </c:pt>
                <c:pt idx="10">
                  <c:v>82565</c:v>
                </c:pt>
                <c:pt idx="11">
                  <c:v>71062</c:v>
                </c:pt>
                <c:pt idx="12">
                  <c:v>71083</c:v>
                </c:pt>
              </c:numCache>
            </c:numRef>
          </c:cat>
          <c:val>
            <c:numRef>
              <c:f>'TT PAYNTER CHART_1a (2)'!$AK$41:$AX$41</c:f>
              <c:numCache>
                <c:formatCode>0</c:formatCode>
                <c:ptCount val="14"/>
                <c:pt idx="0">
                  <c:v>16</c:v>
                </c:pt>
                <c:pt idx="1">
                  <c:v>17</c:v>
                </c:pt>
                <c:pt idx="2">
                  <c:v>17</c:v>
                </c:pt>
                <c:pt idx="3">
                  <c:v>19</c:v>
                </c:pt>
                <c:pt idx="4">
                  <c:v>20</c:v>
                </c:pt>
                <c:pt idx="5">
                  <c:v>14</c:v>
                </c:pt>
                <c:pt idx="6">
                  <c:v>19</c:v>
                </c:pt>
                <c:pt idx="7">
                  <c:v>13</c:v>
                </c:pt>
                <c:pt idx="8">
                  <c:v>13</c:v>
                </c:pt>
                <c:pt idx="9">
                  <c:v>13</c:v>
                </c:pt>
                <c:pt idx="10">
                  <c:v>7</c:v>
                </c:pt>
                <c:pt idx="11">
                  <c:v>7</c:v>
                </c:pt>
                <c:pt idx="12">
                  <c:v>8</c:v>
                </c:pt>
              </c:numCache>
            </c:numRef>
          </c:val>
        </c:ser>
        <c:ser>
          <c:idx val="3"/>
          <c:order val="1"/>
          <c:spPr>
            <a:ln w="38100" cap="rnd" cmpd="sng" algn="ctr">
              <a:solidFill>
                <a:srgbClr val="FF0000"/>
              </a:solidFill>
              <a:prstDash val="lgDash"/>
              <a:round/>
            </a:ln>
          </c:spPr>
          <c:marker>
            <c:symbol val="x"/>
            <c:size val="7"/>
            <c:spPr>
              <a:solidFill>
                <a:srgbClr val="000000"/>
              </a:solidFill>
              <a:ln w="9525" cap="flat" cmpd="sng" algn="ctr">
                <a:solidFill>
                  <a:srgbClr val="8064A2"/>
                </a:solidFill>
                <a:prstDash val="solid"/>
                <a:round/>
              </a:ln>
            </c:spPr>
          </c:marker>
          <c:cat>
            <c:numRef>
              <c:f>'TT PAYNTER CHART_1a (2)'!$AK$40:$AX$40</c:f>
              <c:numCache>
                <c:formatCode>General</c:formatCode>
                <c:ptCount val="14"/>
                <c:pt idx="0">
                  <c:v>71076</c:v>
                </c:pt>
                <c:pt idx="1">
                  <c:v>71060</c:v>
                </c:pt>
                <c:pt idx="2">
                  <c:v>71098</c:v>
                </c:pt>
                <c:pt idx="3">
                  <c:v>71035</c:v>
                </c:pt>
                <c:pt idx="4">
                  <c:v>71077</c:v>
                </c:pt>
                <c:pt idx="5">
                  <c:v>71090</c:v>
                </c:pt>
                <c:pt idx="6">
                  <c:v>71083</c:v>
                </c:pt>
                <c:pt idx="7">
                  <c:v>71099</c:v>
                </c:pt>
                <c:pt idx="8">
                  <c:v>71029</c:v>
                </c:pt>
                <c:pt idx="9">
                  <c:v>71030</c:v>
                </c:pt>
                <c:pt idx="10">
                  <c:v>82565</c:v>
                </c:pt>
                <c:pt idx="11">
                  <c:v>71062</c:v>
                </c:pt>
                <c:pt idx="12">
                  <c:v>71083</c:v>
                </c:pt>
              </c:numCache>
            </c:numRef>
          </c:cat>
          <c:val>
            <c:numRef>
              <c:f>'TT PAYNTER CHART_1a (2)'!$AK$42:$AX$42</c:f>
              <c:numCache>
                <c:formatCode>0</c:formatCode>
                <c:ptCount val="14"/>
                <c:pt idx="0">
                  <c:v>7</c:v>
                </c:pt>
                <c:pt idx="1">
                  <c:v>7</c:v>
                </c:pt>
                <c:pt idx="2">
                  <c:v>7</c:v>
                </c:pt>
                <c:pt idx="3">
                  <c:v>7</c:v>
                </c:pt>
                <c:pt idx="4">
                  <c:v>7</c:v>
                </c:pt>
                <c:pt idx="5">
                  <c:v>7</c:v>
                </c:pt>
                <c:pt idx="6">
                  <c:v>7</c:v>
                </c:pt>
                <c:pt idx="7">
                  <c:v>7</c:v>
                </c:pt>
                <c:pt idx="8">
                  <c:v>7</c:v>
                </c:pt>
                <c:pt idx="9">
                  <c:v>7</c:v>
                </c:pt>
                <c:pt idx="10">
                  <c:v>7</c:v>
                </c:pt>
                <c:pt idx="11">
                  <c:v>7</c:v>
                </c:pt>
                <c:pt idx="12">
                  <c:v>7</c:v>
                </c:pt>
                <c:pt idx="13">
                  <c:v>7</c:v>
                </c:pt>
              </c:numCache>
            </c:numRef>
          </c:val>
        </c:ser>
        <c:ser>
          <c:idx val="0"/>
          <c:order val="2"/>
          <c:spPr>
            <a:ln w="25400" cap="rnd" cmpd="sng" algn="ctr">
              <a:solidFill>
                <a:srgbClr val="000080"/>
              </a:solidFill>
              <a:prstDash val="solid"/>
              <a:round/>
            </a:ln>
          </c:spPr>
          <c:marker>
            <c:symbol val="diamond"/>
            <c:size val="7"/>
            <c:spPr>
              <a:solidFill>
                <a:srgbClr val="000080"/>
              </a:solidFill>
              <a:ln w="9525" cap="flat" cmpd="sng" algn="ctr">
                <a:solidFill>
                  <a:srgbClr val="000080"/>
                </a:solidFill>
                <a:prstDash val="solid"/>
                <a:round/>
              </a:ln>
            </c:spPr>
          </c:marker>
          <c:cat>
            <c:numRef>
              <c:f>'TT PAYNTER CHART_1a (2)'!$AK$40:$AX$40</c:f>
              <c:numCache>
                <c:formatCode>General</c:formatCode>
                <c:ptCount val="14"/>
                <c:pt idx="0">
                  <c:v>71076</c:v>
                </c:pt>
                <c:pt idx="1">
                  <c:v>71060</c:v>
                </c:pt>
                <c:pt idx="2">
                  <c:v>71098</c:v>
                </c:pt>
                <c:pt idx="3">
                  <c:v>71035</c:v>
                </c:pt>
                <c:pt idx="4">
                  <c:v>71077</c:v>
                </c:pt>
                <c:pt idx="5">
                  <c:v>71090</c:v>
                </c:pt>
                <c:pt idx="6">
                  <c:v>71083</c:v>
                </c:pt>
                <c:pt idx="7">
                  <c:v>71099</c:v>
                </c:pt>
                <c:pt idx="8">
                  <c:v>71029</c:v>
                </c:pt>
                <c:pt idx="9">
                  <c:v>71030</c:v>
                </c:pt>
                <c:pt idx="10">
                  <c:v>82565</c:v>
                </c:pt>
                <c:pt idx="11">
                  <c:v>71062</c:v>
                </c:pt>
                <c:pt idx="12">
                  <c:v>71083</c:v>
                </c:pt>
              </c:numCache>
            </c:numRef>
          </c:cat>
          <c:val>
            <c:numRef>
              <c:f>'TT PAYNTER CHART_1a (2)'!$AK$41:$AX$41</c:f>
              <c:numCache>
                <c:formatCode>0</c:formatCode>
                <c:ptCount val="14"/>
                <c:pt idx="0">
                  <c:v>16</c:v>
                </c:pt>
                <c:pt idx="1">
                  <c:v>17</c:v>
                </c:pt>
                <c:pt idx="2">
                  <c:v>17</c:v>
                </c:pt>
                <c:pt idx="3">
                  <c:v>19</c:v>
                </c:pt>
                <c:pt idx="4">
                  <c:v>20</c:v>
                </c:pt>
                <c:pt idx="5">
                  <c:v>14</c:v>
                </c:pt>
                <c:pt idx="6">
                  <c:v>19</c:v>
                </c:pt>
                <c:pt idx="7">
                  <c:v>13</c:v>
                </c:pt>
                <c:pt idx="8">
                  <c:v>13</c:v>
                </c:pt>
                <c:pt idx="9">
                  <c:v>13</c:v>
                </c:pt>
                <c:pt idx="10">
                  <c:v>7</c:v>
                </c:pt>
                <c:pt idx="11">
                  <c:v>7</c:v>
                </c:pt>
                <c:pt idx="12">
                  <c:v>8</c:v>
                </c:pt>
              </c:numCache>
            </c:numRef>
          </c:val>
        </c:ser>
        <c:ser>
          <c:idx val="1"/>
          <c:order val="3"/>
          <c:spPr>
            <a:ln w="38100" cap="rnd" cmpd="sng" algn="ctr">
              <a:solidFill>
                <a:srgbClr val="FF0000"/>
              </a:solidFill>
              <a:prstDash val="lgDash"/>
              <a:round/>
            </a:ln>
          </c:spPr>
          <c:marker>
            <c:symbol val="none"/>
          </c:marker>
          <c:cat>
            <c:numRef>
              <c:f>'TT PAYNTER CHART_1a (2)'!$AK$40:$AX$40</c:f>
              <c:numCache>
                <c:formatCode>General</c:formatCode>
                <c:ptCount val="14"/>
                <c:pt idx="0">
                  <c:v>71076</c:v>
                </c:pt>
                <c:pt idx="1">
                  <c:v>71060</c:v>
                </c:pt>
                <c:pt idx="2">
                  <c:v>71098</c:v>
                </c:pt>
                <c:pt idx="3">
                  <c:v>71035</c:v>
                </c:pt>
                <c:pt idx="4">
                  <c:v>71077</c:v>
                </c:pt>
                <c:pt idx="5">
                  <c:v>71090</c:v>
                </c:pt>
                <c:pt idx="6">
                  <c:v>71083</c:v>
                </c:pt>
                <c:pt idx="7">
                  <c:v>71099</c:v>
                </c:pt>
                <c:pt idx="8">
                  <c:v>71029</c:v>
                </c:pt>
                <c:pt idx="9">
                  <c:v>71030</c:v>
                </c:pt>
                <c:pt idx="10">
                  <c:v>82565</c:v>
                </c:pt>
                <c:pt idx="11">
                  <c:v>71062</c:v>
                </c:pt>
                <c:pt idx="12">
                  <c:v>71083</c:v>
                </c:pt>
              </c:numCache>
            </c:numRef>
          </c:cat>
          <c:val>
            <c:numRef>
              <c:f>'TT PAYNTER CHART_1a (2)'!$AK$42:$AX$42</c:f>
              <c:numCache>
                <c:formatCode>0</c:formatCode>
                <c:ptCount val="14"/>
                <c:pt idx="0">
                  <c:v>7</c:v>
                </c:pt>
                <c:pt idx="1">
                  <c:v>7</c:v>
                </c:pt>
                <c:pt idx="2">
                  <c:v>7</c:v>
                </c:pt>
                <c:pt idx="3">
                  <c:v>7</c:v>
                </c:pt>
                <c:pt idx="4">
                  <c:v>7</c:v>
                </c:pt>
                <c:pt idx="5">
                  <c:v>7</c:v>
                </c:pt>
                <c:pt idx="6">
                  <c:v>7</c:v>
                </c:pt>
                <c:pt idx="7">
                  <c:v>7</c:v>
                </c:pt>
                <c:pt idx="8">
                  <c:v>7</c:v>
                </c:pt>
                <c:pt idx="9">
                  <c:v>7</c:v>
                </c:pt>
                <c:pt idx="10">
                  <c:v>7</c:v>
                </c:pt>
                <c:pt idx="11">
                  <c:v>7</c:v>
                </c:pt>
                <c:pt idx="12">
                  <c:v>7</c:v>
                </c:pt>
                <c:pt idx="13">
                  <c:v>7</c:v>
                </c:pt>
              </c:numCache>
            </c:numRef>
          </c:val>
        </c:ser>
        <c:marker val="1"/>
        <c:axId val="124914688"/>
        <c:axId val="124920960"/>
      </c:lineChart>
      <c:catAx>
        <c:axId val="124914688"/>
        <c:scaling>
          <c:orientation val="minMax"/>
        </c:scaling>
        <c:axPos val="b"/>
        <c:title>
          <c:tx>
            <c:rich>
              <a:bodyPr/>
              <a:lstStyle/>
              <a:p>
                <a:pPr>
                  <a:defRPr sz="925" b="1" i="0" u="none" strike="noStrike" baseline="0">
                    <a:solidFill>
                      <a:srgbClr val="000000"/>
                    </a:solidFill>
                    <a:latin typeface="Arial Unicode MS"/>
                    <a:ea typeface="Arial Unicode MS"/>
                    <a:cs typeface="Arial Unicode MS"/>
                  </a:defRPr>
                </a:pPr>
                <a:r>
                  <a:rPr altLang="en-US"/>
                  <a:t>Vehicle # (Van)</a:t>
                </a:r>
              </a:p>
            </c:rich>
          </c:tx>
          <c:spPr>
            <a:noFill/>
            <a:ln>
              <a:noFill/>
            </a:ln>
          </c:spPr>
        </c:title>
        <c:numFmt formatCode="General" sourceLinked="1"/>
        <c:tickLblPos val="nextTo"/>
        <c:spPr>
          <a:ln w="3175" cap="flat" cmpd="sng" algn="ctr">
            <a:solidFill>
              <a:srgbClr val="000000"/>
            </a:solidFill>
            <a:prstDash val="solid"/>
            <a:round/>
          </a:ln>
        </c:spPr>
        <c:txPr>
          <a:bodyPr rot="-5400000" vert="horz"/>
          <a:lstStyle/>
          <a:p>
            <a:pPr>
              <a:defRPr sz="850" b="0" i="0" u="none" strike="noStrike" baseline="0">
                <a:solidFill>
                  <a:srgbClr val="000000"/>
                </a:solidFill>
                <a:latin typeface="Arial Unicode MS"/>
                <a:ea typeface="Arial Unicode MS"/>
                <a:cs typeface="Arial Unicode MS"/>
              </a:defRPr>
            </a:pPr>
            <a:endParaRPr lang="zh-CN"/>
          </a:p>
        </c:txPr>
        <c:crossAx val="124920960"/>
        <c:crosses val="autoZero"/>
        <c:lblAlgn val="ctr"/>
        <c:lblOffset val="100"/>
        <c:tickLblSkip val="1"/>
      </c:catAx>
      <c:valAx>
        <c:axId val="124920960"/>
        <c:scaling>
          <c:orientation val="minMax"/>
          <c:max val="22"/>
          <c:min val="0"/>
        </c:scaling>
        <c:axPos val="l"/>
        <c:majorGridlines>
          <c:spPr>
            <a:ln w="3175" cap="flat" cmpd="sng" algn="ctr">
              <a:solidFill>
                <a:srgbClr val="000000"/>
              </a:solidFill>
              <a:prstDash val="solid"/>
              <a:round/>
            </a:ln>
          </c:spPr>
        </c:majorGridlines>
        <c:title>
          <c:tx>
            <c:rich>
              <a:bodyPr/>
              <a:lstStyle/>
              <a:p>
                <a:pPr>
                  <a:defRPr sz="1050" b="1" i="0" u="none" strike="noStrike" baseline="0">
                    <a:solidFill>
                      <a:srgbClr val="000000"/>
                    </a:solidFill>
                    <a:latin typeface="Arial"/>
                    <a:ea typeface="Arial"/>
                    <a:cs typeface="Arial"/>
                  </a:defRPr>
                </a:pPr>
                <a:r>
                  <a:rPr altLang="en-US"/>
                  <a:t>Concerns Per Unit (CPU)</a:t>
                </a:r>
              </a:p>
            </c:rich>
          </c:tx>
          <c:spPr>
            <a:noFill/>
            <a:ln>
              <a:noFill/>
            </a:ln>
          </c:spPr>
        </c:title>
        <c:numFmt formatCode="0" sourceLinked="1"/>
        <c:tickLblPos val="nextTo"/>
        <c:spPr>
          <a:ln w="3175" cap="flat" cmpd="sng" algn="ctr">
            <a:solidFill>
              <a:srgbClr val="000000"/>
            </a:solidFill>
            <a:prstDash val="solid"/>
            <a:round/>
          </a:ln>
        </c:spPr>
        <c:txPr>
          <a:bodyPr rot="0" vert="horz"/>
          <a:lstStyle/>
          <a:p>
            <a:pPr>
              <a:defRPr sz="850" b="0" i="0" u="none" strike="noStrike" baseline="0">
                <a:solidFill>
                  <a:srgbClr val="000000"/>
                </a:solidFill>
                <a:latin typeface="Arial Unicode MS"/>
                <a:ea typeface="Arial Unicode MS"/>
                <a:cs typeface="Arial Unicode MS"/>
              </a:defRPr>
            </a:pPr>
            <a:endParaRPr lang="zh-CN"/>
          </a:p>
        </c:txPr>
        <c:crossAx val="124914688"/>
        <c:crosses val="autoZero"/>
        <c:crossBetween val="between"/>
        <c:majorUnit val="2"/>
        <c:minorUnit val="1"/>
      </c:valAx>
      <c:spPr>
        <a:noFill/>
        <a:ln w="12700">
          <a:solidFill>
            <a:srgbClr val="808080"/>
          </a:solidFill>
          <a:prstDash val="solid"/>
        </a:ln>
      </c:spPr>
    </c:plotArea>
    <c:plotVisOnly val="1"/>
    <c:dispBlanksAs val="gap"/>
  </c:chart>
  <c:spPr>
    <a:solidFill>
      <a:srgbClr val="FFFFFF"/>
    </a:solidFill>
    <a:ln w="3175" cap="flat" cmpd="sng" algn="ctr">
      <a:solidFill>
        <a:srgbClr val="000000"/>
      </a:solidFill>
      <a:prstDash val="solid"/>
      <a:round/>
    </a:ln>
  </c:spPr>
  <c:txPr>
    <a:bodyPr/>
    <a:lstStyle/>
    <a:p>
      <a:pPr>
        <a:defRPr sz="875" b="0" i="0" u="none" strike="noStrike" baseline="0">
          <a:solidFill>
            <a:srgbClr val="000000"/>
          </a:solidFill>
          <a:latin typeface="Arial Unicode MS"/>
          <a:ea typeface="Arial Unicode MS"/>
          <a:cs typeface="Arial Unicode MS"/>
        </a:defRPr>
      </a:pPr>
      <a:endParaRPr lang="zh-CN"/>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025" b="1" i="0" u="none" strike="noStrike" baseline="0">
                <a:solidFill>
                  <a:srgbClr val="000000"/>
                </a:solidFill>
                <a:latin typeface="Arial Unicode MS"/>
                <a:ea typeface="Arial Unicode MS"/>
                <a:cs typeface="Arial Unicode MS"/>
              </a:defRPr>
            </a:pPr>
            <a:r>
              <a:rPr altLang="en-US"/>
              <a:t>2013.75  V363  Program VP Squeak &amp; Rattle Audit</a:t>
            </a:r>
          </a:p>
        </c:rich>
      </c:tx>
      <c:spPr>
        <a:noFill/>
        <a:ln>
          <a:noFill/>
        </a:ln>
      </c:spPr>
    </c:title>
    <c:plotArea>
      <c:layout>
        <c:manualLayout>
          <c:layoutTarget val="inner"/>
          <c:xMode val="edge"/>
          <c:yMode val="edge"/>
          <c:x val="0.14893624757752955"/>
          <c:y val="0.43388473524352328"/>
          <c:w val="0.75319188060595565"/>
          <c:h val="0.30578543245721734"/>
        </c:manualLayout>
      </c:layout>
      <c:barChart>
        <c:barDir val="col"/>
        <c:grouping val="clustered"/>
        <c:ser>
          <c:idx val="2"/>
          <c:order val="0"/>
          <c:tx>
            <c:strRef>
              <c:f>'TT PAYNTER CHART_1a (2)'!$F$40</c:f>
              <c:strCache>
                <c:ptCount val="1"/>
                <c:pt idx="0">
                  <c:v>Target</c:v>
                </c:pt>
              </c:strCache>
            </c:strRef>
          </c:tx>
          <c:spPr>
            <a:solidFill>
              <a:srgbClr val="FFFFCC"/>
            </a:solidFill>
            <a:ln w="12700">
              <a:solidFill>
                <a:srgbClr val="000000"/>
              </a:solidFill>
              <a:prstDash val="solid"/>
            </a:ln>
          </c:spPr>
          <c:cat>
            <c:strRef>
              <c:f>'TT PAYNTER CHART_1a (2)'!$G$34:$J$34</c:f>
              <c:strCache>
                <c:ptCount val="3"/>
                <c:pt idx="0">
                  <c:v>CCB (7) </c:v>
                </c:pt>
                <c:pt idx="1">
                  <c:v>Van (13)</c:v>
                </c:pt>
                <c:pt idx="2">
                  <c:v>PP</c:v>
                </c:pt>
              </c:strCache>
            </c:strRef>
          </c:cat>
          <c:val>
            <c:numRef>
              <c:f>'TT PAYNTER CHART_1a (2)'!$G$40:$J$40</c:f>
              <c:numCache>
                <c:formatCode>General</c:formatCode>
                <c:ptCount val="3"/>
                <c:pt idx="0">
                  <c:v>7</c:v>
                </c:pt>
                <c:pt idx="1">
                  <c:v>7</c:v>
                </c:pt>
                <c:pt idx="2">
                  <c:v>2</c:v>
                </c:pt>
              </c:numCache>
            </c:numRef>
          </c:val>
        </c:ser>
        <c:ser>
          <c:idx val="3"/>
          <c:order val="1"/>
          <c:tx>
            <c:strRef>
              <c:f>'TT PAYNTER CHART_1a (2)'!$F$41</c:f>
              <c:strCache>
                <c:ptCount val="1"/>
                <c:pt idx="0">
                  <c:v>Projection</c:v>
                </c:pt>
              </c:strCache>
            </c:strRef>
          </c:tx>
          <c:spPr>
            <a:gradFill rotWithShape="0">
              <a:gsLst>
                <a:gs pos="0">
                  <a:srgbClr val="6C8787"/>
                </a:gs>
                <a:gs pos="100000">
                  <a:srgbClr val="CCFFFF"/>
                </a:gs>
              </a:gsLst>
              <a:path path="rect">
                <a:fillToRect l="50000" t="50000" r="50000" b="50000"/>
              </a:path>
            </a:gradFill>
            <a:ln w="12700">
              <a:solidFill>
                <a:srgbClr val="000000"/>
              </a:solidFill>
              <a:prstDash val="solid"/>
            </a:ln>
          </c:spPr>
          <c:cat>
            <c:strRef>
              <c:f>'TT PAYNTER CHART_1a (2)'!$G$34:$J$34</c:f>
              <c:strCache>
                <c:ptCount val="3"/>
                <c:pt idx="0">
                  <c:v>CCB (7) </c:v>
                </c:pt>
                <c:pt idx="1">
                  <c:v>Van (13)</c:v>
                </c:pt>
                <c:pt idx="2">
                  <c:v>PP</c:v>
                </c:pt>
              </c:strCache>
            </c:strRef>
          </c:cat>
          <c:val>
            <c:numRef>
              <c:f>'TT PAYNTER CHART_1a (2)'!$G$41:$J$41</c:f>
              <c:numCache>
                <c:formatCode>General</c:formatCode>
                <c:ptCount val="3"/>
              </c:numCache>
            </c:numRef>
          </c:val>
        </c:ser>
        <c:ser>
          <c:idx val="1"/>
          <c:order val="2"/>
          <c:tx>
            <c:strRef>
              <c:f>'TT PAYNTER CHART_1a (2)'!$F$39</c:f>
              <c:strCache>
                <c:ptCount val="1"/>
                <c:pt idx="0">
                  <c:v>Average</c:v>
                </c:pt>
              </c:strCache>
            </c:strRef>
          </c:tx>
          <c:spPr>
            <a:solidFill>
              <a:srgbClr val="0000FF"/>
            </a:solidFill>
            <a:ln w="12700">
              <a:solidFill>
                <a:srgbClr val="000000"/>
              </a:solidFill>
              <a:prstDash val="solid"/>
            </a:ln>
          </c:spPr>
          <c:cat>
            <c:strRef>
              <c:f>'TT PAYNTER CHART_1a (2)'!$G$34:$J$34</c:f>
              <c:strCache>
                <c:ptCount val="3"/>
                <c:pt idx="0">
                  <c:v>CCB (7) </c:v>
                </c:pt>
                <c:pt idx="1">
                  <c:v>Van (13)</c:v>
                </c:pt>
                <c:pt idx="2">
                  <c:v>PP</c:v>
                </c:pt>
              </c:strCache>
            </c:strRef>
          </c:cat>
          <c:val>
            <c:numRef>
              <c:f>'TT PAYNTER CHART_1a (2)'!$G$39:$J$39</c:f>
              <c:numCache>
                <c:formatCode>0</c:formatCode>
                <c:ptCount val="3"/>
                <c:pt idx="0">
                  <c:v>9.5714285714285712</c:v>
                </c:pt>
                <c:pt idx="1">
                  <c:v>14.076923076923077</c:v>
                </c:pt>
              </c:numCache>
            </c:numRef>
          </c:val>
        </c:ser>
        <c:axId val="124970880"/>
        <c:axId val="125640704"/>
      </c:barChart>
      <c:catAx>
        <c:axId val="124970880"/>
        <c:scaling>
          <c:orientation val="minMax"/>
        </c:scaling>
        <c:axPos val="b"/>
        <c:title>
          <c:tx>
            <c:rich>
              <a:bodyPr/>
              <a:lstStyle/>
              <a:p>
                <a:pPr>
                  <a:defRPr sz="1025" b="1" i="0" u="none" strike="noStrike" baseline="0">
                    <a:solidFill>
                      <a:srgbClr val="000000"/>
                    </a:solidFill>
                    <a:latin typeface="Arial"/>
                    <a:ea typeface="Arial"/>
                    <a:cs typeface="Arial"/>
                  </a:defRPr>
                </a:pPr>
                <a:r>
                  <a:rPr altLang="en-US"/>
                  <a:t>Build Phase</a:t>
                </a:r>
              </a:p>
            </c:rich>
          </c:tx>
          <c:spPr>
            <a:noFill/>
            <a:ln>
              <a:noFill/>
            </a:ln>
          </c:spPr>
        </c:title>
        <c:numFmt formatCode="General" sourceLinked="1"/>
        <c:tickLblPos val="nextTo"/>
        <c:spPr>
          <a:ln w="3175" cap="flat" cmpd="sng" algn="ctr">
            <a:solidFill>
              <a:srgbClr val="000000"/>
            </a:solidFill>
            <a:prstDash val="solid"/>
            <a:round/>
          </a:ln>
        </c:spPr>
        <c:txPr>
          <a:bodyPr rot="0" vert="horz"/>
          <a:lstStyle/>
          <a:p>
            <a:pPr>
              <a:defRPr sz="925" b="0" i="0" u="none" strike="noStrike" baseline="0">
                <a:solidFill>
                  <a:srgbClr val="000000"/>
                </a:solidFill>
                <a:latin typeface="Arial"/>
                <a:ea typeface="Arial"/>
                <a:cs typeface="Arial"/>
              </a:defRPr>
            </a:pPr>
            <a:endParaRPr lang="zh-CN"/>
          </a:p>
        </c:txPr>
        <c:crossAx val="125640704"/>
        <c:crosses val="autoZero"/>
        <c:lblAlgn val="ctr"/>
        <c:lblOffset val="100"/>
        <c:tickLblSkip val="1"/>
      </c:catAx>
      <c:valAx>
        <c:axId val="125640704"/>
        <c:scaling>
          <c:orientation val="minMax"/>
          <c:max val="20"/>
          <c:min val="0"/>
        </c:scaling>
        <c:axPos val="l"/>
        <c:majorGridlines>
          <c:spPr>
            <a:ln w="3175" cap="flat" cmpd="sng" algn="ctr">
              <a:solidFill>
                <a:srgbClr val="000000"/>
              </a:solidFill>
              <a:prstDash val="solid"/>
              <a:round/>
            </a:ln>
          </c:spPr>
        </c:majorGridlines>
        <c:title>
          <c:tx>
            <c:rich>
              <a:bodyPr/>
              <a:lstStyle/>
              <a:p>
                <a:pPr>
                  <a:defRPr sz="1050" b="1" i="0" u="none" strike="noStrike" baseline="0">
                    <a:solidFill>
                      <a:srgbClr val="000000"/>
                    </a:solidFill>
                    <a:latin typeface="Arial"/>
                    <a:ea typeface="Arial"/>
                    <a:cs typeface="Arial"/>
                  </a:defRPr>
                </a:pPr>
                <a:r>
                  <a:rPr altLang="en-US"/>
                  <a:t>(CPU) </a:t>
                </a:r>
              </a:p>
            </c:rich>
          </c:tx>
          <c:spPr>
            <a:noFill/>
            <a:ln>
              <a:noFill/>
            </a:ln>
          </c:spPr>
        </c:title>
        <c:numFmt formatCode="General" sourceLinked="1"/>
        <c:tickLblPos val="nextTo"/>
        <c:spPr>
          <a:ln w="3175" cap="flat" cmpd="sng" algn="ctr">
            <a:solidFill>
              <a:srgbClr val="000000"/>
            </a:solidFill>
            <a:prstDash val="solid"/>
            <a:round/>
          </a:ln>
        </c:spPr>
        <c:txPr>
          <a:bodyPr rot="0" vert="horz"/>
          <a:lstStyle/>
          <a:p>
            <a:pPr>
              <a:defRPr sz="925" b="0" i="0" u="none" strike="noStrike" baseline="0">
                <a:solidFill>
                  <a:srgbClr val="000000"/>
                </a:solidFill>
                <a:latin typeface="Arial"/>
                <a:ea typeface="Arial"/>
                <a:cs typeface="Arial"/>
              </a:defRPr>
            </a:pPr>
            <a:endParaRPr lang="zh-CN"/>
          </a:p>
        </c:txPr>
        <c:crossAx val="124970880"/>
        <c:crosses val="autoZero"/>
        <c:crossBetween val="between"/>
        <c:majorUnit val="3"/>
        <c:minorUnit val="1"/>
      </c:valAx>
      <c:spPr>
        <a:noFill/>
        <a:ln w="12700">
          <a:solidFill>
            <a:srgbClr val="000000"/>
          </a:solidFill>
          <a:prstDash val="solid"/>
        </a:ln>
      </c:spPr>
    </c:plotArea>
    <c:legend>
      <c:legendPos val="r"/>
      <c:legendEntry>
        <c:idx val="2"/>
        <c:txPr>
          <a:bodyPr/>
          <a:lstStyle/>
          <a:p>
            <a:pPr>
              <a:defRPr sz="520" b="0" i="0" u="none" strike="noStrike" baseline="0">
                <a:solidFill>
                  <a:srgbClr val="000000"/>
                </a:solidFill>
                <a:latin typeface="Arial"/>
                <a:ea typeface="Arial"/>
                <a:cs typeface="Arial"/>
              </a:defRPr>
            </a:pPr>
            <a:endParaRPr lang="zh-CN"/>
          </a:p>
        </c:txPr>
      </c:legendEntry>
      <c:legendEntry>
        <c:idx val="0"/>
        <c:txPr>
          <a:bodyPr/>
          <a:lstStyle/>
          <a:p>
            <a:pPr>
              <a:defRPr sz="520" b="0" i="0" u="none" strike="noStrike" baseline="0">
                <a:solidFill>
                  <a:srgbClr val="000000"/>
                </a:solidFill>
                <a:latin typeface="Arial"/>
                <a:ea typeface="Arial"/>
                <a:cs typeface="Arial"/>
              </a:defRPr>
            </a:pPr>
            <a:endParaRPr lang="zh-CN"/>
          </a:p>
        </c:txPr>
      </c:legendEntry>
      <c:legendEntry>
        <c:idx val="1"/>
        <c:txPr>
          <a:bodyPr/>
          <a:lstStyle/>
          <a:p>
            <a:pPr>
              <a:defRPr sz="520" b="0" i="0" u="none" strike="noStrike" baseline="0">
                <a:solidFill>
                  <a:srgbClr val="000000"/>
                </a:solidFill>
                <a:latin typeface="Arial"/>
                <a:ea typeface="Arial"/>
                <a:cs typeface="Arial"/>
              </a:defRPr>
            </a:pPr>
            <a:endParaRPr lang="zh-CN"/>
          </a:p>
        </c:txPr>
      </c:legendEntry>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sz="1200" b="0" i="0" u="none" strike="noStrike" baseline="0">
          <a:solidFill>
            <a:srgbClr val="000000"/>
          </a:solidFill>
          <a:latin typeface="Arial Unicode MS"/>
          <a:ea typeface="Arial Unicode MS"/>
          <a:cs typeface="Arial Unicode MS"/>
        </a:defRPr>
      </a:pPr>
      <a:endParaRPr lang="zh-CN"/>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7155756207674938"/>
          <c:y val="7.6446358114304336E-2"/>
          <c:w val="0.79232505643367768"/>
          <c:h val="0.70248004753685067"/>
        </c:manualLayout>
      </c:layout>
      <c:lineChart>
        <c:grouping val="standard"/>
        <c:ser>
          <c:idx val="0"/>
          <c:order val="0"/>
          <c:spPr>
            <a:ln w="25400" cap="rnd" cmpd="sng" algn="ctr">
              <a:solidFill>
                <a:srgbClr val="000080"/>
              </a:solidFill>
              <a:prstDash val="solid"/>
              <a:round/>
            </a:ln>
          </c:spPr>
          <c:marker>
            <c:symbol val="diamond"/>
            <c:size val="7"/>
            <c:spPr>
              <a:solidFill>
                <a:srgbClr val="000080"/>
              </a:solidFill>
              <a:ln w="9525" cap="flat" cmpd="sng" algn="ctr">
                <a:solidFill>
                  <a:srgbClr val="000080"/>
                </a:solidFill>
                <a:prstDash val="solid"/>
                <a:round/>
              </a:ln>
            </c:spPr>
          </c:marker>
          <c:cat>
            <c:numRef>
              <c:f>'TT PAYNTER CHART_1a (2)'!$BI$40:$BQ$40</c:f>
              <c:numCache>
                <c:formatCode>General</c:formatCode>
                <c:ptCount val="9"/>
                <c:pt idx="0">
                  <c:v>71067</c:v>
                </c:pt>
                <c:pt idx="1">
                  <c:v>71073</c:v>
                </c:pt>
                <c:pt idx="2">
                  <c:v>71048</c:v>
                </c:pt>
                <c:pt idx="3">
                  <c:v>71033</c:v>
                </c:pt>
                <c:pt idx="4">
                  <c:v>71052</c:v>
                </c:pt>
                <c:pt idx="5">
                  <c:v>71086</c:v>
                </c:pt>
                <c:pt idx="6">
                  <c:v>71086</c:v>
                </c:pt>
                <c:pt idx="7">
                  <c:v>82569</c:v>
                </c:pt>
                <c:pt idx="8">
                  <c:v>71069</c:v>
                </c:pt>
              </c:numCache>
            </c:numRef>
          </c:cat>
          <c:val>
            <c:numRef>
              <c:f>'TT PAYNTER CHART_1a (2)'!$BI$41:$BQ$41</c:f>
              <c:numCache>
                <c:formatCode>0</c:formatCode>
                <c:ptCount val="9"/>
                <c:pt idx="0">
                  <c:v>9</c:v>
                </c:pt>
                <c:pt idx="1">
                  <c:v>11</c:v>
                </c:pt>
                <c:pt idx="2">
                  <c:v>12</c:v>
                </c:pt>
                <c:pt idx="3">
                  <c:v>12</c:v>
                </c:pt>
                <c:pt idx="4">
                  <c:v>8</c:v>
                </c:pt>
                <c:pt idx="5">
                  <c:v>12</c:v>
                </c:pt>
                <c:pt idx="6">
                  <c:v>3</c:v>
                </c:pt>
                <c:pt idx="7">
                  <c:v>8</c:v>
                </c:pt>
                <c:pt idx="8">
                  <c:v>4</c:v>
                </c:pt>
              </c:numCache>
            </c:numRef>
          </c:val>
        </c:ser>
        <c:ser>
          <c:idx val="1"/>
          <c:order val="1"/>
          <c:spPr>
            <a:ln w="38100" cap="rnd" cmpd="sng" algn="ctr">
              <a:solidFill>
                <a:srgbClr val="FF0000"/>
              </a:solidFill>
              <a:prstDash val="lgDash"/>
              <a:round/>
            </a:ln>
          </c:spPr>
          <c:marker>
            <c:symbol val="none"/>
          </c:marker>
          <c:cat>
            <c:numRef>
              <c:f>'TT PAYNTER CHART_1a (2)'!$BI$40:$BQ$40</c:f>
              <c:numCache>
                <c:formatCode>General</c:formatCode>
                <c:ptCount val="9"/>
                <c:pt idx="0">
                  <c:v>71067</c:v>
                </c:pt>
                <c:pt idx="1">
                  <c:v>71073</c:v>
                </c:pt>
                <c:pt idx="2">
                  <c:v>71048</c:v>
                </c:pt>
                <c:pt idx="3">
                  <c:v>71033</c:v>
                </c:pt>
                <c:pt idx="4">
                  <c:v>71052</c:v>
                </c:pt>
                <c:pt idx="5">
                  <c:v>71086</c:v>
                </c:pt>
                <c:pt idx="6">
                  <c:v>71086</c:v>
                </c:pt>
                <c:pt idx="7">
                  <c:v>82569</c:v>
                </c:pt>
                <c:pt idx="8">
                  <c:v>71069</c:v>
                </c:pt>
              </c:numCache>
            </c:numRef>
          </c:cat>
          <c:val>
            <c:numRef>
              <c:f>'TT PAYNTER CHART_1a (2)'!$BI$42:$BR$42</c:f>
              <c:numCache>
                <c:formatCode>0</c:formatCode>
                <c:ptCount val="10"/>
                <c:pt idx="0">
                  <c:v>7</c:v>
                </c:pt>
                <c:pt idx="1">
                  <c:v>7</c:v>
                </c:pt>
                <c:pt idx="2">
                  <c:v>7</c:v>
                </c:pt>
                <c:pt idx="3">
                  <c:v>7</c:v>
                </c:pt>
                <c:pt idx="4">
                  <c:v>7</c:v>
                </c:pt>
                <c:pt idx="5">
                  <c:v>7</c:v>
                </c:pt>
                <c:pt idx="6">
                  <c:v>7</c:v>
                </c:pt>
                <c:pt idx="7">
                  <c:v>7</c:v>
                </c:pt>
                <c:pt idx="8">
                  <c:v>7</c:v>
                </c:pt>
              </c:numCache>
            </c:numRef>
          </c:val>
        </c:ser>
        <c:marker val="1"/>
        <c:axId val="125675392"/>
        <c:axId val="125677568"/>
      </c:lineChart>
      <c:catAx>
        <c:axId val="125675392"/>
        <c:scaling>
          <c:orientation val="minMax"/>
        </c:scaling>
        <c:axPos val="b"/>
        <c:title>
          <c:tx>
            <c:rich>
              <a:bodyPr/>
              <a:lstStyle/>
              <a:p>
                <a:pPr>
                  <a:defRPr sz="925" b="1" i="0" u="none" strike="noStrike" baseline="0">
                    <a:solidFill>
                      <a:srgbClr val="000000"/>
                    </a:solidFill>
                    <a:latin typeface="Arial Unicode MS"/>
                    <a:ea typeface="Arial Unicode MS"/>
                    <a:cs typeface="Arial Unicode MS"/>
                  </a:defRPr>
                </a:pPr>
                <a:r>
                  <a:rPr altLang="en-US"/>
                  <a:t>Vehicle # (CCB)	</a:t>
                </a:r>
              </a:p>
            </c:rich>
          </c:tx>
          <c:spPr>
            <a:noFill/>
            <a:ln>
              <a:noFill/>
            </a:ln>
          </c:spPr>
        </c:title>
        <c:numFmt formatCode="General" sourceLinked="1"/>
        <c:tickLblPos val="nextTo"/>
        <c:spPr>
          <a:ln w="3175" cap="flat" cmpd="sng" algn="ctr">
            <a:solidFill>
              <a:srgbClr val="000000"/>
            </a:solidFill>
            <a:prstDash val="solid"/>
            <a:round/>
          </a:ln>
        </c:spPr>
        <c:txPr>
          <a:bodyPr rot="-5400000" vert="horz"/>
          <a:lstStyle/>
          <a:p>
            <a:pPr>
              <a:defRPr sz="850" b="0" i="0" u="none" strike="noStrike" baseline="0">
                <a:solidFill>
                  <a:srgbClr val="000000"/>
                </a:solidFill>
                <a:latin typeface="Arial Unicode MS"/>
                <a:ea typeface="Arial Unicode MS"/>
                <a:cs typeface="Arial Unicode MS"/>
              </a:defRPr>
            </a:pPr>
            <a:endParaRPr lang="zh-CN"/>
          </a:p>
        </c:txPr>
        <c:crossAx val="125677568"/>
        <c:crosses val="autoZero"/>
        <c:lblAlgn val="ctr"/>
        <c:lblOffset val="100"/>
        <c:tickLblSkip val="1"/>
      </c:catAx>
      <c:valAx>
        <c:axId val="125677568"/>
        <c:scaling>
          <c:orientation val="minMax"/>
          <c:max val="22"/>
          <c:min val="0"/>
        </c:scaling>
        <c:axPos val="l"/>
        <c:majorGridlines>
          <c:spPr>
            <a:ln w="3175" cap="flat" cmpd="sng" algn="ctr">
              <a:solidFill>
                <a:srgbClr val="000000"/>
              </a:solidFill>
              <a:prstDash val="solid"/>
              <a:round/>
            </a:ln>
          </c:spPr>
        </c:majorGridlines>
        <c:title>
          <c:tx>
            <c:rich>
              <a:bodyPr/>
              <a:lstStyle/>
              <a:p>
                <a:pPr>
                  <a:defRPr sz="1050" b="1" i="0" u="none" strike="noStrike" baseline="0">
                    <a:solidFill>
                      <a:srgbClr val="000000"/>
                    </a:solidFill>
                    <a:latin typeface="Arial"/>
                    <a:ea typeface="Arial"/>
                    <a:cs typeface="Arial"/>
                  </a:defRPr>
                </a:pPr>
                <a:r>
                  <a:rPr altLang="en-US"/>
                  <a:t>Concerns Per Unit (CPU)</a:t>
                </a:r>
              </a:p>
            </c:rich>
          </c:tx>
          <c:spPr>
            <a:noFill/>
            <a:ln>
              <a:noFill/>
            </a:ln>
          </c:spPr>
        </c:title>
        <c:numFmt formatCode="0" sourceLinked="1"/>
        <c:tickLblPos val="nextTo"/>
        <c:spPr>
          <a:ln w="3175" cap="flat" cmpd="sng" algn="ctr">
            <a:solidFill>
              <a:srgbClr val="000000"/>
            </a:solidFill>
            <a:prstDash val="solid"/>
            <a:round/>
          </a:ln>
        </c:spPr>
        <c:txPr>
          <a:bodyPr rot="0" vert="horz"/>
          <a:lstStyle/>
          <a:p>
            <a:pPr>
              <a:defRPr sz="850" b="0" i="0" u="none" strike="noStrike" baseline="0">
                <a:solidFill>
                  <a:srgbClr val="000000"/>
                </a:solidFill>
                <a:latin typeface="Arial Unicode MS"/>
                <a:ea typeface="Arial Unicode MS"/>
                <a:cs typeface="Arial Unicode MS"/>
              </a:defRPr>
            </a:pPr>
            <a:endParaRPr lang="zh-CN"/>
          </a:p>
        </c:txPr>
        <c:crossAx val="125675392"/>
        <c:crosses val="autoZero"/>
        <c:crossBetween val="between"/>
        <c:majorUnit val="2"/>
        <c:minorUnit val="1"/>
      </c:valAx>
      <c:spPr>
        <a:noFill/>
        <a:ln w="12700">
          <a:solidFill>
            <a:srgbClr val="808080"/>
          </a:solidFill>
          <a:prstDash val="solid"/>
        </a:ln>
      </c:spPr>
    </c:plotArea>
    <c:plotVisOnly val="1"/>
    <c:dispBlanksAs val="gap"/>
  </c:chart>
  <c:spPr>
    <a:solidFill>
      <a:srgbClr val="FFFFFF"/>
    </a:solidFill>
    <a:ln w="3175" cap="flat" cmpd="sng" algn="ctr">
      <a:solidFill>
        <a:srgbClr val="000000"/>
      </a:solidFill>
      <a:prstDash val="solid"/>
      <a:round/>
    </a:ln>
  </c:spPr>
  <c:txPr>
    <a:bodyPr/>
    <a:lstStyle/>
    <a:p>
      <a:pPr>
        <a:defRPr sz="875" b="0" i="0" u="none" strike="noStrike" baseline="0">
          <a:solidFill>
            <a:srgbClr val="000000"/>
          </a:solidFill>
          <a:latin typeface="Arial Unicode MS"/>
          <a:ea typeface="Arial Unicode MS"/>
          <a:cs typeface="Arial Unicode MS"/>
        </a:defRPr>
      </a:pPr>
      <a:endParaRPr lang="zh-CN"/>
    </a:p>
  </c:txPr>
  <c:printSettings>
    <c:headerFooter alignWithMargins="0"/>
    <c:pageMargins b="1" l="0.75000000000001465" r="0.7500000000000146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025" b="1" i="0" u="none" strike="noStrike" baseline="0">
                <a:solidFill>
                  <a:srgbClr val="000000"/>
                </a:solidFill>
                <a:latin typeface="Arial Unicode MS"/>
                <a:ea typeface="Arial Unicode MS"/>
                <a:cs typeface="Arial Unicode MS"/>
              </a:defRPr>
            </a:pPr>
            <a:r>
              <a:rPr altLang="en-US"/>
              <a:t>Containment Status</a:t>
            </a:r>
          </a:p>
        </c:rich>
      </c:tx>
      <c:spPr>
        <a:noFill/>
        <a:ln>
          <a:noFill/>
        </a:ln>
      </c:spPr>
    </c:title>
    <c:plotArea>
      <c:layout>
        <c:manualLayout>
          <c:layoutTarget val="inner"/>
          <c:xMode val="edge"/>
          <c:yMode val="edge"/>
          <c:x val="0.44526238952463332"/>
          <c:y val="0.36008302807321418"/>
          <c:w val="0.50965984255524865"/>
          <c:h val="0.3950625222290079"/>
        </c:manualLayout>
      </c:layout>
      <c:barChart>
        <c:barDir val="bar"/>
        <c:grouping val="clustered"/>
        <c:ser>
          <c:idx val="2"/>
          <c:order val="0"/>
          <c:spPr>
            <a:solidFill>
              <a:srgbClr val="8064A2"/>
            </a:solidFill>
            <a:ln w="3175">
              <a:solidFill>
                <a:srgbClr val="000000"/>
              </a:solidFill>
              <a:prstDash val="solid"/>
            </a:ln>
          </c:spPr>
          <c:dPt>
            <c:idx val="0"/>
            <c:spPr>
              <a:solidFill>
                <a:srgbClr val="00B050"/>
              </a:solidFill>
              <a:ln w="3175">
                <a:solidFill>
                  <a:srgbClr val="000000"/>
                </a:solidFill>
                <a:prstDash val="solid"/>
              </a:ln>
            </c:spPr>
          </c:dPt>
          <c:dPt>
            <c:idx val="1"/>
            <c:spPr>
              <a:solidFill>
                <a:srgbClr val="FFFF00"/>
              </a:solidFill>
              <a:ln w="3175">
                <a:solidFill>
                  <a:srgbClr val="000000"/>
                </a:solidFill>
                <a:prstDash val="solid"/>
              </a:ln>
            </c:spPr>
          </c:dPt>
          <c:dPt>
            <c:idx val="2"/>
            <c:spPr>
              <a:solidFill>
                <a:srgbClr val="FF0000"/>
              </a:solidFill>
              <a:ln w="3175">
                <a:solidFill>
                  <a:srgbClr val="000000"/>
                </a:solidFill>
                <a:prstDash val="solid"/>
              </a:ln>
            </c:spPr>
          </c:dPt>
          <c:cat>
            <c:strRef>
              <c:f>'TT PAYNTER CHART_1a (2)'!$AC$33:$AC$35</c:f>
              <c:strCache>
                <c:ptCount val="3"/>
                <c:pt idx="0">
                  <c:v>PCA</c:v>
                </c:pt>
                <c:pt idx="1">
                  <c:v>ICA in; PCA pending</c:v>
                </c:pt>
                <c:pt idx="2">
                  <c:v>NO ICA</c:v>
                </c:pt>
              </c:strCache>
            </c:strRef>
          </c:cat>
          <c:val>
            <c:numRef>
              <c:f>'TT PAYNTER CHART_1a (2)'!$AE$33:$AE$35</c:f>
              <c:numCache>
                <c:formatCode>General</c:formatCode>
                <c:ptCount val="3"/>
                <c:pt idx="0">
                  <c:v>21</c:v>
                </c:pt>
                <c:pt idx="1">
                  <c:v>61</c:v>
                </c:pt>
                <c:pt idx="2">
                  <c:v>11</c:v>
                </c:pt>
              </c:numCache>
            </c:numRef>
          </c:val>
        </c:ser>
        <c:axId val="126493056"/>
        <c:axId val="126494592"/>
      </c:barChart>
      <c:catAx>
        <c:axId val="126493056"/>
        <c:scaling>
          <c:orientation val="minMax"/>
        </c:scaling>
        <c:axPos val="l"/>
        <c:numFmt formatCode="General" sourceLinked="1"/>
        <c:majorTickMark val="none"/>
        <c:tickLblPos val="nextTo"/>
        <c:spPr>
          <a:ln w="3175" cap="flat" cmpd="sng" algn="ctr">
            <a:solidFill>
              <a:srgbClr val="000000"/>
            </a:solidFill>
            <a:prstDash val="solid"/>
            <a:round/>
          </a:ln>
        </c:spPr>
        <c:txPr>
          <a:bodyPr rot="0" vert="horz"/>
          <a:lstStyle/>
          <a:p>
            <a:pPr>
              <a:defRPr sz="1000" b="0" i="0" u="none" strike="noStrike" baseline="0">
                <a:solidFill>
                  <a:srgbClr val="000000"/>
                </a:solidFill>
                <a:latin typeface="Calibri"/>
                <a:ea typeface="Calibri"/>
                <a:cs typeface="Calibri"/>
              </a:defRPr>
            </a:pPr>
            <a:endParaRPr lang="zh-CN"/>
          </a:p>
        </c:txPr>
        <c:crossAx val="126494592"/>
        <c:crosses val="autoZero"/>
        <c:lblAlgn val="ctr"/>
        <c:lblOffset val="100"/>
        <c:tickLblSkip val="1"/>
      </c:catAx>
      <c:valAx>
        <c:axId val="126494592"/>
        <c:scaling>
          <c:orientation val="minMax"/>
        </c:scaling>
        <c:axPos val="b"/>
        <c:majorGridlines>
          <c:spPr>
            <a:ln w="3175" cap="flat" cmpd="sng" algn="ctr">
              <a:solidFill>
                <a:srgbClr val="000000"/>
              </a:solidFill>
              <a:prstDash val="solid"/>
              <a:round/>
            </a:ln>
          </c:spPr>
        </c:majorGridlines>
        <c:numFmt formatCode="General" sourceLinked="1"/>
        <c:majorTickMark val="none"/>
        <c:tickLblPos val="nextTo"/>
        <c:spPr>
          <a:ln w="3175" cap="flat" cmpd="sng" algn="ctr">
            <a:solidFill>
              <a:srgbClr val="000000"/>
            </a:solidFill>
            <a:prstDash val="solid"/>
            <a:round/>
          </a:ln>
        </c:spPr>
        <c:txPr>
          <a:bodyPr rot="0" vert="horz"/>
          <a:lstStyle/>
          <a:p>
            <a:pPr>
              <a:defRPr sz="1000" b="0" i="0" u="none" strike="noStrike" baseline="0">
                <a:solidFill>
                  <a:srgbClr val="000000"/>
                </a:solidFill>
                <a:latin typeface="Calibri"/>
                <a:ea typeface="Calibri"/>
                <a:cs typeface="Calibri"/>
              </a:defRPr>
            </a:pPr>
            <a:endParaRPr lang="zh-CN"/>
          </a:p>
        </c:txPr>
        <c:crossAx val="126493056"/>
        <c:crosses val="autoZero"/>
        <c:crossBetween val="between"/>
      </c:valAx>
      <c:spPr>
        <a:solidFill>
          <a:srgbClr val="FFFFFF"/>
        </a:solidFill>
        <a:ln>
          <a:noFill/>
        </a:ln>
      </c:spPr>
    </c:plotArea>
    <c:plotVisOnly val="1"/>
    <c:dispBlanksAs val="gap"/>
  </c:chart>
  <c:spPr>
    <a:solidFill>
      <a:srgbClr val="FFFFFF"/>
    </a:solidFill>
    <a:ln w="3175" cap="flat" cmpd="sng" algn="ctr">
      <a:solidFill>
        <a:srgbClr val="000000"/>
      </a:solidFill>
      <a:prstDash val="solid"/>
      <a:round/>
    </a:ln>
  </c:spPr>
  <c:txPr>
    <a:bodyPr/>
    <a:lstStyle/>
    <a:p>
      <a:pPr>
        <a:defRPr sz="1000" b="0" i="0" u="none" strike="noStrike" baseline="0">
          <a:solidFill>
            <a:srgbClr val="000000"/>
          </a:solidFill>
          <a:latin typeface="Calibri"/>
          <a:ea typeface="Calibri"/>
          <a:cs typeface="Calibri"/>
        </a:defRPr>
      </a:pPr>
      <a:endParaRPr lang="zh-CN"/>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
          <c:y val="3.292181069958848E-2"/>
          <c:w val="0"/>
          <c:h val="0.84773662551440365"/>
        </c:manualLayout>
      </c:layout>
      <c:lineChart>
        <c:grouping val="standard"/>
        <c:ser>
          <c:idx val="2"/>
          <c:order val="0"/>
          <c:spPr>
            <a:ln w="25400" cap="rnd" cmpd="sng" algn="ctr">
              <a:solidFill>
                <a:srgbClr val="000080"/>
              </a:solidFill>
              <a:prstDash val="solid"/>
              <a:round/>
            </a:ln>
          </c:spPr>
          <c:marker>
            <c:symbol val="triangle"/>
            <c:size val="7"/>
            <c:spPr>
              <a:solidFill>
                <a:srgbClr val="9BBB59"/>
              </a:solidFill>
              <a:ln w="9525" cap="flat" cmpd="sng" algn="ctr">
                <a:solidFill>
                  <a:srgbClr val="9BBB59"/>
                </a:solidFill>
                <a:prstDash val="solid"/>
                <a:round/>
              </a:ln>
            </c:spPr>
          </c:marker>
          <c:val>
            <c:numLit>
              <c:formatCode>General</c:formatCode>
              <c:ptCount val="1"/>
              <c:pt idx="0">
                <c:v>0</c:v>
              </c:pt>
            </c:numLit>
          </c:val>
        </c:ser>
        <c:ser>
          <c:idx val="3"/>
          <c:order val="1"/>
          <c:spPr>
            <a:ln w="38100" cap="rnd" cmpd="sng" algn="ctr">
              <a:solidFill>
                <a:srgbClr val="FF0000"/>
              </a:solidFill>
              <a:prstDash val="lgDash"/>
              <a:round/>
            </a:ln>
          </c:spPr>
          <c:marker>
            <c:symbol val="x"/>
            <c:size val="7"/>
            <c:spPr>
              <a:solidFill>
                <a:srgbClr val="000000"/>
              </a:solidFill>
              <a:ln w="9525" cap="flat" cmpd="sng" algn="ctr">
                <a:solidFill>
                  <a:srgbClr val="8064A2"/>
                </a:solidFill>
                <a:prstDash val="solid"/>
                <a:round/>
              </a:ln>
            </c:spPr>
          </c:marker>
          <c:val>
            <c:numLit>
              <c:formatCode>General</c:formatCode>
              <c:ptCount val="1"/>
              <c:pt idx="0">
                <c:v>0</c:v>
              </c:pt>
            </c:numLit>
          </c:val>
        </c:ser>
        <c:ser>
          <c:idx val="0"/>
          <c:order val="2"/>
          <c:spPr>
            <a:ln w="25400" cap="rnd" cmpd="sng" algn="ctr">
              <a:solidFill>
                <a:srgbClr val="000080"/>
              </a:solidFill>
              <a:prstDash val="solid"/>
              <a:round/>
            </a:ln>
          </c:spPr>
          <c:marker>
            <c:symbol val="diamond"/>
            <c:size val="7"/>
            <c:spPr>
              <a:solidFill>
                <a:srgbClr val="000080"/>
              </a:solidFill>
              <a:ln w="9525" cap="flat" cmpd="sng" algn="ctr">
                <a:solidFill>
                  <a:srgbClr val="000080"/>
                </a:solidFill>
                <a:prstDash val="solid"/>
                <a:round/>
              </a:ln>
            </c:spPr>
          </c:marker>
          <c:val>
            <c:numLit>
              <c:formatCode>General</c:formatCode>
              <c:ptCount val="1"/>
              <c:pt idx="0">
                <c:v>0</c:v>
              </c:pt>
            </c:numLit>
          </c:val>
        </c:ser>
        <c:ser>
          <c:idx val="1"/>
          <c:order val="3"/>
          <c:spPr>
            <a:ln w="38100" cap="rnd" cmpd="sng" algn="ctr">
              <a:solidFill>
                <a:srgbClr val="FF0000"/>
              </a:solidFill>
              <a:prstDash val="lgDash"/>
              <a:round/>
            </a:ln>
          </c:spPr>
          <c:marker>
            <c:symbol val="none"/>
          </c:marker>
          <c:val>
            <c:numLit>
              <c:formatCode>General</c:formatCode>
              <c:ptCount val="1"/>
              <c:pt idx="0">
                <c:v>0</c:v>
              </c:pt>
            </c:numLit>
          </c:val>
        </c:ser>
        <c:marker val="1"/>
        <c:axId val="126537088"/>
        <c:axId val="126539264"/>
      </c:lineChart>
      <c:catAx>
        <c:axId val="126537088"/>
        <c:scaling>
          <c:orientation val="minMax"/>
        </c:scaling>
        <c:axPos val="b"/>
        <c:title>
          <c:tx>
            <c:rich>
              <a:bodyPr/>
              <a:lstStyle/>
              <a:p>
                <a:pPr>
                  <a:defRPr sz="925" b="1" i="0" u="none" strike="noStrike" baseline="0">
                    <a:solidFill>
                      <a:srgbClr val="000000"/>
                    </a:solidFill>
                    <a:latin typeface="Arial Unicode MS"/>
                    <a:ea typeface="Arial Unicode MS"/>
                    <a:cs typeface="Arial Unicode MS"/>
                  </a:defRPr>
                </a:pPr>
                <a:r>
                  <a:rPr altLang="en-US"/>
                  <a:t>Vehicle # (B/K)</a:t>
                </a:r>
              </a:p>
            </c:rich>
          </c:tx>
          <c:spPr>
            <a:noFill/>
            <a:ln>
              <a:noFill/>
            </a:ln>
          </c:spPr>
        </c:title>
        <c:numFmt formatCode="General" sourceLinked="1"/>
        <c:tickLblPos val="nextTo"/>
        <c:spPr>
          <a:ln w="3175" cap="flat" cmpd="sng" algn="ctr">
            <a:solidFill>
              <a:srgbClr val="000000"/>
            </a:solidFill>
            <a:prstDash val="solid"/>
            <a:round/>
          </a:ln>
        </c:spPr>
        <c:txPr>
          <a:bodyPr rot="-5400000" vert="horz"/>
          <a:lstStyle/>
          <a:p>
            <a:pPr>
              <a:defRPr sz="850" b="0" i="0" u="none" strike="noStrike" baseline="0">
                <a:solidFill>
                  <a:srgbClr val="000000"/>
                </a:solidFill>
                <a:latin typeface="Arial Unicode MS"/>
                <a:ea typeface="Arial Unicode MS"/>
                <a:cs typeface="Arial Unicode MS"/>
              </a:defRPr>
            </a:pPr>
            <a:endParaRPr lang="zh-CN"/>
          </a:p>
        </c:txPr>
        <c:crossAx val="126539264"/>
        <c:crosses val="autoZero"/>
        <c:lblAlgn val="ctr"/>
        <c:lblOffset val="100"/>
        <c:tickLblSkip val="1"/>
      </c:catAx>
      <c:valAx>
        <c:axId val="126539264"/>
        <c:scaling>
          <c:orientation val="minMax"/>
          <c:max val="22"/>
          <c:min val="0"/>
        </c:scaling>
        <c:axPos val="l"/>
        <c:majorGridlines>
          <c:spPr>
            <a:ln w="3175" cap="flat" cmpd="sng" algn="ctr">
              <a:solidFill>
                <a:srgbClr val="000000"/>
              </a:solidFill>
              <a:prstDash val="solid"/>
              <a:round/>
            </a:ln>
          </c:spPr>
        </c:majorGridlines>
        <c:title>
          <c:tx>
            <c:rich>
              <a:bodyPr/>
              <a:lstStyle/>
              <a:p>
                <a:pPr>
                  <a:defRPr sz="1050" b="1" i="0" u="none" strike="noStrike" baseline="0">
                    <a:solidFill>
                      <a:srgbClr val="000000"/>
                    </a:solidFill>
                    <a:latin typeface="Arial"/>
                    <a:ea typeface="Arial"/>
                    <a:cs typeface="Arial"/>
                  </a:defRPr>
                </a:pPr>
                <a:r>
                  <a:rPr altLang="en-US"/>
                  <a:t>Concerns Per Unit (CPU)</a:t>
                </a:r>
              </a:p>
            </c:rich>
          </c:tx>
          <c:spPr>
            <a:noFill/>
            <a:ln>
              <a:noFill/>
            </a:ln>
          </c:spPr>
        </c:title>
        <c:numFmt formatCode="General" sourceLinked="1"/>
        <c:tickLblPos val="nextTo"/>
        <c:spPr>
          <a:ln w="3175" cap="flat" cmpd="sng" algn="ctr">
            <a:solidFill>
              <a:srgbClr val="000000"/>
            </a:solidFill>
            <a:prstDash val="solid"/>
            <a:round/>
          </a:ln>
        </c:spPr>
        <c:txPr>
          <a:bodyPr rot="0" vert="horz"/>
          <a:lstStyle/>
          <a:p>
            <a:pPr>
              <a:defRPr sz="850" b="0" i="0" u="none" strike="noStrike" baseline="0">
                <a:solidFill>
                  <a:srgbClr val="000000"/>
                </a:solidFill>
                <a:latin typeface="Arial Unicode MS"/>
                <a:ea typeface="Arial Unicode MS"/>
                <a:cs typeface="Arial Unicode MS"/>
              </a:defRPr>
            </a:pPr>
            <a:endParaRPr lang="zh-CN"/>
          </a:p>
        </c:txPr>
        <c:crossAx val="126537088"/>
        <c:crosses val="autoZero"/>
        <c:crossBetween val="between"/>
        <c:majorUnit val="2"/>
        <c:minorUnit val="1"/>
      </c:valAx>
      <c:spPr>
        <a:noFill/>
        <a:ln w="12700">
          <a:solidFill>
            <a:srgbClr val="808080"/>
          </a:solidFill>
          <a:prstDash val="solid"/>
        </a:ln>
      </c:spPr>
    </c:plotArea>
    <c:plotVisOnly val="1"/>
    <c:dispBlanksAs val="gap"/>
  </c:chart>
  <c:spPr>
    <a:solidFill>
      <a:srgbClr val="FFFFFF"/>
    </a:solidFill>
    <a:ln w="3175" cap="flat" cmpd="sng" algn="ctr">
      <a:solidFill>
        <a:srgbClr val="000000"/>
      </a:solidFill>
      <a:prstDash val="solid"/>
      <a:round/>
    </a:ln>
  </c:spPr>
  <c:txPr>
    <a:bodyPr/>
    <a:lstStyle/>
    <a:p>
      <a:pPr>
        <a:defRPr sz="875" b="0" i="0" u="none" strike="noStrike" baseline="0">
          <a:solidFill>
            <a:srgbClr val="000000"/>
          </a:solidFill>
          <a:latin typeface="Arial Unicode MS"/>
          <a:ea typeface="Arial Unicode MS"/>
          <a:cs typeface="Arial Unicode MS"/>
        </a:defRPr>
      </a:pPr>
      <a:endParaRPr lang="zh-CN"/>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2800" b="0" i="0" u="none" strike="noStrike" baseline="0">
                <a:solidFill>
                  <a:srgbClr val="000000"/>
                </a:solidFill>
                <a:latin typeface="宋体"/>
                <a:ea typeface="宋体"/>
                <a:cs typeface="宋体"/>
              </a:defRPr>
            </a:pPr>
            <a:r>
              <a:rPr lang="en-US" altLang="en-US" sz="2800"/>
              <a:t>U375</a:t>
            </a:r>
          </a:p>
        </c:rich>
      </c:tx>
      <c:layout/>
    </c:title>
    <c:plotArea>
      <c:layout>
        <c:manualLayout>
          <c:layoutTarget val="inner"/>
          <c:xMode val="edge"/>
          <c:yMode val="edge"/>
          <c:x val="5.000015273343205E-2"/>
          <c:y val="0.17868184423934638"/>
          <c:w val="0.90118369682617383"/>
          <c:h val="0.64128621329491164"/>
        </c:manualLayout>
      </c:layout>
      <c:barChart>
        <c:barDir val="col"/>
        <c:grouping val="clustered"/>
        <c:ser>
          <c:idx val="0"/>
          <c:order val="0"/>
          <c:tx>
            <c:strRef>
              <c:f>'U375'!$C$37</c:f>
              <c:strCache>
                <c:ptCount val="1"/>
                <c:pt idx="0">
                  <c:v>年</c:v>
                </c:pt>
              </c:strCache>
            </c:strRef>
          </c:tx>
          <c:spPr>
            <a:solidFill>
              <a:srgbClr val="002060"/>
            </a:solidFill>
          </c:spPr>
          <c:dLbls>
            <c:txPr>
              <a:bodyPr/>
              <a:lstStyle/>
              <a:p>
                <a:pPr>
                  <a:defRPr sz="1000" b="0" i="0" u="none" strike="noStrike" baseline="0">
                    <a:solidFill>
                      <a:srgbClr val="000000"/>
                    </a:solidFill>
                    <a:latin typeface="宋体"/>
                    <a:ea typeface="宋体"/>
                    <a:cs typeface="宋体"/>
                  </a:defRPr>
                </a:pPr>
                <a:endParaRPr lang="zh-CN"/>
              </a:p>
            </c:txPr>
            <c:showVal val="1"/>
          </c:dLbls>
          <c:cat>
            <c:strRef>
              <c:f>'U375'!$D$34:$EZ$34</c:f>
              <c:strCache>
                <c:ptCount val="19"/>
                <c:pt idx="0">
                  <c:v>2018</c:v>
                </c:pt>
                <c:pt idx="1">
                  <c:v>2019YTD</c:v>
                </c:pt>
                <c:pt idx="2">
                  <c:v>JAN</c:v>
                </c:pt>
                <c:pt idx="3">
                  <c:v>FEB</c:v>
                </c:pt>
                <c:pt idx="4">
                  <c:v>MAR</c:v>
                </c:pt>
                <c:pt idx="5">
                  <c:v>APR</c:v>
                </c:pt>
                <c:pt idx="6">
                  <c:v>MAY</c:v>
                </c:pt>
                <c:pt idx="7">
                  <c:v>WK1</c:v>
                </c:pt>
                <c:pt idx="8">
                  <c:v>WK2</c:v>
                </c:pt>
                <c:pt idx="9">
                  <c:v>WK3</c:v>
                </c:pt>
                <c:pt idx="10">
                  <c:v>WK4</c:v>
                </c:pt>
                <c:pt idx="11">
                  <c:v>WK5</c:v>
                </c:pt>
                <c:pt idx="12">
                  <c:v>2018/5/10</c:v>
                </c:pt>
                <c:pt idx="13">
                  <c:v>2018/5/11</c:v>
                </c:pt>
                <c:pt idx="14">
                  <c:v>2018/5/12</c:v>
                </c:pt>
                <c:pt idx="15">
                  <c:v>2018/5/13</c:v>
                </c:pt>
                <c:pt idx="16">
                  <c:v>2018/5/14</c:v>
                </c:pt>
                <c:pt idx="17">
                  <c:v>2018/5/15</c:v>
                </c:pt>
                <c:pt idx="18">
                  <c:v>2018/5/16</c:v>
                </c:pt>
              </c:strCache>
            </c:strRef>
          </c:cat>
          <c:val>
            <c:numRef>
              <c:f>'U375'!$D$37:$EZ$37</c:f>
              <c:numCache>
                <c:formatCode>0.00_ </c:formatCode>
                <c:ptCount val="20"/>
                <c:pt idx="0">
                  <c:v>15.5243600330306</c:v>
                </c:pt>
                <c:pt idx="1">
                  <c:v>19.117647058823533</c:v>
                </c:pt>
              </c:numCache>
            </c:numRef>
          </c:val>
        </c:ser>
        <c:ser>
          <c:idx val="1"/>
          <c:order val="1"/>
          <c:tx>
            <c:strRef>
              <c:f>'U375'!$C$38</c:f>
              <c:strCache>
                <c:ptCount val="1"/>
                <c:pt idx="0">
                  <c:v>月</c:v>
                </c:pt>
              </c:strCache>
            </c:strRef>
          </c:tx>
          <c:spPr>
            <a:solidFill>
              <a:srgbClr val="0070C0"/>
            </a:solidFill>
          </c:spPr>
          <c:dLbls>
            <c:txPr>
              <a:bodyPr/>
              <a:lstStyle/>
              <a:p>
                <a:pPr>
                  <a:defRPr sz="1000" b="0" i="0" u="none" strike="noStrike" baseline="0">
                    <a:solidFill>
                      <a:srgbClr val="000000"/>
                    </a:solidFill>
                    <a:latin typeface="宋体"/>
                    <a:ea typeface="宋体"/>
                    <a:cs typeface="宋体"/>
                  </a:defRPr>
                </a:pPr>
                <a:endParaRPr lang="zh-CN"/>
              </a:p>
            </c:txPr>
            <c:showVal val="1"/>
          </c:dLbls>
          <c:cat>
            <c:strRef>
              <c:f>'U375'!$D$34:$EZ$34</c:f>
              <c:strCache>
                <c:ptCount val="19"/>
                <c:pt idx="0">
                  <c:v>2018</c:v>
                </c:pt>
                <c:pt idx="1">
                  <c:v>2019YTD</c:v>
                </c:pt>
                <c:pt idx="2">
                  <c:v>JAN</c:v>
                </c:pt>
                <c:pt idx="3">
                  <c:v>FEB</c:v>
                </c:pt>
                <c:pt idx="4">
                  <c:v>MAR</c:v>
                </c:pt>
                <c:pt idx="5">
                  <c:v>APR</c:v>
                </c:pt>
                <c:pt idx="6">
                  <c:v>MAY</c:v>
                </c:pt>
                <c:pt idx="7">
                  <c:v>WK1</c:v>
                </c:pt>
                <c:pt idx="8">
                  <c:v>WK2</c:v>
                </c:pt>
                <c:pt idx="9">
                  <c:v>WK3</c:v>
                </c:pt>
                <c:pt idx="10">
                  <c:v>WK4</c:v>
                </c:pt>
                <c:pt idx="11">
                  <c:v>WK5</c:v>
                </c:pt>
                <c:pt idx="12">
                  <c:v>2018/5/10</c:v>
                </c:pt>
                <c:pt idx="13">
                  <c:v>2018/5/11</c:v>
                </c:pt>
                <c:pt idx="14">
                  <c:v>2018/5/12</c:v>
                </c:pt>
                <c:pt idx="15">
                  <c:v>2018/5/13</c:v>
                </c:pt>
                <c:pt idx="16">
                  <c:v>2018/5/14</c:v>
                </c:pt>
                <c:pt idx="17">
                  <c:v>2018/5/15</c:v>
                </c:pt>
                <c:pt idx="18">
                  <c:v>2018/5/16</c:v>
                </c:pt>
              </c:strCache>
            </c:strRef>
          </c:cat>
          <c:val>
            <c:numRef>
              <c:f>'U375'!$D$38:$EZ$38</c:f>
              <c:numCache>
                <c:formatCode>0.00_ </c:formatCode>
                <c:ptCount val="20"/>
                <c:pt idx="2">
                  <c:v>19.512195121951219</c:v>
                </c:pt>
                <c:pt idx="3">
                  <c:v>26.785714285714285</c:v>
                </c:pt>
                <c:pt idx="4">
                  <c:v>21.276595744680851</c:v>
                </c:pt>
                <c:pt idx="5">
                  <c:v>0</c:v>
                </c:pt>
                <c:pt idx="6">
                  <c:v>30.303030303030305</c:v>
                </c:pt>
              </c:numCache>
            </c:numRef>
          </c:val>
        </c:ser>
        <c:ser>
          <c:idx val="4"/>
          <c:order val="4"/>
          <c:tx>
            <c:strRef>
              <c:f>'U375'!$C$39</c:f>
              <c:strCache>
                <c:ptCount val="1"/>
                <c:pt idx="0">
                  <c:v>周</c:v>
                </c:pt>
              </c:strCache>
            </c:strRef>
          </c:tx>
          <c:spPr>
            <a:solidFill>
              <a:srgbClr val="00B0F0"/>
            </a:solidFill>
          </c:spPr>
          <c:dLbls>
            <c:txPr>
              <a:bodyPr/>
              <a:lstStyle/>
              <a:p>
                <a:pPr>
                  <a:defRPr sz="1000" b="0" i="0" u="none" strike="noStrike" baseline="0">
                    <a:solidFill>
                      <a:srgbClr val="000000"/>
                    </a:solidFill>
                    <a:latin typeface="宋体"/>
                    <a:ea typeface="宋体"/>
                    <a:cs typeface="宋体"/>
                  </a:defRPr>
                </a:pPr>
                <a:endParaRPr lang="zh-CN"/>
              </a:p>
            </c:txPr>
            <c:showVal val="1"/>
          </c:dLbls>
          <c:cat>
            <c:strRef>
              <c:f>'U375'!$D$34:$EZ$34</c:f>
              <c:strCache>
                <c:ptCount val="19"/>
                <c:pt idx="0">
                  <c:v>2018</c:v>
                </c:pt>
                <c:pt idx="1">
                  <c:v>2019YTD</c:v>
                </c:pt>
                <c:pt idx="2">
                  <c:v>JAN</c:v>
                </c:pt>
                <c:pt idx="3">
                  <c:v>FEB</c:v>
                </c:pt>
                <c:pt idx="4">
                  <c:v>MAR</c:v>
                </c:pt>
                <c:pt idx="5">
                  <c:v>APR</c:v>
                </c:pt>
                <c:pt idx="6">
                  <c:v>MAY</c:v>
                </c:pt>
                <c:pt idx="7">
                  <c:v>WK1</c:v>
                </c:pt>
                <c:pt idx="8">
                  <c:v>WK2</c:v>
                </c:pt>
                <c:pt idx="9">
                  <c:v>WK3</c:v>
                </c:pt>
                <c:pt idx="10">
                  <c:v>WK4</c:v>
                </c:pt>
                <c:pt idx="11">
                  <c:v>WK5</c:v>
                </c:pt>
                <c:pt idx="12">
                  <c:v>2018/5/10</c:v>
                </c:pt>
                <c:pt idx="13">
                  <c:v>2018/5/11</c:v>
                </c:pt>
                <c:pt idx="14">
                  <c:v>2018/5/12</c:v>
                </c:pt>
                <c:pt idx="15">
                  <c:v>2018/5/13</c:v>
                </c:pt>
                <c:pt idx="16">
                  <c:v>2018/5/14</c:v>
                </c:pt>
                <c:pt idx="17">
                  <c:v>2018/5/15</c:v>
                </c:pt>
                <c:pt idx="18">
                  <c:v>2018/5/16</c:v>
                </c:pt>
              </c:strCache>
            </c:strRef>
          </c:cat>
          <c:val>
            <c:numRef>
              <c:f>'U375'!$D$39:$EZ$39</c:f>
              <c:numCache>
                <c:formatCode>0.00_ </c:formatCode>
                <c:ptCount val="20"/>
                <c:pt idx="7">
                  <c:v>83.333333333333329</c:v>
                </c:pt>
                <c:pt idx="8">
                  <c:v>0</c:v>
                </c:pt>
              </c:numCache>
            </c:numRef>
          </c:val>
        </c:ser>
        <c:axId val="133204608"/>
        <c:axId val="133824896"/>
      </c:barChart>
      <c:lineChart>
        <c:grouping val="standard"/>
        <c:ser>
          <c:idx val="2"/>
          <c:order val="2"/>
          <c:tx>
            <c:strRef>
              <c:f>'U375'!$B$40</c:f>
              <c:strCache>
                <c:ptCount val="1"/>
                <c:pt idx="0">
                  <c:v>目标</c:v>
                </c:pt>
              </c:strCache>
            </c:strRef>
          </c:tx>
          <c:spPr>
            <a:ln w="28575" cap="rnd" cmpd="sng" algn="ctr">
              <a:solidFill>
                <a:srgbClr val="FF0000"/>
              </a:solidFill>
              <a:prstDash val="solid"/>
              <a:round/>
            </a:ln>
          </c:spPr>
          <c:marker>
            <c:symbol val="none"/>
          </c:marker>
          <c:cat>
            <c:strRef>
              <c:f>'U375'!$D$34:$EZ$34</c:f>
              <c:strCache>
                <c:ptCount val="19"/>
                <c:pt idx="0">
                  <c:v>2018</c:v>
                </c:pt>
                <c:pt idx="1">
                  <c:v>2019YTD</c:v>
                </c:pt>
                <c:pt idx="2">
                  <c:v>JAN</c:v>
                </c:pt>
                <c:pt idx="3">
                  <c:v>FEB</c:v>
                </c:pt>
                <c:pt idx="4">
                  <c:v>MAR</c:v>
                </c:pt>
                <c:pt idx="5">
                  <c:v>APR</c:v>
                </c:pt>
                <c:pt idx="6">
                  <c:v>MAY</c:v>
                </c:pt>
                <c:pt idx="7">
                  <c:v>WK1</c:v>
                </c:pt>
                <c:pt idx="8">
                  <c:v>WK2</c:v>
                </c:pt>
                <c:pt idx="9">
                  <c:v>WK3</c:v>
                </c:pt>
                <c:pt idx="10">
                  <c:v>WK4</c:v>
                </c:pt>
                <c:pt idx="11">
                  <c:v>WK5</c:v>
                </c:pt>
                <c:pt idx="12">
                  <c:v>2018/5/10</c:v>
                </c:pt>
                <c:pt idx="13">
                  <c:v>2018/5/11</c:v>
                </c:pt>
                <c:pt idx="14">
                  <c:v>2018/5/12</c:v>
                </c:pt>
                <c:pt idx="15">
                  <c:v>2018/5/13</c:v>
                </c:pt>
                <c:pt idx="16">
                  <c:v>2018/5/14</c:v>
                </c:pt>
                <c:pt idx="17">
                  <c:v>2018/5/15</c:v>
                </c:pt>
                <c:pt idx="18">
                  <c:v>2018/5/16</c:v>
                </c:pt>
              </c:strCache>
            </c:strRef>
          </c:cat>
          <c:val>
            <c:numRef>
              <c:f>'U375'!$D$40:$EZ$40</c:f>
              <c:numCache>
                <c:formatCode>General</c:formatCode>
                <c:ptCount val="20"/>
                <c:pt idx="2">
                  <c:v>12.42</c:v>
                </c:pt>
                <c:pt idx="3">
                  <c:v>12.42</c:v>
                </c:pt>
                <c:pt idx="4">
                  <c:v>12.42</c:v>
                </c:pt>
                <c:pt idx="5">
                  <c:v>12.42</c:v>
                </c:pt>
                <c:pt idx="6">
                  <c:v>12.42</c:v>
                </c:pt>
                <c:pt idx="7">
                  <c:v>12.42</c:v>
                </c:pt>
                <c:pt idx="8">
                  <c:v>12.42</c:v>
                </c:pt>
                <c:pt idx="9">
                  <c:v>12.42</c:v>
                </c:pt>
                <c:pt idx="10">
                  <c:v>12.42</c:v>
                </c:pt>
                <c:pt idx="11">
                  <c:v>12.42</c:v>
                </c:pt>
              </c:numCache>
            </c:numRef>
          </c:val>
        </c:ser>
        <c:ser>
          <c:idx val="3"/>
          <c:order val="3"/>
          <c:tx>
            <c:strRef>
              <c:f>'U375'!$C$41</c:f>
              <c:strCache>
                <c:ptCount val="1"/>
                <c:pt idx="0">
                  <c:v>日</c:v>
                </c:pt>
              </c:strCache>
            </c:strRef>
          </c:tx>
          <c:marker>
            <c:symbol val="none"/>
          </c:marker>
          <c:dLbls>
            <c:txPr>
              <a:bodyPr/>
              <a:lstStyle/>
              <a:p>
                <a:pPr>
                  <a:defRPr sz="1000" b="0" i="0" u="none" strike="noStrike" baseline="0">
                    <a:solidFill>
                      <a:srgbClr val="000000"/>
                    </a:solidFill>
                    <a:latin typeface="宋体"/>
                    <a:ea typeface="宋体"/>
                    <a:cs typeface="宋体"/>
                  </a:defRPr>
                </a:pPr>
                <a:endParaRPr lang="zh-CN"/>
              </a:p>
            </c:txPr>
            <c:showVal val="1"/>
          </c:dLbls>
          <c:cat>
            <c:strRef>
              <c:f>'U375'!$D$34:$EZ$34</c:f>
              <c:strCache>
                <c:ptCount val="19"/>
                <c:pt idx="0">
                  <c:v>2018</c:v>
                </c:pt>
                <c:pt idx="1">
                  <c:v>2019YTD</c:v>
                </c:pt>
                <c:pt idx="2">
                  <c:v>JAN</c:v>
                </c:pt>
                <c:pt idx="3">
                  <c:v>FEB</c:v>
                </c:pt>
                <c:pt idx="4">
                  <c:v>MAR</c:v>
                </c:pt>
                <c:pt idx="5">
                  <c:v>APR</c:v>
                </c:pt>
                <c:pt idx="6">
                  <c:v>MAY</c:v>
                </c:pt>
                <c:pt idx="7">
                  <c:v>WK1</c:v>
                </c:pt>
                <c:pt idx="8">
                  <c:v>WK2</c:v>
                </c:pt>
                <c:pt idx="9">
                  <c:v>WK3</c:v>
                </c:pt>
                <c:pt idx="10">
                  <c:v>WK4</c:v>
                </c:pt>
                <c:pt idx="11">
                  <c:v>WK5</c:v>
                </c:pt>
                <c:pt idx="12">
                  <c:v>2018/5/10</c:v>
                </c:pt>
                <c:pt idx="13">
                  <c:v>2018/5/11</c:v>
                </c:pt>
                <c:pt idx="14">
                  <c:v>2018/5/12</c:v>
                </c:pt>
                <c:pt idx="15">
                  <c:v>2018/5/13</c:v>
                </c:pt>
                <c:pt idx="16">
                  <c:v>2018/5/14</c:v>
                </c:pt>
                <c:pt idx="17">
                  <c:v>2018/5/15</c:v>
                </c:pt>
                <c:pt idx="18">
                  <c:v>2018/5/16</c:v>
                </c:pt>
              </c:strCache>
            </c:strRef>
          </c:cat>
          <c:val>
            <c:numRef>
              <c:f>'U375'!$E$41:$EZ$41</c:f>
              <c:numCache>
                <c:formatCode>General</c:formatCode>
                <c:ptCount val="19"/>
                <c:pt idx="11">
                  <c:v>0</c:v>
                </c:pt>
                <c:pt idx="12">
                  <c:v>0</c:v>
                </c:pt>
                <c:pt idx="13">
                  <c:v>0</c:v>
                </c:pt>
                <c:pt idx="14">
                  <c:v>0</c:v>
                </c:pt>
                <c:pt idx="15">
                  <c:v>0</c:v>
                </c:pt>
                <c:pt idx="16">
                  <c:v>0</c:v>
                </c:pt>
                <c:pt idx="17">
                  <c:v>0</c:v>
                </c:pt>
              </c:numCache>
            </c:numRef>
          </c:val>
        </c:ser>
        <c:marker val="1"/>
        <c:axId val="133204608"/>
        <c:axId val="133824896"/>
      </c:lineChart>
      <c:catAx>
        <c:axId val="133204608"/>
        <c:scaling>
          <c:orientation val="minMax"/>
        </c:scaling>
        <c:axPos val="b"/>
        <c:numFmt formatCode="m/d;@" sourceLinked="0"/>
        <c:majorTickMark val="none"/>
        <c:tickLblPos val="nextTo"/>
        <c:txPr>
          <a:bodyPr rot="-2700000" vert="horz"/>
          <a:lstStyle/>
          <a:p>
            <a:pPr>
              <a:defRPr sz="1000" b="0" i="0" u="none" strike="noStrike" baseline="0">
                <a:solidFill>
                  <a:srgbClr val="000000"/>
                </a:solidFill>
                <a:latin typeface="宋体"/>
                <a:ea typeface="宋体"/>
                <a:cs typeface="宋体"/>
              </a:defRPr>
            </a:pPr>
            <a:endParaRPr lang="zh-CN"/>
          </a:p>
        </c:txPr>
        <c:crossAx val="133824896"/>
        <c:crosses val="autoZero"/>
        <c:auto val="1"/>
        <c:lblAlgn val="ctr"/>
        <c:lblOffset val="100"/>
      </c:catAx>
      <c:valAx>
        <c:axId val="133824896"/>
        <c:scaling>
          <c:orientation val="minMax"/>
        </c:scaling>
        <c:axPos val="l"/>
        <c:title>
          <c:layout/>
          <c:txPr>
            <a:bodyPr/>
            <a:lstStyle/>
            <a:p>
              <a:pPr>
                <a:defRPr sz="1000" b="0" i="0" u="none" strike="noStrike" baseline="0">
                  <a:solidFill>
                    <a:srgbClr val="000000"/>
                  </a:solidFill>
                  <a:latin typeface="宋体"/>
                  <a:ea typeface="宋体"/>
                  <a:cs typeface="宋体"/>
                </a:defRPr>
              </a:pPr>
              <a:endParaRPr lang="zh-CN"/>
            </a:p>
          </c:txPr>
        </c:title>
        <c:numFmt formatCode="0.00_ " sourceLinked="1"/>
        <c:majorTickMark val="none"/>
        <c:tickLblPos val="nextTo"/>
        <c:txPr>
          <a:bodyPr rot="0" vert="horz"/>
          <a:lstStyle/>
          <a:p>
            <a:pPr>
              <a:defRPr sz="1000" b="0" i="0" u="none" strike="noStrike" baseline="0">
                <a:solidFill>
                  <a:srgbClr val="000000"/>
                </a:solidFill>
                <a:latin typeface="宋体"/>
                <a:ea typeface="宋体"/>
                <a:cs typeface="宋体"/>
              </a:defRPr>
            </a:pPr>
            <a:endParaRPr lang="zh-CN"/>
          </a:p>
        </c:txPr>
        <c:crossAx val="133204608"/>
        <c:crosses val="autoZero"/>
        <c:crossBetween val="between"/>
      </c:valAx>
    </c:plotArea>
    <c:legend>
      <c:legendPos val="r"/>
      <c:layout>
        <c:manualLayout>
          <c:xMode val="edge"/>
          <c:yMode val="edge"/>
          <c:x val="0.42765190964402588"/>
          <c:y val="0.15359841702036386"/>
          <c:w val="0.16829868806445294"/>
          <c:h val="5.6462007669601424E-2"/>
        </c:manualLayout>
      </c:layout>
      <c:txPr>
        <a:bodyPr/>
        <a:lstStyle/>
        <a:p>
          <a:pPr>
            <a:defRPr sz="920" b="0" i="0" u="none" strike="noStrike" baseline="0">
              <a:solidFill>
                <a:srgbClr val="000000"/>
              </a:solidFill>
              <a:latin typeface="宋体"/>
              <a:ea typeface="宋体"/>
              <a:cs typeface="宋体"/>
            </a:defRPr>
          </a:pPr>
          <a:endParaRPr lang="zh-CN"/>
        </a:p>
      </c:txPr>
    </c:legend>
    <c:plotVisOnly val="1"/>
    <c:dispBlanksAs val="gap"/>
  </c:chart>
  <c:txPr>
    <a:bodyPr/>
    <a:lstStyle/>
    <a:p>
      <a:pPr>
        <a:defRPr sz="1000" b="0" i="0" u="none" strike="noStrike" baseline="0">
          <a:solidFill>
            <a:srgbClr val="000000"/>
          </a:solidFill>
          <a:latin typeface="宋体"/>
          <a:ea typeface="宋体"/>
          <a:cs typeface="宋体"/>
        </a:defRPr>
      </a:pPr>
      <a:endParaRPr lang="zh-CN"/>
    </a:p>
  </c:txPr>
  <c:printSettings>
    <c:headerFooter alignWithMargins="0"/>
    <c:pageMargins b="1" l="0.75000000000001465" r="0.7500000000000146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6.8678494832904599E-2"/>
          <c:y val="8.0378436157367755E-2"/>
          <c:w val="0.86888701796174761"/>
          <c:h val="0.49409097520280626"/>
        </c:manualLayout>
      </c:layout>
      <c:barChart>
        <c:barDir val="col"/>
        <c:grouping val="clustered"/>
        <c:ser>
          <c:idx val="1"/>
          <c:order val="1"/>
          <c:spPr>
            <a:solidFill>
              <a:srgbClr val="00B0F0"/>
            </a:solidFill>
          </c:spPr>
          <c:dLbls>
            <c:txPr>
              <a:bodyPr/>
              <a:lstStyle/>
              <a:p>
                <a:pPr>
                  <a:defRPr sz="1000" b="0" i="0" u="none" strike="noStrike" baseline="0">
                    <a:solidFill>
                      <a:srgbClr val="000000"/>
                    </a:solidFill>
                    <a:latin typeface="宋体"/>
                    <a:ea typeface="宋体"/>
                    <a:cs typeface="宋体"/>
                  </a:defRPr>
                </a:pPr>
                <a:endParaRPr lang="zh-CN"/>
              </a:p>
            </c:txPr>
            <c:dLblPos val="outEnd"/>
            <c:showVal val="1"/>
          </c:dLbls>
          <c:val>
            <c:numRef>
              <c:f>#REF!</c:f>
              <c:numCache>
                <c:formatCode>General</c:formatCode>
                <c:ptCount val="1"/>
                <c:pt idx="0">
                  <c:v>1</c:v>
                </c:pt>
              </c:numCache>
            </c:numRef>
          </c:val>
        </c:ser>
        <c:axId val="149154432"/>
        <c:axId val="150491520"/>
      </c:barChart>
      <c:lineChart>
        <c:grouping val="standard"/>
        <c:ser>
          <c:idx val="0"/>
          <c:order val="0"/>
          <c:dLbls>
            <c:txPr>
              <a:bodyPr/>
              <a:lstStyle/>
              <a:p>
                <a:pPr>
                  <a:defRPr sz="1000" b="0" i="0" u="none" strike="noStrike" baseline="0">
                    <a:solidFill>
                      <a:srgbClr val="000000"/>
                    </a:solidFill>
                    <a:latin typeface="宋体"/>
                    <a:ea typeface="宋体"/>
                    <a:cs typeface="宋体"/>
                  </a:defRPr>
                </a:pPr>
                <a:endParaRPr lang="zh-CN"/>
              </a:p>
            </c:txPr>
            <c:dLblPos val="r"/>
            <c:showVal val="1"/>
          </c:dLbls>
          <c:cat>
            <c:strRef>
              <c:f>#REF!</c:f>
            </c:strRef>
          </c:cat>
          <c:val>
            <c:numRef>
              <c:f>#REF!</c:f>
              <c:numCache>
                <c:formatCode>General</c:formatCode>
                <c:ptCount val="1"/>
                <c:pt idx="0">
                  <c:v>1</c:v>
                </c:pt>
              </c:numCache>
            </c:numRef>
          </c:val>
        </c:ser>
        <c:ser>
          <c:idx val="2"/>
          <c:order val="2"/>
          <c:spPr>
            <a:ln w="28575" cap="rnd" cmpd="sng" algn="ctr">
              <a:solidFill>
                <a:srgbClr val="FF0000"/>
              </a:solidFill>
              <a:prstDash val="solid"/>
              <a:round/>
            </a:ln>
          </c:spPr>
          <c:marker>
            <c:symbol val="none"/>
          </c:marker>
          <c:val>
            <c:numRef>
              <c:f>#REF!</c:f>
              <c:numCache>
                <c:formatCode>General</c:formatCode>
                <c:ptCount val="1"/>
                <c:pt idx="0">
                  <c:v>1</c:v>
                </c:pt>
              </c:numCache>
            </c:numRef>
          </c:val>
        </c:ser>
        <c:marker val="1"/>
        <c:axId val="149154432"/>
        <c:axId val="150491520"/>
      </c:lineChart>
      <c:catAx>
        <c:axId val="149154432"/>
        <c:scaling>
          <c:orientation val="minMax"/>
        </c:scaling>
        <c:axPos val="b"/>
        <c:numFmt formatCode="yyyy/m/d" sourceLinked="0"/>
        <c:tickLblPos val="nextTo"/>
        <c:txPr>
          <a:bodyPr rot="-2700000" vert="horz"/>
          <a:lstStyle/>
          <a:p>
            <a:pPr>
              <a:defRPr sz="1000" b="0" i="0" u="none" strike="noStrike" baseline="0">
                <a:solidFill>
                  <a:srgbClr val="000000"/>
                </a:solidFill>
                <a:latin typeface="宋体"/>
                <a:ea typeface="宋体"/>
                <a:cs typeface="宋体"/>
              </a:defRPr>
            </a:pPr>
            <a:endParaRPr lang="zh-CN"/>
          </a:p>
        </c:txPr>
        <c:crossAx val="150491520"/>
        <c:crosses val="autoZero"/>
        <c:auto val="1"/>
        <c:lblAlgn val="ctr"/>
        <c:lblOffset val="100"/>
      </c:catAx>
      <c:valAx>
        <c:axId val="150491520"/>
        <c:scaling>
          <c:orientation val="minMax"/>
        </c:scaling>
        <c:axPos val="l"/>
        <c:numFmt formatCode="General" sourceLinked="1"/>
        <c:tickLblPos val="nextTo"/>
        <c:txPr>
          <a:bodyPr rot="0" vert="horz"/>
          <a:lstStyle/>
          <a:p>
            <a:pPr>
              <a:defRPr sz="1000" b="0" i="0" u="none" strike="noStrike" baseline="0">
                <a:solidFill>
                  <a:srgbClr val="000000"/>
                </a:solidFill>
                <a:latin typeface="宋体"/>
                <a:ea typeface="宋体"/>
                <a:cs typeface="宋体"/>
              </a:defRPr>
            </a:pPr>
            <a:endParaRPr lang="zh-CN"/>
          </a:p>
        </c:txPr>
        <c:crossAx val="149154432"/>
        <c:crosses val="autoZero"/>
        <c:crossBetween val="between"/>
      </c:valAx>
    </c:plotArea>
    <c:plotVisOnly val="1"/>
    <c:dispBlanksAs val="gap"/>
  </c:chart>
  <c:txPr>
    <a:bodyPr/>
    <a:lstStyle/>
    <a:p>
      <a:pPr>
        <a:defRPr sz="1000" b="0" i="0" u="none" strike="noStrike" baseline="0">
          <a:solidFill>
            <a:srgbClr val="000000"/>
          </a:solidFill>
          <a:latin typeface="宋体"/>
          <a:ea typeface="宋体"/>
          <a:cs typeface="宋体"/>
        </a:defRPr>
      </a:pPr>
      <a:endParaRPr lang="zh-CN"/>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26</xdr:row>
      <xdr:rowOff>0</xdr:rowOff>
    </xdr:from>
    <xdr:to>
      <xdr:col>9</xdr:col>
      <xdr:colOff>523875</xdr:colOff>
      <xdr:row>45</xdr:row>
      <xdr:rowOff>142875</xdr:rowOff>
    </xdr:to>
    <xdr:grpSp>
      <xdr:nvGrpSpPr>
        <xdr:cNvPr id="9194356" name="Gruppieren 4"/>
        <xdr:cNvGrpSpPr>
          <a:grpSpLocks/>
        </xdr:cNvGrpSpPr>
      </xdr:nvGrpSpPr>
      <xdr:grpSpPr bwMode="auto">
        <a:xfrm>
          <a:off x="762000" y="5295900"/>
          <a:ext cx="6657975" cy="3219450"/>
          <a:chOff x="236196" y="2469508"/>
          <a:chExt cx="6117516" cy="2867025"/>
        </a:xfrm>
      </xdr:grpSpPr>
      <xdr:graphicFrame macro="">
        <xdr:nvGraphicFramePr>
          <xdr:cNvPr id="9194357" name="Diagramm 5"/>
          <xdr:cNvGraphicFramePr>
            <a:graphicFrameLocks/>
          </xdr:cNvGraphicFramePr>
        </xdr:nvGraphicFramePr>
        <xdr:xfrm>
          <a:off x="236196" y="2469508"/>
          <a:ext cx="6117516" cy="286702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 name="Textfeld 6"/>
          <xdr:cNvSpPr txBox="1"/>
        </xdr:nvSpPr>
        <xdr:spPr>
          <a:xfrm>
            <a:off x="4699620" y="2596743"/>
            <a:ext cx="1540319" cy="279917"/>
          </a:xfrm>
          <a:prstGeom prst="rect">
            <a:avLst/>
          </a:prstGeom>
          <a:solidFill>
            <a:srgbClr val="FFFFFF"/>
          </a:solidFill>
          <a:ln w="9525" cap="flat" cmpd="sng" algn="ctr">
            <a:solidFill>
              <a:srgbClr val="BABABA"/>
            </a:solidFill>
            <a:prstDash val="solid"/>
            <a:round/>
          </a:ln>
        </xdr:spPr>
        <xdr:txBody>
          <a:bodyPr rot="0" vert="horz" lIns="0" tIns="0" rIns="0" bIns="0" anchor="t"/>
          <a:lstStyle/>
          <a:p>
            <a:pPr algn="l"/>
            <a:r>
              <a:rPr lang="zh-CN" altLang="en-US" sz="1100" b="1">
                <a:solidFill>
                  <a:srgbClr val="000000"/>
                </a:solidFill>
                <a:latin typeface="Calibri" panose="020F0502020204030204"/>
                <a:ea typeface="Calibri" panose="020F0502020204030204"/>
              </a:rPr>
              <a:t>non-closed S&amp;R issues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76200</xdr:colOff>
      <xdr:row>5</xdr:row>
      <xdr:rowOff>38100</xdr:rowOff>
    </xdr:from>
    <xdr:to>
      <xdr:col>50</xdr:col>
      <xdr:colOff>66675</xdr:colOff>
      <xdr:row>30</xdr:row>
      <xdr:rowOff>85725</xdr:rowOff>
    </xdr:to>
    <xdr:graphicFrame macro="">
      <xdr:nvGraphicFramePr>
        <xdr:cNvPr id="1204792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123825</xdr:colOff>
      <xdr:row>5</xdr:row>
      <xdr:rowOff>28575</xdr:rowOff>
    </xdr:from>
    <xdr:to>
      <xdr:col>21</xdr:col>
      <xdr:colOff>276225</xdr:colOff>
      <xdr:row>30</xdr:row>
      <xdr:rowOff>57150</xdr:rowOff>
    </xdr:to>
    <xdr:graphicFrame macro="">
      <xdr:nvGraphicFramePr>
        <xdr:cNvPr id="12047928"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400050</xdr:colOff>
      <xdr:row>5</xdr:row>
      <xdr:rowOff>38100</xdr:rowOff>
    </xdr:from>
    <xdr:to>
      <xdr:col>70</xdr:col>
      <xdr:colOff>19050</xdr:colOff>
      <xdr:row>30</xdr:row>
      <xdr:rowOff>66675</xdr:rowOff>
    </xdr:to>
    <xdr:graphicFrame macro="">
      <xdr:nvGraphicFramePr>
        <xdr:cNvPr id="1204792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xdr:row>
      <xdr:rowOff>9525</xdr:rowOff>
    </xdr:from>
    <xdr:to>
      <xdr:col>31</xdr:col>
      <xdr:colOff>19050</xdr:colOff>
      <xdr:row>30</xdr:row>
      <xdr:rowOff>57150</xdr:rowOff>
    </xdr:to>
    <xdr:graphicFrame macro="">
      <xdr:nvGraphicFramePr>
        <xdr:cNvPr id="1204793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85725</xdr:colOff>
      <xdr:row>4</xdr:row>
      <xdr:rowOff>142875</xdr:rowOff>
    </xdr:from>
    <xdr:to>
      <xdr:col>57</xdr:col>
      <xdr:colOff>209550</xdr:colOff>
      <xdr:row>30</xdr:row>
      <xdr:rowOff>28575</xdr:rowOff>
    </xdr:to>
    <xdr:graphicFrame macro="">
      <xdr:nvGraphicFramePr>
        <xdr:cNvPr id="1204793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28575</xdr:colOff>
      <xdr:row>0</xdr:row>
      <xdr:rowOff>0</xdr:rowOff>
    </xdr:from>
    <xdr:to>
      <xdr:col>67</xdr:col>
      <xdr:colOff>0</xdr:colOff>
      <xdr:row>5</xdr:row>
      <xdr:rowOff>123825</xdr:rowOff>
    </xdr:to>
    <xdr:sp macro="" textlink="">
      <xdr:nvSpPr>
        <xdr:cNvPr id="12047932" name="Rectangle 1"/>
        <xdr:cNvSpPr>
          <a:spLocks noChangeArrowheads="1"/>
        </xdr:cNvSpPr>
      </xdr:nvSpPr>
      <xdr:spPr bwMode="auto">
        <a:xfrm>
          <a:off x="466725" y="0"/>
          <a:ext cx="31689675" cy="933450"/>
        </a:xfrm>
        <a:prstGeom prst="rect">
          <a:avLst/>
        </a:prstGeom>
        <a:noFill/>
        <a:ln w="9525">
          <a:noFill/>
          <a:miter lim="800000"/>
          <a:headEnd/>
          <a:tailEnd/>
        </a:ln>
      </xdr:spPr>
    </xdr:sp>
    <xdr:clientData/>
  </xdr:twoCellAnchor>
  <xdr:twoCellAnchor>
    <xdr:from>
      <xdr:col>6</xdr:col>
      <xdr:colOff>76200</xdr:colOff>
      <xdr:row>2</xdr:row>
      <xdr:rowOff>0</xdr:rowOff>
    </xdr:from>
    <xdr:to>
      <xdr:col>67</xdr:col>
      <xdr:colOff>0</xdr:colOff>
      <xdr:row>6</xdr:row>
      <xdr:rowOff>0</xdr:rowOff>
    </xdr:to>
    <xdr:sp macro="" textlink="">
      <xdr:nvSpPr>
        <xdr:cNvPr id="2" name="Text 2"/>
        <xdr:cNvSpPr txBox="1">
          <a:spLocks noChangeArrowheads="1"/>
        </xdr:cNvSpPr>
      </xdr:nvSpPr>
      <xdr:spPr>
        <a:xfrm>
          <a:off x="3295650" y="333375"/>
          <a:ext cx="28860750" cy="647700"/>
        </a:xfrm>
        <a:prstGeom prst="rect">
          <a:avLst/>
        </a:prstGeom>
        <a:noFill/>
        <a:ln w="9525">
          <a:noFill/>
          <a:miter lim="800000"/>
        </a:ln>
      </xdr:spPr>
      <xdr:txBody>
        <a:bodyPr vertOverflow="clip" wrap="square" lIns="36576" tIns="32004" rIns="0" bIns="32004" anchor="ctr" upright="1"/>
        <a:lstStyle/>
        <a:p>
          <a:pPr algn="l" rtl="0">
            <a:defRPr sz="1000"/>
          </a:pPr>
          <a:r>
            <a:rPr lang="en-US" altLang="zh-CN" sz="1800" b="1" i="0" strike="noStrike">
              <a:solidFill>
                <a:srgbClr val="000000"/>
              </a:solidFill>
              <a:latin typeface="Times New Roman" panose="02020603050405020304" pitchFamily="12"/>
              <a:cs typeface="Times New Roman" panose="02020603050405020304" pitchFamily="12"/>
            </a:rPr>
            <a:t>2013.75 V363 TT Build Concerns - S&amp;R Testing Status at 15th August 2013</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0</xdr:rowOff>
    </xdr:from>
    <xdr:to>
      <xdr:col>156</xdr:col>
      <xdr:colOff>0</xdr:colOff>
      <xdr:row>5</xdr:row>
      <xdr:rowOff>123825</xdr:rowOff>
    </xdr:to>
    <xdr:sp macro="" textlink="">
      <xdr:nvSpPr>
        <xdr:cNvPr id="7574446" name="Rectangle 1"/>
        <xdr:cNvSpPr>
          <a:spLocks noChangeArrowheads="1"/>
        </xdr:cNvSpPr>
      </xdr:nvSpPr>
      <xdr:spPr bwMode="auto">
        <a:xfrm>
          <a:off x="38100" y="0"/>
          <a:ext cx="13106400" cy="885825"/>
        </a:xfrm>
        <a:prstGeom prst="rect">
          <a:avLst/>
        </a:prstGeom>
        <a:noFill/>
        <a:ln w="9525">
          <a:noFill/>
          <a:miter lim="800000"/>
          <a:headEnd/>
          <a:tailEnd/>
        </a:ln>
      </xdr:spPr>
    </xdr:sp>
    <xdr:clientData/>
  </xdr:twoCellAnchor>
  <xdr:twoCellAnchor>
    <xdr:from>
      <xdr:col>1</xdr:col>
      <xdr:colOff>19050</xdr:colOff>
      <xdr:row>3</xdr:row>
      <xdr:rowOff>0</xdr:rowOff>
    </xdr:from>
    <xdr:to>
      <xdr:col>155</xdr:col>
      <xdr:colOff>457200</xdr:colOff>
      <xdr:row>28</xdr:row>
      <xdr:rowOff>95250</xdr:rowOff>
    </xdr:to>
    <xdr:graphicFrame macro="">
      <xdr:nvGraphicFramePr>
        <xdr:cNvPr id="7574447"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0</xdr:rowOff>
    </xdr:from>
    <xdr:to>
      <xdr:col>111</xdr:col>
      <xdr:colOff>0</xdr:colOff>
      <xdr:row>5</xdr:row>
      <xdr:rowOff>123825</xdr:rowOff>
    </xdr:to>
    <xdr:sp macro="" textlink="">
      <xdr:nvSpPr>
        <xdr:cNvPr id="9487158" name="Rectangle 1"/>
        <xdr:cNvSpPr>
          <a:spLocks noChangeArrowheads="1"/>
        </xdr:cNvSpPr>
      </xdr:nvSpPr>
      <xdr:spPr bwMode="auto">
        <a:xfrm>
          <a:off x="38100" y="0"/>
          <a:ext cx="26784300" cy="942975"/>
        </a:xfrm>
        <a:prstGeom prst="rect">
          <a:avLst/>
        </a:prstGeom>
        <a:noFill/>
        <a:ln w="9525">
          <a:noFill/>
          <a:miter lim="800000"/>
          <a:headEnd/>
          <a:tailEnd/>
        </a:ln>
      </xdr:spPr>
    </xdr:sp>
    <xdr:clientData/>
  </xdr:twoCellAnchor>
  <xdr:twoCellAnchor>
    <xdr:from>
      <xdr:col>0</xdr:col>
      <xdr:colOff>0</xdr:colOff>
      <xdr:row>1</xdr:row>
      <xdr:rowOff>76200</xdr:rowOff>
    </xdr:from>
    <xdr:to>
      <xdr:col>2</xdr:col>
      <xdr:colOff>0</xdr:colOff>
      <xdr:row>4</xdr:row>
      <xdr:rowOff>66675</xdr:rowOff>
    </xdr:to>
    <xdr:sp macro="" textlink="">
      <xdr:nvSpPr>
        <xdr:cNvPr id="3" name="Text 2"/>
        <xdr:cNvSpPr txBox="1">
          <a:spLocks noChangeArrowheads="1"/>
        </xdr:cNvSpPr>
      </xdr:nvSpPr>
      <xdr:spPr>
        <a:xfrm>
          <a:off x="0" y="247650"/>
          <a:ext cx="1933575" cy="476250"/>
        </a:xfrm>
        <a:prstGeom prst="rect">
          <a:avLst/>
        </a:prstGeom>
        <a:noFill/>
        <a:ln w="9525">
          <a:noFill/>
          <a:miter lim="800000"/>
        </a:ln>
      </xdr:spPr>
      <xdr:txBody>
        <a:bodyPr vertOverflow="clip" wrap="square" lIns="36576" tIns="32004" rIns="0" bIns="32004" anchor="ctr" upright="1"/>
        <a:lstStyle/>
        <a:p>
          <a:pPr algn="ctr" rtl="0">
            <a:defRPr sz="1000"/>
          </a:pPr>
          <a:r>
            <a:rPr lang="en-US" altLang="zh-CN" sz="1800" b="1" i="0" strike="noStrike">
              <a:solidFill>
                <a:srgbClr val="000000"/>
              </a:solidFill>
              <a:latin typeface="Times New Roman" panose="02020603050405020304" pitchFamily="12"/>
              <a:cs typeface="Times New Roman" panose="02020603050405020304" pitchFamily="12"/>
            </a:rPr>
            <a:t>N520/VE83</a:t>
          </a:r>
        </a:p>
        <a:p>
          <a:pPr algn="ctr" rtl="0">
            <a:defRPr sz="1000"/>
          </a:pPr>
          <a:r>
            <a:rPr lang="en-US" altLang="zh-CN" sz="1800" b="1" i="0" strike="noStrike">
              <a:solidFill>
                <a:srgbClr val="000000"/>
              </a:solidFill>
              <a:latin typeface="Times New Roman" panose="02020603050405020304" pitchFamily="12"/>
              <a:cs typeface="Times New Roman" panose="02020603050405020304" pitchFamily="12"/>
            </a:rPr>
            <a:t> - S&amp;R status  2017</a:t>
          </a:r>
        </a:p>
      </xdr:txBody>
    </xdr:sp>
    <xdr:clientData/>
  </xdr:twoCellAnchor>
  <xdr:twoCellAnchor>
    <xdr:from>
      <xdr:col>15</xdr:col>
      <xdr:colOff>161925</xdr:colOff>
      <xdr:row>4</xdr:row>
      <xdr:rowOff>28575</xdr:rowOff>
    </xdr:from>
    <xdr:to>
      <xdr:col>92</xdr:col>
      <xdr:colOff>266700</xdr:colOff>
      <xdr:row>26</xdr:row>
      <xdr:rowOff>9525</xdr:rowOff>
    </xdr:to>
    <xdr:graphicFrame macro="">
      <xdr:nvGraphicFramePr>
        <xdr:cNvPr id="9487160"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temp.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U\SSTOUGH\CDRIVE\SMS\MODEL\MATX_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e7.ford.com/WINDOWS/Temporary%20Internet%20Files/OLK9114/dbucci/excel/car/aluminum/D219/Excel%20Files/1MASTERS/Trucks/Explorer/U152Rb1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7.ford.com/WINDOWS/TEMP/U204ME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My%20Documents\clq.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e7.ford.com/WINDOWS/TEMP/PVLTF7Y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team.sp.ford.com/Users/hoeztu11/AppData/Local/Microsoft/Windows/Temporary%20Internet%20Files/Content.Outlook/NFD25817/Users/hoeztu11/Documents/11.)%20Tested%20TT%20Vehicles/12.)%20CR71958_OTx@A/CR71958.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jmcisilon.jmc.com.cn\corp\Users\mren1\AppData\Local\Microsoft\Windows\Temporary%20Internet%20Files\Content.Outlook\6UASTALL\Users\chuang9.JMC\AppData\Local\Microsoft\Windows\Temporary%20Internet%20Files\Content.Outlook\S2M3I15X\pkg_template1"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7.ford.com/WINDOWS/TEMP/~FTPClient.Temp698807/Oakville_mop.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e7.ford.com/WINDOWS/Temporary%20Internet%20Files/OLK9114/TEMP/wowwi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e7.ford.com/gvp/ProdProg/Phase%201%20-%20Replace%205-Panel/Stage%203/4%20Business%20Design/System%20Component%20Design/UI's%20and%20Data%20Input%20Templates/UI/Fleet-Retail%20MY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My%20Documents\Wow.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team.sp.ford.com/Users/hoeztu11/AppData/Local/Microsoft/Windows/Temporary%20Internet%20Files/Content.Outlook/NFD25817/My%20Documents/loads/info_li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JTOWNSE1\Shipments\U207\U207\152\MSSM\MSSM%20Facer%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STOUGH\CDRIVE\SMS\MODEL\MATX_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U\SSTOUGH\CDRIVE\SMS\96_BUS_P\WIN126\SNDWLNCH.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7.ford.com/XL40/DEW98/CVRSHT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7.ford.com/WINDOWS/Temporary%20Internet%20Files/OLK9145/F236,237%20June-July%202002%20SI%20Cost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team.sp.ford.com/Users/hoeztu11/AppData/Local/Microsoft/Windows/Temporary%20Internet%20Files/Content.Outlook/NFD25817/Report%20Tested%20vehicles/#71083.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7.ford.com/WINDOWS/Temporary%20Internet%20Files/OLK9114/dbucci/excel/truck/pickup/SUV2/Profit1/Sts_01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F"/>
      <sheetName val="USD"/>
      <sheetName val="XLS Avg Rev"/>
      <sheetName val="Sheet1"/>
      <sheetName val="_REF"/>
      <sheetName val="Vistaar Sheet"/>
      <sheetName val="Sheet2"/>
      <sheetName val="Sheet3"/>
      <sheetName val="TARR1_alta"/>
      <sheetName val="20-Astra"/>
      <sheetName val="PVA"/>
      <sheetName val="Reg Detail"/>
      <sheetName val="Ford Options"/>
      <sheetName val="Tenneco"/>
      <sheetName val="RACK"/>
      <sheetName val="aprtakes"/>
      <sheetName val="pressrates"/>
      <sheetName val="Press"/>
      <sheetName val="Example"/>
      <sheetName val="series pricing"/>
      <sheetName val="Lookup1"/>
      <sheetName val="Pricing 2"/>
      <sheetName val="RCL MY2"/>
      <sheetName val="10"/>
      <sheetName val="Perunit"/>
      <sheetName val="Acceleration as of 7.11.12"/>
      <sheetName val="Colors"/>
      <sheetName val="CANADA"/>
      <sheetName val="US"/>
      <sheetName val="Rekap Budget"/>
      <sheetName val="List"/>
      <sheetName val="Fiesta"/>
      <sheetName val="Tabelle1"/>
      <sheetName val="SUMMARY POSITION (2)"/>
      <sheetName val="pfx_prov"/>
      <sheetName val="有问题件"/>
      <sheetName val="temp"/>
      <sheetName val="FMCC Mix"/>
      <sheetName val="XLS_Avg_Rev"/>
      <sheetName val="TD Heavies-Model"/>
      <sheetName val="L EQ"/>
      <sheetName val="添付１"/>
      <sheetName val="部門並び"/>
      <sheetName val="GPDS Scale Standards"/>
      <sheetName val="INSTRUCTIONS"/>
      <sheetName val="96totcstsum"/>
      <sheetName val="REVIEW"/>
      <sheetName val="Dropdown Fields"/>
      <sheetName val="Assessment"/>
      <sheetName val="PSW Calculations"/>
      <sheetName val="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Input Worksheet"/>
      <sheetName val="SN951999"/>
      <sheetName val="INPUT"/>
      <sheetName val="02 Frt Floor"/>
      <sheetName val="CH1"/>
      <sheetName val="CH2"/>
      <sheetName val="EX1"/>
      <sheetName val="TE1-2"/>
      <sheetName val="TE3"/>
      <sheetName val="TE4-5"/>
      <sheetName val="NA"/>
      <sheetName val="Parameter"/>
      <sheetName val="1999 FN10 Content"/>
      <sheetName val="Estimate D' Renovation"/>
      <sheetName val="Cover"/>
      <sheetName val="Tables"/>
      <sheetName val="Wage Calculations"/>
    </sheetNames>
    <sheetDataSet>
      <sheetData sheetId="0" refreshError="1">
        <row r="22">
          <cell r="F22">
            <v>60</v>
          </cell>
        </row>
        <row r="191">
          <cell r="ET191">
            <v>0</v>
          </cell>
          <cell r="EU191">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ieCount"/>
      <sheetName val="Sheet1"/>
      <sheetName val="Chronology Variance Exp"/>
      <sheetName val="U152 Chronology to 1-26"/>
      <sheetName val="Stamping Opportunities Booked"/>
      <sheetName val="Variance Explanation 1-7-98"/>
      <sheetName val="Variance Summary Update 1-7-98"/>
      <sheetName val="Variance Summary Update 11-21"/>
      <sheetName val="Variance Explanation 11-21"/>
      <sheetName val="RB1 Variance Explanation"/>
      <sheetName val="Rb 1 Variance Summary"/>
      <sheetName val="Risks &amp; Opportunities"/>
      <sheetName val="EU. Pattern, Casting Thrift"/>
      <sheetName val="Stateside Pattern Thrift"/>
      <sheetName val="U152 Element variance by P-Grp"/>
      <sheetName val="Offstandards"/>
      <sheetName val="Increase due to C3P Die Design"/>
      <sheetName val="Draw Die Development Breakdown"/>
      <sheetName val="Input Worksheet"/>
      <sheetName val="U152Rb1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U204MED"/>
      <sheetName val="DieCount"/>
      <sheetName val="Features"/>
    </sheetNames>
    <definedNames>
      <definedName name="Finished_Click"/>
    </defined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Rules"/>
      <sheetName val="#REF"/>
      <sheetName val="USD"/>
      <sheetName val="XLS Avg Rev"/>
      <sheetName val="clq"/>
      <sheetName val="Ford Options"/>
      <sheetName val="DieCount"/>
      <sheetName val="NOP96"/>
      <sheetName val="Incl in WOLF I - BWS Adj"/>
      <sheetName val="Input Worksheet"/>
      <sheetName val="Raw"/>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olors"/>
      <sheetName val="Rules"/>
      <sheetName val="Lookup1"/>
    </sheetNames>
    <sheetDataSet>
      <sheetData sheetId="0"/>
      <sheetData sheetId="1" refreshError="1"/>
      <sheetData sheetId="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1958"/>
      <sheetName val="CR71958"/>
    </sheetNames>
    <definedNames>
      <definedName name="hsh"/>
      <definedName name="Print_VC3_Only"/>
      <definedName name="Print_VC4"/>
      <definedName name="Print_VC4_Only"/>
      <definedName name="Print_VC5_Only"/>
      <definedName name="werert"/>
      <definedName name="wert"/>
      <definedName name="x"/>
    </definedNames>
    <sheetDataSet>
      <sheetData sheetId="0" refreshError="1"/>
      <sheetData sheetId="1"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pkg_template1"/>
      <sheetName val="TARR1_alta"/>
      <sheetName val="data"/>
      <sheetName val="Saturday Working Graph"/>
      <sheetName val="Fleet-Retail Split"/>
      <sheetName val="Colors"/>
      <sheetName val="Plant Monthly Actuals"/>
      <sheetName val="K Auth System #1"/>
      <sheetName val="Milestones"/>
      <sheetName val="#REF!"/>
      <sheetName val="(2)"/>
      <sheetName val="INPUT"/>
      <sheetName val="Features"/>
      <sheetName val="NA"/>
      <sheetName val="Ledger Data"/>
      <sheetName val="Salary Data"/>
      <sheetName val="Ecos(0+12)"/>
      <sheetName val="#REF"/>
      <sheetName val="Industry"/>
      <sheetName val="RCL MY2"/>
      <sheetName val="USD"/>
      <sheetName val="XLS Avg Rev"/>
      <sheetName val="Head&amp;Cam Assembly (2 Cells)"/>
      <sheetName val="Comm'l Lending Forecast Summary"/>
      <sheetName val="Example"/>
      <sheetName val="InputSheet"/>
      <sheetName val="Rules"/>
      <sheetName val="Miscellaneous Breakdown"/>
    </sheetNames>
    <definedNames>
      <definedName name="LoadStudyData"/>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Plant Monthly Actuals"/>
      <sheetName val="K Auth System #1"/>
      <sheetName val="Oakville_mop"/>
    </sheetNames>
    <sheetDataSet>
      <sheetData sheetId="0" refreshError="1"/>
      <sheetData sheetId="1" refreshError="1"/>
      <sheetData sheetId="2"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Features"/>
      <sheetName val="Colors"/>
      <sheetName val="Module1"/>
      <sheetName val="Module2"/>
      <sheetName val="Module3"/>
      <sheetName val="Dialog1"/>
      <sheetName val="Harvest"/>
      <sheetName val="Parts"/>
      <sheetName val="Usages"/>
      <sheetName val="Components"/>
      <sheetName val="Effectivity"/>
      <sheetName val="CPSC"/>
      <sheetName val="Activities"/>
      <sheetName val="Misc Codes"/>
      <sheetName val="Engineers"/>
      <sheetName val="Plant Monthly Actuals"/>
      <sheetName val="K Auth System #1"/>
      <sheetName val="INPU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Fleet-Retail Split"/>
      <sheetName val="TempData"/>
      <sheetName val="Features"/>
    </sheetNames>
    <sheetDataSet>
      <sheetData sheetId="0">
        <row r="12">
          <cell r="C12" t="str">
            <v xml:space="preserve">     MYR 2000</v>
          </cell>
          <cell r="D12">
            <v>163.19999999999999</v>
          </cell>
          <cell r="F12" t="str">
            <v>-</v>
          </cell>
          <cell r="G12" t="str">
            <v>-</v>
          </cell>
          <cell r="H12">
            <v>135.96</v>
          </cell>
          <cell r="J12" t="str">
            <v>-</v>
          </cell>
          <cell r="K12" t="str">
            <v>-</v>
          </cell>
          <cell r="L12">
            <v>45</v>
          </cell>
          <cell r="N12" t="str">
            <v>-</v>
          </cell>
          <cell r="O12" t="str">
            <v>-</v>
          </cell>
          <cell r="P12">
            <v>45</v>
          </cell>
          <cell r="R12" t="str">
            <v>-</v>
          </cell>
          <cell r="S12" t="str">
            <v>-</v>
          </cell>
          <cell r="T12">
            <v>45</v>
          </cell>
          <cell r="V12" t="str">
            <v>-</v>
          </cell>
          <cell r="W12" t="str">
            <v>-</v>
          </cell>
          <cell r="X12">
            <v>45</v>
          </cell>
          <cell r="Z12" t="str">
            <v>-</v>
          </cell>
          <cell r="AA12" t="str">
            <v>-</v>
          </cell>
          <cell r="AB12">
            <v>45</v>
          </cell>
          <cell r="AD12" t="str">
            <v>-</v>
          </cell>
          <cell r="AE12" t="str">
            <v>-</v>
          </cell>
          <cell r="AF12">
            <v>45</v>
          </cell>
          <cell r="AH12" t="str">
            <v>-</v>
          </cell>
          <cell r="AI12" t="str">
            <v>-</v>
          </cell>
          <cell r="AJ12">
            <v>45</v>
          </cell>
          <cell r="AL12" t="str">
            <v>-</v>
          </cell>
          <cell r="AM12" t="str">
            <v>-</v>
          </cell>
          <cell r="AN12">
            <v>45</v>
          </cell>
          <cell r="AP12" t="str">
            <v>-</v>
          </cell>
          <cell r="AQ12" t="str">
            <v>-</v>
          </cell>
          <cell r="AR12">
            <v>45</v>
          </cell>
          <cell r="AT12" t="str">
            <v>-</v>
          </cell>
          <cell r="AU12" t="str">
            <v>-</v>
          </cell>
          <cell r="AV12">
            <v>26</v>
          </cell>
          <cell r="AX12" t="str">
            <v>-</v>
          </cell>
          <cell r="AY12" t="str">
            <v>-</v>
          </cell>
          <cell r="AZ12">
            <v>10</v>
          </cell>
          <cell r="BB12" t="str">
            <v>-</v>
          </cell>
          <cell r="BC12" t="str">
            <v>-</v>
          </cell>
          <cell r="BD12">
            <v>10</v>
          </cell>
          <cell r="BF12" t="str">
            <v>-</v>
          </cell>
          <cell r="BG12" t="str">
            <v>-</v>
          </cell>
          <cell r="BH12">
            <v>10</v>
          </cell>
          <cell r="BJ12" t="str">
            <v>-</v>
          </cell>
          <cell r="BK12" t="str">
            <v>-</v>
          </cell>
          <cell r="BL12">
            <v>0</v>
          </cell>
          <cell r="BN12" t="str">
            <v>-</v>
          </cell>
          <cell r="BO12" t="str">
            <v>-</v>
          </cell>
          <cell r="BP12">
            <v>0</v>
          </cell>
          <cell r="BR12" t="str">
            <v>-</v>
          </cell>
          <cell r="BS12" t="str">
            <v>-</v>
          </cell>
          <cell r="BT12">
            <v>0</v>
          </cell>
          <cell r="BV12" t="str">
            <v>-</v>
          </cell>
          <cell r="BW12" t="str">
            <v>-</v>
          </cell>
          <cell r="BX12">
            <v>0</v>
          </cell>
          <cell r="BZ12" t="str">
            <v>-</v>
          </cell>
          <cell r="CA12" t="str">
            <v>-</v>
          </cell>
          <cell r="CB12">
            <v>0</v>
          </cell>
          <cell r="CD12" t="str">
            <v>-</v>
          </cell>
          <cell r="CE12" t="str">
            <v>-</v>
          </cell>
          <cell r="CF12">
            <v>0</v>
          </cell>
          <cell r="CH12" t="str">
            <v>-</v>
          </cell>
          <cell r="CI12" t="str">
            <v>-</v>
          </cell>
          <cell r="CJ12">
            <v>0</v>
          </cell>
          <cell r="CL12" t="str">
            <v>-</v>
          </cell>
          <cell r="CM12" t="str">
            <v>-</v>
          </cell>
          <cell r="CN12">
            <v>0</v>
          </cell>
          <cell r="CP12" t="str">
            <v>-</v>
          </cell>
          <cell r="CQ12" t="str">
            <v>-</v>
          </cell>
          <cell r="CR12">
            <v>0</v>
          </cell>
          <cell r="CT12" t="str">
            <v>-</v>
          </cell>
          <cell r="CU12" t="str">
            <v>-</v>
          </cell>
          <cell r="CV12">
            <v>0</v>
          </cell>
          <cell r="CX12" t="str">
            <v>-</v>
          </cell>
          <cell r="CY12" t="str">
            <v>-</v>
          </cell>
          <cell r="CZ12">
            <v>0</v>
          </cell>
          <cell r="DB12" t="str">
            <v>-</v>
          </cell>
          <cell r="DC12" t="str">
            <v>-</v>
          </cell>
          <cell r="DD12">
            <v>0</v>
          </cell>
          <cell r="DF12" t="str">
            <v>-</v>
          </cell>
          <cell r="DG12" t="str">
            <v>-</v>
          </cell>
          <cell r="DH12">
            <v>0</v>
          </cell>
          <cell r="DJ12" t="str">
            <v>-</v>
          </cell>
          <cell r="DK12" t="str">
            <v>-</v>
          </cell>
          <cell r="DL12">
            <v>0</v>
          </cell>
          <cell r="DN12" t="str">
            <v>-</v>
          </cell>
          <cell r="DO12" t="str">
            <v>-</v>
          </cell>
          <cell r="DP12">
            <v>0</v>
          </cell>
          <cell r="DR12" t="str">
            <v>-</v>
          </cell>
          <cell r="DS12" t="str">
            <v>-</v>
          </cell>
          <cell r="DT12">
            <v>63.76</v>
          </cell>
          <cell r="DV12" t="str">
            <v>-</v>
          </cell>
          <cell r="DW12" t="str">
            <v>-</v>
          </cell>
          <cell r="EA12" t="str">
            <v>-</v>
          </cell>
          <cell r="EB12" t="str">
            <v>-</v>
          </cell>
          <cell r="EE12" t="str">
            <v>-</v>
          </cell>
          <cell r="EF12" t="str">
            <v>-</v>
          </cell>
          <cell r="EG12">
            <v>299.15999999999997</v>
          </cell>
          <cell r="EI12" t="str">
            <v>-</v>
          </cell>
          <cell r="EJ12" t="str">
            <v>-</v>
          </cell>
          <cell r="EK12">
            <v>135</v>
          </cell>
          <cell r="EM12" t="str">
            <v>-</v>
          </cell>
          <cell r="EN12" t="str">
            <v>-</v>
          </cell>
          <cell r="EO12">
            <v>434.15999999999997</v>
          </cell>
          <cell r="EQ12" t="str">
            <v>-</v>
          </cell>
          <cell r="ER12" t="str">
            <v>-</v>
          </cell>
          <cell r="ES12">
            <v>135</v>
          </cell>
          <cell r="EU12" t="str">
            <v>-</v>
          </cell>
          <cell r="EV12" t="str">
            <v>-</v>
          </cell>
          <cell r="EW12">
            <v>135</v>
          </cell>
          <cell r="EY12" t="str">
            <v>-</v>
          </cell>
          <cell r="EZ12" t="str">
            <v>-</v>
          </cell>
          <cell r="FA12">
            <v>46</v>
          </cell>
          <cell r="FC12" t="str">
            <v>-</v>
          </cell>
          <cell r="FD12" t="str">
            <v>-</v>
          </cell>
          <cell r="FE12">
            <v>10</v>
          </cell>
          <cell r="FG12" t="str">
            <v>-</v>
          </cell>
          <cell r="FH12" t="str">
            <v>-</v>
          </cell>
          <cell r="FI12">
            <v>326</v>
          </cell>
          <cell r="FK12" t="str">
            <v>-</v>
          </cell>
          <cell r="FL12" t="str">
            <v>-</v>
          </cell>
          <cell r="FO12" t="str">
            <v>-</v>
          </cell>
          <cell r="FP12" t="str">
            <v>-</v>
          </cell>
          <cell r="FS12" t="str">
            <v>-</v>
          </cell>
          <cell r="FT12" t="str">
            <v>-</v>
          </cell>
        </row>
        <row r="13">
          <cell r="C13" t="str">
            <v xml:space="preserve">     MYR 2001</v>
          </cell>
          <cell r="D13">
            <v>0</v>
          </cell>
          <cell r="F13" t="str">
            <v>-</v>
          </cell>
          <cell r="G13" t="str">
            <v>-</v>
          </cell>
          <cell r="H13">
            <v>0</v>
          </cell>
          <cell r="J13" t="str">
            <v>-</v>
          </cell>
          <cell r="K13" t="str">
            <v>-</v>
          </cell>
          <cell r="L13">
            <v>0</v>
          </cell>
          <cell r="N13" t="str">
            <v>-</v>
          </cell>
          <cell r="O13" t="str">
            <v>-</v>
          </cell>
          <cell r="P13">
            <v>0</v>
          </cell>
          <cell r="R13" t="str">
            <v>-</v>
          </cell>
          <cell r="S13" t="str">
            <v>-</v>
          </cell>
          <cell r="T13">
            <v>0</v>
          </cell>
          <cell r="V13" t="str">
            <v>-</v>
          </cell>
          <cell r="W13" t="str">
            <v>-</v>
          </cell>
          <cell r="X13">
            <v>0</v>
          </cell>
          <cell r="Z13" t="str">
            <v>-</v>
          </cell>
          <cell r="AA13" t="str">
            <v>-</v>
          </cell>
          <cell r="AB13">
            <v>0</v>
          </cell>
          <cell r="AD13" t="str">
            <v>-</v>
          </cell>
          <cell r="AE13" t="str">
            <v>-</v>
          </cell>
          <cell r="AF13">
            <v>0</v>
          </cell>
          <cell r="AH13" t="str">
            <v>-</v>
          </cell>
          <cell r="AI13" t="str">
            <v>-</v>
          </cell>
          <cell r="AJ13">
            <v>0</v>
          </cell>
          <cell r="AL13" t="str">
            <v>-</v>
          </cell>
          <cell r="AM13" t="str">
            <v>-</v>
          </cell>
          <cell r="AN13">
            <v>0</v>
          </cell>
          <cell r="AP13" t="str">
            <v>-</v>
          </cell>
          <cell r="AQ13" t="str">
            <v>-</v>
          </cell>
          <cell r="AR13">
            <v>0</v>
          </cell>
          <cell r="AT13" t="str">
            <v>-</v>
          </cell>
          <cell r="AU13" t="str">
            <v>-</v>
          </cell>
          <cell r="AV13">
            <v>19</v>
          </cell>
          <cell r="AX13" t="str">
            <v>-</v>
          </cell>
          <cell r="AY13" t="str">
            <v>-</v>
          </cell>
          <cell r="AZ13">
            <v>35</v>
          </cell>
          <cell r="BB13" t="str">
            <v>-</v>
          </cell>
          <cell r="BC13" t="str">
            <v>-</v>
          </cell>
          <cell r="BD13">
            <v>35</v>
          </cell>
          <cell r="BF13" t="str">
            <v>-</v>
          </cell>
          <cell r="BG13" t="str">
            <v>-</v>
          </cell>
          <cell r="BH13">
            <v>35</v>
          </cell>
          <cell r="BJ13" t="str">
            <v>-</v>
          </cell>
          <cell r="BK13" t="str">
            <v>-</v>
          </cell>
          <cell r="BL13">
            <v>45</v>
          </cell>
          <cell r="BN13" t="str">
            <v>-</v>
          </cell>
          <cell r="BO13" t="str">
            <v>-</v>
          </cell>
          <cell r="BP13">
            <v>45</v>
          </cell>
          <cell r="BR13" t="str">
            <v>-</v>
          </cell>
          <cell r="BS13" t="str">
            <v>-</v>
          </cell>
          <cell r="BT13">
            <v>45</v>
          </cell>
          <cell r="BV13" t="str">
            <v>-</v>
          </cell>
          <cell r="BW13" t="str">
            <v>-</v>
          </cell>
          <cell r="BX13">
            <v>45</v>
          </cell>
          <cell r="BZ13" t="str">
            <v>-</v>
          </cell>
          <cell r="CA13" t="str">
            <v>-</v>
          </cell>
          <cell r="CB13">
            <v>45</v>
          </cell>
          <cell r="CD13" t="str">
            <v>-</v>
          </cell>
          <cell r="CE13" t="str">
            <v>-</v>
          </cell>
          <cell r="CF13">
            <v>45</v>
          </cell>
          <cell r="CH13" t="str">
            <v>-</v>
          </cell>
          <cell r="CI13" t="str">
            <v>-</v>
          </cell>
          <cell r="CJ13">
            <v>45</v>
          </cell>
          <cell r="CL13" t="str">
            <v>-</v>
          </cell>
          <cell r="CM13" t="str">
            <v>-</v>
          </cell>
          <cell r="CN13">
            <v>45</v>
          </cell>
          <cell r="CP13" t="str">
            <v>-</v>
          </cell>
          <cell r="CQ13" t="str">
            <v>-</v>
          </cell>
          <cell r="CR13">
            <v>45</v>
          </cell>
          <cell r="CT13" t="str">
            <v>-</v>
          </cell>
          <cell r="CU13" t="str">
            <v>-</v>
          </cell>
          <cell r="CV13">
            <v>54</v>
          </cell>
          <cell r="CX13" t="str">
            <v>-</v>
          </cell>
          <cell r="CY13" t="str">
            <v>-</v>
          </cell>
          <cell r="CZ13">
            <v>0</v>
          </cell>
          <cell r="DB13" t="str">
            <v>-</v>
          </cell>
          <cell r="DC13" t="str">
            <v>-</v>
          </cell>
          <cell r="DD13">
            <v>0</v>
          </cell>
          <cell r="DF13" t="str">
            <v>-</v>
          </cell>
          <cell r="DG13" t="str">
            <v>-</v>
          </cell>
          <cell r="DH13">
            <v>0</v>
          </cell>
          <cell r="DJ13" t="str">
            <v>-</v>
          </cell>
          <cell r="DK13" t="str">
            <v>-</v>
          </cell>
          <cell r="DL13">
            <v>0</v>
          </cell>
          <cell r="DN13" t="str">
            <v>-</v>
          </cell>
          <cell r="DO13" t="str">
            <v>-</v>
          </cell>
          <cell r="DP13">
            <v>0</v>
          </cell>
          <cell r="DR13" t="str">
            <v>-</v>
          </cell>
          <cell r="DS13" t="str">
            <v>-</v>
          </cell>
          <cell r="DT13">
            <v>0</v>
          </cell>
          <cell r="DV13" t="str">
            <v>-</v>
          </cell>
          <cell r="DW13" t="str">
            <v>-</v>
          </cell>
          <cell r="EA13" t="str">
            <v>-</v>
          </cell>
          <cell r="EB13" t="str">
            <v>-</v>
          </cell>
          <cell r="EE13" t="str">
            <v>-</v>
          </cell>
          <cell r="EF13" t="str">
            <v>-</v>
          </cell>
          <cell r="EG13">
            <v>0</v>
          </cell>
          <cell r="EI13" t="str">
            <v>-</v>
          </cell>
          <cell r="EJ13" t="str">
            <v>-</v>
          </cell>
          <cell r="EK13">
            <v>0</v>
          </cell>
          <cell r="EM13" t="str">
            <v>-</v>
          </cell>
          <cell r="EN13" t="str">
            <v>-</v>
          </cell>
          <cell r="EO13">
            <v>0</v>
          </cell>
          <cell r="EQ13" t="str">
            <v>-</v>
          </cell>
          <cell r="ER13" t="str">
            <v>-</v>
          </cell>
          <cell r="ES13">
            <v>0</v>
          </cell>
          <cell r="EU13" t="str">
            <v>-</v>
          </cell>
          <cell r="EV13" t="str">
            <v>-</v>
          </cell>
          <cell r="EW13">
            <v>0</v>
          </cell>
          <cell r="EY13" t="str">
            <v>-</v>
          </cell>
          <cell r="EZ13" t="str">
            <v>-</v>
          </cell>
          <cell r="FA13">
            <v>89</v>
          </cell>
          <cell r="FC13" t="str">
            <v>-</v>
          </cell>
          <cell r="FD13" t="str">
            <v>-</v>
          </cell>
          <cell r="FE13">
            <v>125</v>
          </cell>
          <cell r="FG13" t="str">
            <v>-</v>
          </cell>
          <cell r="FH13" t="str">
            <v>-</v>
          </cell>
          <cell r="FI13">
            <v>214</v>
          </cell>
          <cell r="FK13" t="str">
            <v>-</v>
          </cell>
          <cell r="FL13" t="str">
            <v>-</v>
          </cell>
          <cell r="FW13" t="str">
            <v>-</v>
          </cell>
          <cell r="FX13" t="str">
            <v>-</v>
          </cell>
          <cell r="GA13" t="str">
            <v>-</v>
          </cell>
          <cell r="GB13" t="str">
            <v>-</v>
          </cell>
          <cell r="GE13" t="str">
            <v>-</v>
          </cell>
          <cell r="GF13" t="str">
            <v>-</v>
          </cell>
          <cell r="GI13" t="str">
            <v>-</v>
          </cell>
          <cell r="GJ13" t="str">
            <v>-</v>
          </cell>
          <cell r="GM13" t="str">
            <v>-</v>
          </cell>
          <cell r="GN13" t="str">
            <v>-</v>
          </cell>
          <cell r="GQ13" t="str">
            <v>-</v>
          </cell>
          <cell r="GR13" t="str">
            <v>-</v>
          </cell>
        </row>
        <row r="15">
          <cell r="C15" t="str">
            <v xml:space="preserve">     MYR 2000</v>
          </cell>
          <cell r="D15">
            <v>17</v>
          </cell>
          <cell r="F15" t="str">
            <v>-</v>
          </cell>
          <cell r="G15" t="str">
            <v>-</v>
          </cell>
          <cell r="H15">
            <v>45</v>
          </cell>
          <cell r="J15" t="str">
            <v>-</v>
          </cell>
          <cell r="K15" t="str">
            <v>-</v>
          </cell>
          <cell r="L15">
            <v>45</v>
          </cell>
          <cell r="N15" t="str">
            <v>-</v>
          </cell>
          <cell r="O15" t="str">
            <v>-</v>
          </cell>
          <cell r="P15">
            <v>45</v>
          </cell>
          <cell r="R15" t="str">
            <v>-</v>
          </cell>
          <cell r="S15" t="str">
            <v>-</v>
          </cell>
          <cell r="T15">
            <v>45</v>
          </cell>
          <cell r="V15" t="str">
            <v>-</v>
          </cell>
          <cell r="W15" t="str">
            <v>-</v>
          </cell>
          <cell r="X15">
            <v>45</v>
          </cell>
          <cell r="Z15" t="str">
            <v>-</v>
          </cell>
          <cell r="AA15" t="str">
            <v>-</v>
          </cell>
          <cell r="AB15">
            <v>45</v>
          </cell>
          <cell r="AD15" t="str">
            <v>-</v>
          </cell>
          <cell r="AE15" t="str">
            <v>-</v>
          </cell>
          <cell r="AF15">
            <v>45</v>
          </cell>
          <cell r="AH15" t="str">
            <v>-</v>
          </cell>
          <cell r="AI15" t="str">
            <v>-</v>
          </cell>
          <cell r="AJ15">
            <v>45</v>
          </cell>
          <cell r="AL15" t="str">
            <v>-</v>
          </cell>
          <cell r="AM15" t="str">
            <v>-</v>
          </cell>
          <cell r="AN15">
            <v>45</v>
          </cell>
          <cell r="AP15" t="str">
            <v>-</v>
          </cell>
          <cell r="AQ15" t="str">
            <v>-</v>
          </cell>
          <cell r="AR15">
            <v>45</v>
          </cell>
          <cell r="AT15" t="str">
            <v>-</v>
          </cell>
          <cell r="AU15" t="str">
            <v>-</v>
          </cell>
          <cell r="AV15">
            <v>10</v>
          </cell>
          <cell r="AX15" t="str">
            <v>-</v>
          </cell>
          <cell r="AY15" t="str">
            <v>-</v>
          </cell>
          <cell r="AZ15">
            <v>10</v>
          </cell>
          <cell r="BB15" t="str">
            <v>-</v>
          </cell>
          <cell r="BC15" t="str">
            <v>-</v>
          </cell>
          <cell r="BD15">
            <v>10</v>
          </cell>
          <cell r="BF15" t="str">
            <v>-</v>
          </cell>
          <cell r="BG15" t="str">
            <v>-</v>
          </cell>
          <cell r="BH15">
            <v>10</v>
          </cell>
          <cell r="BJ15" t="str">
            <v>-</v>
          </cell>
          <cell r="BK15" t="str">
            <v>-</v>
          </cell>
          <cell r="BL15">
            <v>0</v>
          </cell>
          <cell r="BN15" t="str">
            <v>-</v>
          </cell>
          <cell r="BO15" t="str">
            <v>-</v>
          </cell>
          <cell r="BP15">
            <v>0</v>
          </cell>
          <cell r="BR15" t="str">
            <v>-</v>
          </cell>
          <cell r="BS15" t="str">
            <v>-</v>
          </cell>
          <cell r="BT15">
            <v>0</v>
          </cell>
          <cell r="BV15" t="str">
            <v>-</v>
          </cell>
          <cell r="BW15" t="str">
            <v>-</v>
          </cell>
          <cell r="BX15">
            <v>0</v>
          </cell>
          <cell r="BZ15" t="str">
            <v>-</v>
          </cell>
          <cell r="CA15" t="str">
            <v>-</v>
          </cell>
          <cell r="CB15">
            <v>0</v>
          </cell>
          <cell r="CD15" t="str">
            <v>-</v>
          </cell>
          <cell r="CE15" t="str">
            <v>-</v>
          </cell>
          <cell r="CF15">
            <v>0</v>
          </cell>
          <cell r="CH15" t="str">
            <v>-</v>
          </cell>
          <cell r="CI15" t="str">
            <v>-</v>
          </cell>
          <cell r="CJ15">
            <v>0</v>
          </cell>
          <cell r="CL15" t="str">
            <v>-</v>
          </cell>
          <cell r="CM15" t="str">
            <v>-</v>
          </cell>
          <cell r="CN15">
            <v>0</v>
          </cell>
          <cell r="CP15" t="str">
            <v>-</v>
          </cell>
          <cell r="CQ15" t="str">
            <v>-</v>
          </cell>
          <cell r="CR15">
            <v>0</v>
          </cell>
          <cell r="CT15" t="str">
            <v>-</v>
          </cell>
          <cell r="CU15" t="str">
            <v>-</v>
          </cell>
          <cell r="CV15">
            <v>0</v>
          </cell>
          <cell r="CX15" t="str">
            <v>-</v>
          </cell>
          <cell r="CY15" t="str">
            <v>-</v>
          </cell>
          <cell r="CZ15">
            <v>0</v>
          </cell>
          <cell r="DB15" t="str">
            <v>-</v>
          </cell>
          <cell r="DC15" t="str">
            <v>-</v>
          </cell>
          <cell r="DD15">
            <v>0</v>
          </cell>
          <cell r="DF15" t="str">
            <v>-</v>
          </cell>
          <cell r="DG15" t="str">
            <v>-</v>
          </cell>
          <cell r="DH15">
            <v>0</v>
          </cell>
          <cell r="DJ15" t="str">
            <v>-</v>
          </cell>
          <cell r="DK15" t="str">
            <v>-</v>
          </cell>
          <cell r="DL15">
            <v>0</v>
          </cell>
          <cell r="DN15" t="str">
            <v>-</v>
          </cell>
          <cell r="DO15" t="str">
            <v>-</v>
          </cell>
          <cell r="DP15">
            <v>0</v>
          </cell>
          <cell r="DR15" t="str">
            <v>-</v>
          </cell>
          <cell r="DS15" t="str">
            <v>-</v>
          </cell>
          <cell r="DT15">
            <v>0</v>
          </cell>
          <cell r="DV15" t="str">
            <v>-</v>
          </cell>
          <cell r="DW15" t="str">
            <v>-</v>
          </cell>
          <cell r="EA15" t="str">
            <v>-</v>
          </cell>
          <cell r="EB15" t="str">
            <v>-</v>
          </cell>
          <cell r="EE15" t="str">
            <v>-</v>
          </cell>
          <cell r="EF15" t="str">
            <v>-</v>
          </cell>
          <cell r="EG15">
            <v>62</v>
          </cell>
          <cell r="EI15" t="str">
            <v>-</v>
          </cell>
          <cell r="EJ15" t="str">
            <v>-</v>
          </cell>
          <cell r="EK15">
            <v>135</v>
          </cell>
          <cell r="EM15" t="str">
            <v>-</v>
          </cell>
          <cell r="EN15" t="str">
            <v>-</v>
          </cell>
          <cell r="EO15">
            <v>197</v>
          </cell>
          <cell r="EQ15" t="str">
            <v>-</v>
          </cell>
          <cell r="ER15" t="str">
            <v>-</v>
          </cell>
          <cell r="ES15">
            <v>135</v>
          </cell>
          <cell r="EU15" t="str">
            <v>-</v>
          </cell>
          <cell r="EV15" t="str">
            <v>-</v>
          </cell>
          <cell r="EW15">
            <v>135</v>
          </cell>
          <cell r="EY15" t="str">
            <v>-</v>
          </cell>
          <cell r="EZ15" t="str">
            <v>-</v>
          </cell>
          <cell r="FA15">
            <v>30</v>
          </cell>
          <cell r="FC15" t="str">
            <v>-</v>
          </cell>
          <cell r="FD15" t="str">
            <v>-</v>
          </cell>
          <cell r="FE15">
            <v>10</v>
          </cell>
          <cell r="FG15" t="str">
            <v>-</v>
          </cell>
          <cell r="FH15" t="str">
            <v>-</v>
          </cell>
          <cell r="FI15">
            <v>310</v>
          </cell>
          <cell r="FK15" t="str">
            <v>-</v>
          </cell>
          <cell r="FL15" t="str">
            <v>-</v>
          </cell>
          <cell r="HS15" t="str">
            <v>-</v>
          </cell>
          <cell r="HT15" t="str">
            <v>-</v>
          </cell>
          <cell r="HW15" t="str">
            <v>-</v>
          </cell>
          <cell r="HX15" t="str">
            <v>-</v>
          </cell>
          <cell r="IA15" t="str">
            <v>-</v>
          </cell>
          <cell r="IB15" t="str">
            <v>-</v>
          </cell>
          <cell r="IE15" t="str">
            <v>-</v>
          </cell>
          <cell r="IF15" t="str">
            <v>-</v>
          </cell>
          <cell r="II15" t="str">
            <v>-</v>
          </cell>
          <cell r="IJ15" t="str">
            <v>-</v>
          </cell>
          <cell r="IM15" t="str">
            <v>-</v>
          </cell>
          <cell r="IN15" t="str">
            <v>-</v>
          </cell>
        </row>
        <row r="16">
          <cell r="C16" t="str">
            <v xml:space="preserve">     MYR 2001</v>
          </cell>
          <cell r="D16">
            <v>0</v>
          </cell>
          <cell r="F16" t="str">
            <v>-</v>
          </cell>
          <cell r="G16" t="str">
            <v>-</v>
          </cell>
          <cell r="H16">
            <v>0</v>
          </cell>
          <cell r="J16" t="str">
            <v>-</v>
          </cell>
          <cell r="K16" t="str">
            <v>-</v>
          </cell>
          <cell r="L16">
            <v>0</v>
          </cell>
          <cell r="N16" t="str">
            <v>-</v>
          </cell>
          <cell r="O16" t="str">
            <v>-</v>
          </cell>
          <cell r="P16">
            <v>0</v>
          </cell>
          <cell r="R16" t="str">
            <v>-</v>
          </cell>
          <cell r="S16" t="str">
            <v>-</v>
          </cell>
          <cell r="T16">
            <v>0</v>
          </cell>
          <cell r="V16" t="str">
            <v>-</v>
          </cell>
          <cell r="W16" t="str">
            <v>-</v>
          </cell>
          <cell r="X16">
            <v>0</v>
          </cell>
          <cell r="Z16" t="str">
            <v>-</v>
          </cell>
          <cell r="AA16" t="str">
            <v>-</v>
          </cell>
          <cell r="AB16">
            <v>0</v>
          </cell>
          <cell r="AD16" t="str">
            <v>-</v>
          </cell>
          <cell r="AE16" t="str">
            <v>-</v>
          </cell>
          <cell r="AF16">
            <v>0</v>
          </cell>
          <cell r="AH16" t="str">
            <v>-</v>
          </cell>
          <cell r="AI16" t="str">
            <v>-</v>
          </cell>
          <cell r="AJ16">
            <v>0</v>
          </cell>
          <cell r="AL16" t="str">
            <v>-</v>
          </cell>
          <cell r="AM16" t="str">
            <v>-</v>
          </cell>
          <cell r="AN16">
            <v>0</v>
          </cell>
          <cell r="AP16" t="str">
            <v>-</v>
          </cell>
          <cell r="AQ16" t="str">
            <v>-</v>
          </cell>
          <cell r="AR16">
            <v>0</v>
          </cell>
          <cell r="AT16" t="str">
            <v>-</v>
          </cell>
          <cell r="AU16" t="str">
            <v>-</v>
          </cell>
          <cell r="AV16">
            <v>50.48</v>
          </cell>
          <cell r="AX16" t="str">
            <v>-</v>
          </cell>
          <cell r="AY16" t="str">
            <v>-</v>
          </cell>
          <cell r="AZ16">
            <v>35</v>
          </cell>
          <cell r="BB16" t="str">
            <v>-</v>
          </cell>
          <cell r="BC16" t="str">
            <v>-</v>
          </cell>
          <cell r="BD16">
            <v>35</v>
          </cell>
          <cell r="BF16" t="str">
            <v>-</v>
          </cell>
          <cell r="BG16" t="str">
            <v>-</v>
          </cell>
          <cell r="BH16">
            <v>35</v>
          </cell>
          <cell r="BJ16" t="str">
            <v>-</v>
          </cell>
          <cell r="BK16" t="str">
            <v>-</v>
          </cell>
          <cell r="BL16">
            <v>45</v>
          </cell>
          <cell r="BN16" t="str">
            <v>-</v>
          </cell>
          <cell r="BO16" t="str">
            <v>-</v>
          </cell>
          <cell r="BP16">
            <v>45</v>
          </cell>
          <cell r="BR16" t="str">
            <v>-</v>
          </cell>
          <cell r="BS16" t="str">
            <v>-</v>
          </cell>
          <cell r="BT16">
            <v>45</v>
          </cell>
          <cell r="BV16" t="str">
            <v>-</v>
          </cell>
          <cell r="BW16" t="str">
            <v>-</v>
          </cell>
          <cell r="BX16">
            <v>45</v>
          </cell>
          <cell r="BZ16" t="str">
            <v>-</v>
          </cell>
          <cell r="CA16" t="str">
            <v>-</v>
          </cell>
          <cell r="CB16">
            <v>45</v>
          </cell>
          <cell r="CD16" t="str">
            <v>-</v>
          </cell>
          <cell r="CE16" t="str">
            <v>-</v>
          </cell>
          <cell r="CF16">
            <v>45</v>
          </cell>
          <cell r="CH16" t="str">
            <v>-</v>
          </cell>
          <cell r="CI16" t="str">
            <v>-</v>
          </cell>
          <cell r="CJ16">
            <v>45</v>
          </cell>
          <cell r="CL16" t="str">
            <v>-</v>
          </cell>
          <cell r="CM16" t="str">
            <v>-</v>
          </cell>
          <cell r="CN16">
            <v>45</v>
          </cell>
          <cell r="CP16" t="str">
            <v>-</v>
          </cell>
          <cell r="CQ16" t="str">
            <v>-</v>
          </cell>
          <cell r="CR16">
            <v>45</v>
          </cell>
          <cell r="CT16" t="str">
            <v>-</v>
          </cell>
          <cell r="CU16" t="str">
            <v>-</v>
          </cell>
          <cell r="CV16">
            <v>10</v>
          </cell>
          <cell r="CX16" t="str">
            <v>-</v>
          </cell>
          <cell r="CY16" t="str">
            <v>-</v>
          </cell>
          <cell r="CZ16">
            <v>0</v>
          </cell>
          <cell r="DB16" t="str">
            <v>-</v>
          </cell>
          <cell r="DC16" t="str">
            <v>-</v>
          </cell>
          <cell r="DD16">
            <v>0</v>
          </cell>
          <cell r="DF16" t="str">
            <v>-</v>
          </cell>
          <cell r="DG16" t="str">
            <v>-</v>
          </cell>
          <cell r="DH16">
            <v>0</v>
          </cell>
          <cell r="DJ16" t="str">
            <v>-</v>
          </cell>
          <cell r="DK16" t="str">
            <v>-</v>
          </cell>
          <cell r="DL16">
            <v>0</v>
          </cell>
          <cell r="DN16" t="str">
            <v>-</v>
          </cell>
          <cell r="DO16" t="str">
            <v>-</v>
          </cell>
          <cell r="DP16">
            <v>0</v>
          </cell>
          <cell r="DR16" t="str">
            <v>-</v>
          </cell>
          <cell r="DS16" t="str">
            <v>-</v>
          </cell>
          <cell r="DT16">
            <v>0</v>
          </cell>
          <cell r="DV16" t="str">
            <v>-</v>
          </cell>
          <cell r="DW16" t="str">
            <v>-</v>
          </cell>
          <cell r="EA16" t="str">
            <v>-</v>
          </cell>
          <cell r="EB16" t="str">
            <v>-</v>
          </cell>
          <cell r="EE16" t="str">
            <v>-</v>
          </cell>
          <cell r="EF16" t="str">
            <v>-</v>
          </cell>
          <cell r="EG16">
            <v>0</v>
          </cell>
          <cell r="EI16" t="str">
            <v>-</v>
          </cell>
          <cell r="EJ16" t="str">
            <v>-</v>
          </cell>
          <cell r="EK16">
            <v>0</v>
          </cell>
          <cell r="EM16" t="str">
            <v>-</v>
          </cell>
          <cell r="EN16" t="str">
            <v>-</v>
          </cell>
          <cell r="EO16">
            <v>0</v>
          </cell>
          <cell r="EQ16" t="str">
            <v>-</v>
          </cell>
          <cell r="ER16" t="str">
            <v>-</v>
          </cell>
          <cell r="ES16">
            <v>0</v>
          </cell>
          <cell r="EU16" t="str">
            <v>-</v>
          </cell>
          <cell r="EV16" t="str">
            <v>-</v>
          </cell>
          <cell r="EW16">
            <v>0</v>
          </cell>
          <cell r="EY16" t="str">
            <v>-</v>
          </cell>
          <cell r="EZ16" t="str">
            <v>-</v>
          </cell>
          <cell r="FA16">
            <v>120.47999999999999</v>
          </cell>
          <cell r="FC16" t="str">
            <v>-</v>
          </cell>
          <cell r="FD16" t="str">
            <v>-</v>
          </cell>
          <cell r="FE16">
            <v>125</v>
          </cell>
          <cell r="FG16" t="str">
            <v>-</v>
          </cell>
          <cell r="FH16" t="str">
            <v>-</v>
          </cell>
          <cell r="FI16">
            <v>245.48</v>
          </cell>
          <cell r="FK16" t="str">
            <v>-</v>
          </cell>
          <cell r="FL16" t="str">
            <v>-</v>
          </cell>
          <cell r="IQ16" t="str">
            <v>-</v>
          </cell>
          <cell r="IR16" t="str">
            <v>-</v>
          </cell>
          <cell r="IU16" t="str">
            <v>-</v>
          </cell>
          <cell r="IV16" t="str">
            <v>-</v>
          </cell>
        </row>
        <row r="17">
          <cell r="C17" t="str">
            <v xml:space="preserve">     MYR 2002</v>
          </cell>
          <cell r="D17">
            <v>0</v>
          </cell>
          <cell r="F17" t="str">
            <v>-</v>
          </cell>
          <cell r="G17" t="str">
            <v>-</v>
          </cell>
          <cell r="H17">
            <v>0</v>
          </cell>
          <cell r="J17" t="str">
            <v>-</v>
          </cell>
          <cell r="K17" t="str">
            <v>-</v>
          </cell>
          <cell r="L17">
            <v>0</v>
          </cell>
          <cell r="N17" t="str">
            <v>-</v>
          </cell>
          <cell r="O17" t="str">
            <v>-</v>
          </cell>
          <cell r="P17">
            <v>0</v>
          </cell>
          <cell r="R17" t="str">
            <v>-</v>
          </cell>
          <cell r="S17" t="str">
            <v>-</v>
          </cell>
          <cell r="T17">
            <v>0</v>
          </cell>
          <cell r="V17" t="str">
            <v>-</v>
          </cell>
          <cell r="W17" t="str">
            <v>-</v>
          </cell>
          <cell r="X17">
            <v>0</v>
          </cell>
          <cell r="Z17" t="str">
            <v>-</v>
          </cell>
          <cell r="AA17" t="str">
            <v>-</v>
          </cell>
          <cell r="AB17">
            <v>0</v>
          </cell>
          <cell r="AD17" t="str">
            <v>-</v>
          </cell>
          <cell r="AE17" t="str">
            <v>-</v>
          </cell>
          <cell r="AF17">
            <v>0</v>
          </cell>
          <cell r="AH17" t="str">
            <v>-</v>
          </cell>
          <cell r="AI17" t="str">
            <v>-</v>
          </cell>
          <cell r="AJ17">
            <v>0</v>
          </cell>
          <cell r="AL17" t="str">
            <v>-</v>
          </cell>
          <cell r="AM17" t="str">
            <v>-</v>
          </cell>
          <cell r="AN17">
            <v>0</v>
          </cell>
          <cell r="AP17" t="str">
            <v>-</v>
          </cell>
          <cell r="AQ17" t="str">
            <v>-</v>
          </cell>
          <cell r="AR17">
            <v>0</v>
          </cell>
          <cell r="AT17" t="str">
            <v>-</v>
          </cell>
          <cell r="AU17" t="str">
            <v>-</v>
          </cell>
          <cell r="AV17">
            <v>0</v>
          </cell>
          <cell r="AX17" t="str">
            <v>-</v>
          </cell>
          <cell r="AY17" t="str">
            <v>-</v>
          </cell>
          <cell r="AZ17">
            <v>0</v>
          </cell>
          <cell r="BB17" t="str">
            <v>-</v>
          </cell>
          <cell r="BC17" t="str">
            <v>-</v>
          </cell>
          <cell r="BD17">
            <v>0</v>
          </cell>
          <cell r="BF17" t="str">
            <v>-</v>
          </cell>
          <cell r="BG17" t="str">
            <v>-</v>
          </cell>
          <cell r="BH17">
            <v>0</v>
          </cell>
          <cell r="BJ17" t="str">
            <v>-</v>
          </cell>
          <cell r="BK17" t="str">
            <v>-</v>
          </cell>
          <cell r="BL17">
            <v>0</v>
          </cell>
          <cell r="BN17" t="str">
            <v>-</v>
          </cell>
          <cell r="BO17" t="str">
            <v>-</v>
          </cell>
          <cell r="BP17">
            <v>0</v>
          </cell>
          <cell r="BR17" t="str">
            <v>-</v>
          </cell>
          <cell r="BS17" t="str">
            <v>-</v>
          </cell>
          <cell r="BT17">
            <v>0</v>
          </cell>
          <cell r="BV17" t="str">
            <v>-</v>
          </cell>
          <cell r="BW17" t="str">
            <v>-</v>
          </cell>
          <cell r="BX17">
            <v>0</v>
          </cell>
          <cell r="BZ17" t="str">
            <v>-</v>
          </cell>
          <cell r="CA17" t="str">
            <v>-</v>
          </cell>
          <cell r="CB17">
            <v>0</v>
          </cell>
          <cell r="CD17" t="str">
            <v>-</v>
          </cell>
          <cell r="CE17" t="str">
            <v>-</v>
          </cell>
          <cell r="CF17">
            <v>0</v>
          </cell>
          <cell r="CH17" t="str">
            <v>-</v>
          </cell>
          <cell r="CI17" t="str">
            <v>-</v>
          </cell>
          <cell r="CJ17">
            <v>0</v>
          </cell>
          <cell r="CL17" t="str">
            <v>-</v>
          </cell>
          <cell r="CM17" t="str">
            <v>-</v>
          </cell>
          <cell r="CN17">
            <v>0</v>
          </cell>
          <cell r="CP17" t="str">
            <v>-</v>
          </cell>
          <cell r="CQ17" t="str">
            <v>-</v>
          </cell>
          <cell r="CR17">
            <v>0</v>
          </cell>
          <cell r="CT17" t="str">
            <v>-</v>
          </cell>
          <cell r="CU17" t="str">
            <v>-</v>
          </cell>
          <cell r="CV17">
            <v>44</v>
          </cell>
          <cell r="CX17" t="str">
            <v>-</v>
          </cell>
          <cell r="CY17" t="str">
            <v>-</v>
          </cell>
          <cell r="CZ17">
            <v>55</v>
          </cell>
          <cell r="DB17" t="str">
            <v>-</v>
          </cell>
          <cell r="DC17" t="str">
            <v>-</v>
          </cell>
          <cell r="DD17">
            <v>54</v>
          </cell>
          <cell r="DF17" t="str">
            <v>-</v>
          </cell>
          <cell r="DG17" t="str">
            <v>-</v>
          </cell>
          <cell r="DH17">
            <v>54</v>
          </cell>
          <cell r="DJ17" t="str">
            <v>-</v>
          </cell>
          <cell r="DK17" t="str">
            <v>-</v>
          </cell>
          <cell r="DL17">
            <v>54</v>
          </cell>
          <cell r="DN17" t="str">
            <v>-</v>
          </cell>
          <cell r="DO17" t="str">
            <v>-</v>
          </cell>
          <cell r="DP17">
            <v>54</v>
          </cell>
          <cell r="DR17" t="str">
            <v>-</v>
          </cell>
          <cell r="DS17" t="str">
            <v>-</v>
          </cell>
          <cell r="DT17">
            <v>96.12</v>
          </cell>
          <cell r="DV17" t="str">
            <v>-</v>
          </cell>
          <cell r="DW17" t="str">
            <v>-</v>
          </cell>
          <cell r="EA17" t="str">
            <v>-</v>
          </cell>
          <cell r="EB17" t="str">
            <v>-</v>
          </cell>
          <cell r="EE17" t="str">
            <v>-</v>
          </cell>
          <cell r="EF17" t="str">
            <v>-</v>
          </cell>
          <cell r="EG17">
            <v>0</v>
          </cell>
          <cell r="EI17" t="str">
            <v>-</v>
          </cell>
          <cell r="EJ17" t="str">
            <v>-</v>
          </cell>
          <cell r="EK17">
            <v>0</v>
          </cell>
          <cell r="EM17" t="str">
            <v>-</v>
          </cell>
          <cell r="EN17" t="str">
            <v>-</v>
          </cell>
          <cell r="EO17">
            <v>0</v>
          </cell>
          <cell r="EQ17" t="str">
            <v>-</v>
          </cell>
          <cell r="ER17" t="str">
            <v>-</v>
          </cell>
          <cell r="ES17">
            <v>0</v>
          </cell>
          <cell r="EU17" t="str">
            <v>-</v>
          </cell>
          <cell r="EV17" t="str">
            <v>-</v>
          </cell>
          <cell r="EW17">
            <v>0</v>
          </cell>
          <cell r="EY17" t="str">
            <v>-</v>
          </cell>
          <cell r="EZ17" t="str">
            <v>-</v>
          </cell>
          <cell r="FA17">
            <v>0</v>
          </cell>
          <cell r="FC17" t="str">
            <v>-</v>
          </cell>
          <cell r="FD17" t="str">
            <v>-</v>
          </cell>
          <cell r="FE17">
            <v>0</v>
          </cell>
          <cell r="FG17" t="str">
            <v>-</v>
          </cell>
          <cell r="FH17" t="str">
            <v>-</v>
          </cell>
          <cell r="FI17">
            <v>0</v>
          </cell>
          <cell r="FK17" t="str">
            <v>-</v>
          </cell>
          <cell r="FL17" t="str">
            <v>-</v>
          </cell>
        </row>
        <row r="97">
          <cell r="C97" t="str">
            <v xml:space="preserve">     MYR 2000</v>
          </cell>
          <cell r="D97">
            <v>29</v>
          </cell>
          <cell r="F97" t="str">
            <v>-</v>
          </cell>
          <cell r="G97" t="str">
            <v>-</v>
          </cell>
          <cell r="H97">
            <v>45</v>
          </cell>
          <cell r="J97" t="str">
            <v>-</v>
          </cell>
          <cell r="K97" t="str">
            <v>-</v>
          </cell>
          <cell r="L97">
            <v>12</v>
          </cell>
          <cell r="N97" t="str">
            <v>-</v>
          </cell>
          <cell r="O97" t="str">
            <v>-</v>
          </cell>
          <cell r="P97">
            <v>12</v>
          </cell>
          <cell r="R97" t="str">
            <v>-</v>
          </cell>
          <cell r="S97" t="str">
            <v>-</v>
          </cell>
          <cell r="T97">
            <v>12</v>
          </cell>
          <cell r="V97" t="str">
            <v>-</v>
          </cell>
          <cell r="W97" t="str">
            <v>-</v>
          </cell>
          <cell r="X97">
            <v>12</v>
          </cell>
          <cell r="Z97" t="str">
            <v>-</v>
          </cell>
          <cell r="AA97" t="str">
            <v>-</v>
          </cell>
          <cell r="AB97">
            <v>12</v>
          </cell>
          <cell r="AD97" t="str">
            <v>-</v>
          </cell>
          <cell r="AE97" t="str">
            <v>-</v>
          </cell>
          <cell r="AF97">
            <v>12</v>
          </cell>
          <cell r="AH97" t="str">
            <v>-</v>
          </cell>
          <cell r="AI97" t="str">
            <v>-</v>
          </cell>
          <cell r="AJ97">
            <v>12</v>
          </cell>
          <cell r="AL97" t="str">
            <v>-</v>
          </cell>
          <cell r="AM97" t="str">
            <v>-</v>
          </cell>
          <cell r="AN97">
            <v>12</v>
          </cell>
          <cell r="AP97" t="str">
            <v>-</v>
          </cell>
          <cell r="AQ97" t="str">
            <v>-</v>
          </cell>
          <cell r="AR97">
            <v>12</v>
          </cell>
          <cell r="AT97" t="str">
            <v>-</v>
          </cell>
          <cell r="AU97" t="str">
            <v>-</v>
          </cell>
          <cell r="AV97">
            <v>12</v>
          </cell>
          <cell r="AX97" t="str">
            <v>-</v>
          </cell>
          <cell r="AY97" t="str">
            <v>-</v>
          </cell>
          <cell r="AZ97">
            <v>12</v>
          </cell>
          <cell r="BB97" t="str">
            <v>-</v>
          </cell>
          <cell r="BC97" t="str">
            <v>-</v>
          </cell>
          <cell r="BD97">
            <v>12</v>
          </cell>
          <cell r="BF97" t="str">
            <v>-</v>
          </cell>
          <cell r="BG97" t="str">
            <v>-</v>
          </cell>
          <cell r="BH97">
            <v>12</v>
          </cell>
          <cell r="BJ97" t="str">
            <v>-</v>
          </cell>
          <cell r="BK97" t="str">
            <v>-</v>
          </cell>
          <cell r="BL97">
            <v>0</v>
          </cell>
          <cell r="BN97" t="str">
            <v>-</v>
          </cell>
          <cell r="BO97" t="str">
            <v>-</v>
          </cell>
          <cell r="BP97">
            <v>0</v>
          </cell>
          <cell r="BR97" t="str">
            <v>-</v>
          </cell>
          <cell r="BS97" t="str">
            <v>-</v>
          </cell>
          <cell r="BT97">
            <v>0</v>
          </cell>
          <cell r="BV97" t="str">
            <v>-</v>
          </cell>
          <cell r="BW97" t="str">
            <v>-</v>
          </cell>
          <cell r="BX97">
            <v>0</v>
          </cell>
          <cell r="BZ97" t="str">
            <v>-</v>
          </cell>
          <cell r="CA97" t="str">
            <v>-</v>
          </cell>
          <cell r="CB97">
            <v>0</v>
          </cell>
          <cell r="CD97" t="str">
            <v>-</v>
          </cell>
          <cell r="CE97" t="str">
            <v>-</v>
          </cell>
          <cell r="CF97">
            <v>0</v>
          </cell>
          <cell r="CH97" t="str">
            <v>-</v>
          </cell>
          <cell r="CI97" t="str">
            <v>-</v>
          </cell>
          <cell r="CJ97">
            <v>0</v>
          </cell>
          <cell r="CL97" t="str">
            <v>-</v>
          </cell>
          <cell r="CM97" t="str">
            <v>-</v>
          </cell>
          <cell r="CN97">
            <v>0</v>
          </cell>
          <cell r="CP97" t="str">
            <v>-</v>
          </cell>
          <cell r="CQ97" t="str">
            <v>-</v>
          </cell>
          <cell r="CR97">
            <v>0</v>
          </cell>
          <cell r="CT97" t="str">
            <v>-</v>
          </cell>
          <cell r="CU97" t="str">
            <v>-</v>
          </cell>
          <cell r="CV97">
            <v>0</v>
          </cell>
          <cell r="CX97" t="str">
            <v>-</v>
          </cell>
          <cell r="CY97" t="str">
            <v>-</v>
          </cell>
          <cell r="CZ97">
            <v>0</v>
          </cell>
          <cell r="DB97" t="str">
            <v>-</v>
          </cell>
          <cell r="DC97" t="str">
            <v>-</v>
          </cell>
          <cell r="DD97">
            <v>0</v>
          </cell>
          <cell r="DF97" t="str">
            <v>-</v>
          </cell>
          <cell r="DG97" t="str">
            <v>-</v>
          </cell>
          <cell r="DH97">
            <v>0</v>
          </cell>
          <cell r="DJ97" t="str">
            <v>-</v>
          </cell>
          <cell r="DK97" t="str">
            <v>-</v>
          </cell>
          <cell r="DL97">
            <v>0</v>
          </cell>
          <cell r="DN97" t="str">
            <v>-</v>
          </cell>
          <cell r="DO97" t="str">
            <v>-</v>
          </cell>
          <cell r="DP97">
            <v>0</v>
          </cell>
          <cell r="DR97" t="str">
            <v>-</v>
          </cell>
          <cell r="DS97" t="str">
            <v>-</v>
          </cell>
          <cell r="DT97">
            <v>0</v>
          </cell>
          <cell r="DV97" t="str">
            <v>-</v>
          </cell>
          <cell r="DW97" t="str">
            <v>-</v>
          </cell>
          <cell r="EA97" t="str">
            <v>-</v>
          </cell>
          <cell r="EB97" t="str">
            <v>-</v>
          </cell>
          <cell r="EE97" t="str">
            <v>-</v>
          </cell>
          <cell r="EF97" t="str">
            <v>-</v>
          </cell>
          <cell r="EG97">
            <v>74</v>
          </cell>
          <cell r="EI97" t="str">
            <v>-</v>
          </cell>
          <cell r="EJ97" t="str">
            <v>-</v>
          </cell>
          <cell r="EK97">
            <v>36</v>
          </cell>
          <cell r="EM97" t="str">
            <v>-</v>
          </cell>
          <cell r="EN97" t="str">
            <v>-</v>
          </cell>
          <cell r="EO97">
            <v>110</v>
          </cell>
          <cell r="EQ97" t="str">
            <v>-</v>
          </cell>
          <cell r="ER97" t="str">
            <v>-</v>
          </cell>
          <cell r="ES97">
            <v>36</v>
          </cell>
          <cell r="EU97" t="str">
            <v>-</v>
          </cell>
          <cell r="EV97" t="str">
            <v>-</v>
          </cell>
          <cell r="EW97">
            <v>36</v>
          </cell>
          <cell r="EY97" t="str">
            <v>-</v>
          </cell>
          <cell r="EZ97" t="str">
            <v>-</v>
          </cell>
          <cell r="FA97">
            <v>36</v>
          </cell>
          <cell r="FC97" t="str">
            <v>-</v>
          </cell>
          <cell r="FD97" t="str">
            <v>-</v>
          </cell>
          <cell r="FE97">
            <v>12</v>
          </cell>
          <cell r="FG97" t="str">
            <v>-</v>
          </cell>
          <cell r="FH97" t="str">
            <v>-</v>
          </cell>
          <cell r="FI97">
            <v>120</v>
          </cell>
          <cell r="FK97" t="str">
            <v>-</v>
          </cell>
          <cell r="FL97" t="str">
            <v>-</v>
          </cell>
        </row>
        <row r="98">
          <cell r="C98" t="str">
            <v xml:space="preserve">     MYR 2001</v>
          </cell>
          <cell r="D98">
            <v>0</v>
          </cell>
          <cell r="F98" t="str">
            <v>-</v>
          </cell>
          <cell r="G98" t="str">
            <v>-</v>
          </cell>
          <cell r="H98">
            <v>0</v>
          </cell>
          <cell r="J98" t="str">
            <v>-</v>
          </cell>
          <cell r="K98" t="str">
            <v>-</v>
          </cell>
          <cell r="L98">
            <v>0</v>
          </cell>
          <cell r="N98" t="str">
            <v>-</v>
          </cell>
          <cell r="O98" t="str">
            <v>-</v>
          </cell>
          <cell r="P98">
            <v>0</v>
          </cell>
          <cell r="R98" t="str">
            <v>-</v>
          </cell>
          <cell r="S98" t="str">
            <v>-</v>
          </cell>
          <cell r="T98">
            <v>0</v>
          </cell>
          <cell r="V98" t="str">
            <v>-</v>
          </cell>
          <cell r="W98" t="str">
            <v>-</v>
          </cell>
          <cell r="X98">
            <v>0</v>
          </cell>
          <cell r="Z98" t="str">
            <v>-</v>
          </cell>
          <cell r="AA98" t="str">
            <v>-</v>
          </cell>
          <cell r="AB98">
            <v>0</v>
          </cell>
          <cell r="AD98" t="str">
            <v>-</v>
          </cell>
          <cell r="AE98" t="str">
            <v>-</v>
          </cell>
          <cell r="AF98">
            <v>0</v>
          </cell>
          <cell r="AH98" t="str">
            <v>-</v>
          </cell>
          <cell r="AI98" t="str">
            <v>-</v>
          </cell>
          <cell r="AJ98">
            <v>0</v>
          </cell>
          <cell r="AL98" t="str">
            <v>-</v>
          </cell>
          <cell r="AM98" t="str">
            <v>-</v>
          </cell>
          <cell r="AN98">
            <v>0</v>
          </cell>
          <cell r="AP98" t="str">
            <v>-</v>
          </cell>
          <cell r="AQ98" t="str">
            <v>-</v>
          </cell>
          <cell r="AR98">
            <v>0</v>
          </cell>
          <cell r="AT98" t="str">
            <v>-</v>
          </cell>
          <cell r="AU98" t="str">
            <v>-</v>
          </cell>
          <cell r="AV98">
            <v>12</v>
          </cell>
          <cell r="AX98" t="str">
            <v>-</v>
          </cell>
          <cell r="AY98" t="str">
            <v>-</v>
          </cell>
          <cell r="AZ98">
            <v>12</v>
          </cell>
          <cell r="BB98" t="str">
            <v>-</v>
          </cell>
          <cell r="BC98" t="str">
            <v>-</v>
          </cell>
          <cell r="BD98">
            <v>12</v>
          </cell>
          <cell r="BF98" t="str">
            <v>-</v>
          </cell>
          <cell r="BG98" t="str">
            <v>-</v>
          </cell>
          <cell r="BH98">
            <v>12</v>
          </cell>
          <cell r="BJ98" t="str">
            <v>-</v>
          </cell>
          <cell r="BK98" t="str">
            <v>-</v>
          </cell>
          <cell r="BL98">
            <v>12</v>
          </cell>
          <cell r="BN98" t="str">
            <v>-</v>
          </cell>
          <cell r="BO98" t="str">
            <v>-</v>
          </cell>
          <cell r="BP98">
            <v>12</v>
          </cell>
          <cell r="BR98" t="str">
            <v>-</v>
          </cell>
          <cell r="BS98" t="str">
            <v>-</v>
          </cell>
          <cell r="BT98">
            <v>12</v>
          </cell>
          <cell r="BV98" t="str">
            <v>-</v>
          </cell>
          <cell r="BW98" t="str">
            <v>-</v>
          </cell>
          <cell r="BX98">
            <v>12</v>
          </cell>
          <cell r="BZ98" t="str">
            <v>-</v>
          </cell>
          <cell r="CA98" t="str">
            <v>-</v>
          </cell>
          <cell r="CB98">
            <v>12</v>
          </cell>
          <cell r="CD98" t="str">
            <v>-</v>
          </cell>
          <cell r="CE98" t="str">
            <v>-</v>
          </cell>
          <cell r="CF98">
            <v>12</v>
          </cell>
          <cell r="CH98" t="str">
            <v>-</v>
          </cell>
          <cell r="CI98" t="str">
            <v>-</v>
          </cell>
          <cell r="CJ98">
            <v>12</v>
          </cell>
          <cell r="CL98" t="str">
            <v>-</v>
          </cell>
          <cell r="CM98" t="str">
            <v>-</v>
          </cell>
          <cell r="CN98">
            <v>12</v>
          </cell>
          <cell r="CP98" t="str">
            <v>-</v>
          </cell>
          <cell r="CQ98" t="str">
            <v>-</v>
          </cell>
          <cell r="CR98">
            <v>12</v>
          </cell>
          <cell r="CT98" t="str">
            <v>-</v>
          </cell>
          <cell r="CU98" t="str">
            <v>-</v>
          </cell>
          <cell r="CV98">
            <v>24</v>
          </cell>
          <cell r="CX98" t="str">
            <v>-</v>
          </cell>
          <cell r="CY98" t="str">
            <v>-</v>
          </cell>
          <cell r="CZ98">
            <v>0</v>
          </cell>
          <cell r="DB98" t="str">
            <v>-</v>
          </cell>
          <cell r="DC98" t="str">
            <v>-</v>
          </cell>
          <cell r="DD98">
            <v>0</v>
          </cell>
          <cell r="DF98" t="str">
            <v>-</v>
          </cell>
          <cell r="DG98" t="str">
            <v>-</v>
          </cell>
          <cell r="DH98">
            <v>0</v>
          </cell>
          <cell r="DJ98" t="str">
            <v>-</v>
          </cell>
          <cell r="DK98" t="str">
            <v>-</v>
          </cell>
          <cell r="DL98">
            <v>0</v>
          </cell>
          <cell r="DN98" t="str">
            <v>-</v>
          </cell>
          <cell r="DO98" t="str">
            <v>-</v>
          </cell>
          <cell r="DP98">
            <v>0</v>
          </cell>
          <cell r="DR98" t="str">
            <v>-</v>
          </cell>
          <cell r="DS98" t="str">
            <v>-</v>
          </cell>
          <cell r="DT98">
            <v>0</v>
          </cell>
          <cell r="DV98" t="str">
            <v>-</v>
          </cell>
          <cell r="DW98" t="str">
            <v>-</v>
          </cell>
          <cell r="EA98" t="str">
            <v>-</v>
          </cell>
          <cell r="EB98" t="str">
            <v>-</v>
          </cell>
          <cell r="EE98" t="str">
            <v>-</v>
          </cell>
          <cell r="EF98" t="str">
            <v>-</v>
          </cell>
          <cell r="EG98">
            <v>0</v>
          </cell>
          <cell r="EI98" t="str">
            <v>-</v>
          </cell>
          <cell r="EJ98" t="str">
            <v>-</v>
          </cell>
          <cell r="EK98">
            <v>0</v>
          </cell>
          <cell r="EM98" t="str">
            <v>-</v>
          </cell>
          <cell r="EN98" t="str">
            <v>-</v>
          </cell>
          <cell r="EO98">
            <v>0</v>
          </cell>
          <cell r="EQ98" t="str">
            <v>-</v>
          </cell>
          <cell r="ER98" t="str">
            <v>-</v>
          </cell>
          <cell r="ES98">
            <v>0</v>
          </cell>
          <cell r="EU98" t="str">
            <v>-</v>
          </cell>
          <cell r="EV98" t="str">
            <v>-</v>
          </cell>
          <cell r="EW98">
            <v>0</v>
          </cell>
          <cell r="EY98" t="str">
            <v>-</v>
          </cell>
          <cell r="EZ98" t="str">
            <v>-</v>
          </cell>
          <cell r="FA98">
            <v>36</v>
          </cell>
          <cell r="FC98" t="str">
            <v>-</v>
          </cell>
          <cell r="FD98" t="str">
            <v>-</v>
          </cell>
          <cell r="FE98">
            <v>36</v>
          </cell>
          <cell r="FG98" t="str">
            <v>-</v>
          </cell>
          <cell r="FH98" t="str">
            <v>-</v>
          </cell>
          <cell r="FI98">
            <v>72</v>
          </cell>
          <cell r="FK98" t="str">
            <v>-</v>
          </cell>
          <cell r="FL98" t="str">
            <v>-</v>
          </cell>
        </row>
        <row r="100">
          <cell r="C100" t="str">
            <v xml:space="preserve">     MYR 2000</v>
          </cell>
          <cell r="D100">
            <v>32</v>
          </cell>
          <cell r="F100" t="str">
            <v>-</v>
          </cell>
          <cell r="G100" t="str">
            <v>-</v>
          </cell>
          <cell r="H100">
            <v>45</v>
          </cell>
          <cell r="J100" t="str">
            <v>-</v>
          </cell>
          <cell r="K100" t="str">
            <v>-</v>
          </cell>
          <cell r="L100">
            <v>12</v>
          </cell>
          <cell r="N100" t="str">
            <v>-</v>
          </cell>
          <cell r="O100" t="str">
            <v>-</v>
          </cell>
          <cell r="P100">
            <v>12</v>
          </cell>
          <cell r="R100" t="str">
            <v>-</v>
          </cell>
          <cell r="S100" t="str">
            <v>-</v>
          </cell>
          <cell r="T100">
            <v>12</v>
          </cell>
          <cell r="V100" t="str">
            <v>-</v>
          </cell>
          <cell r="W100" t="str">
            <v>-</v>
          </cell>
          <cell r="X100">
            <v>12</v>
          </cell>
          <cell r="Z100" t="str">
            <v>-</v>
          </cell>
          <cell r="AA100" t="str">
            <v>-</v>
          </cell>
          <cell r="AB100">
            <v>12</v>
          </cell>
          <cell r="AD100" t="str">
            <v>-</v>
          </cell>
          <cell r="AE100" t="str">
            <v>-</v>
          </cell>
          <cell r="AF100">
            <v>12</v>
          </cell>
          <cell r="AH100" t="str">
            <v>-</v>
          </cell>
          <cell r="AI100" t="str">
            <v>-</v>
          </cell>
          <cell r="AJ100">
            <v>12</v>
          </cell>
          <cell r="AL100" t="str">
            <v>-</v>
          </cell>
          <cell r="AM100" t="str">
            <v>-</v>
          </cell>
          <cell r="AN100">
            <v>12</v>
          </cell>
          <cell r="AP100" t="str">
            <v>-</v>
          </cell>
          <cell r="AQ100" t="str">
            <v>-</v>
          </cell>
          <cell r="AR100">
            <v>12</v>
          </cell>
          <cell r="AT100" t="str">
            <v>-</v>
          </cell>
          <cell r="AU100" t="str">
            <v>-</v>
          </cell>
          <cell r="AV100">
            <v>12</v>
          </cell>
          <cell r="AX100" t="str">
            <v>-</v>
          </cell>
          <cell r="AY100" t="str">
            <v>-</v>
          </cell>
          <cell r="AZ100">
            <v>12</v>
          </cell>
          <cell r="BB100" t="str">
            <v>-</v>
          </cell>
          <cell r="BC100" t="str">
            <v>-</v>
          </cell>
          <cell r="BD100">
            <v>12</v>
          </cell>
          <cell r="BF100" t="str">
            <v>-</v>
          </cell>
          <cell r="BG100" t="str">
            <v>-</v>
          </cell>
          <cell r="BH100">
            <v>12</v>
          </cell>
          <cell r="BJ100" t="str">
            <v>-</v>
          </cell>
          <cell r="BK100" t="str">
            <v>-</v>
          </cell>
          <cell r="BL100">
            <v>0</v>
          </cell>
          <cell r="BN100" t="str">
            <v>-</v>
          </cell>
          <cell r="BO100" t="str">
            <v>-</v>
          </cell>
          <cell r="BP100">
            <v>0</v>
          </cell>
          <cell r="BR100" t="str">
            <v>-</v>
          </cell>
          <cell r="BS100" t="str">
            <v>-</v>
          </cell>
          <cell r="BT100">
            <v>0</v>
          </cell>
          <cell r="BV100" t="str">
            <v>-</v>
          </cell>
          <cell r="BW100" t="str">
            <v>-</v>
          </cell>
          <cell r="BX100">
            <v>0</v>
          </cell>
          <cell r="BZ100" t="str">
            <v>-</v>
          </cell>
          <cell r="CA100" t="str">
            <v>-</v>
          </cell>
          <cell r="CB100">
            <v>0</v>
          </cell>
          <cell r="CD100" t="str">
            <v>-</v>
          </cell>
          <cell r="CE100" t="str">
            <v>-</v>
          </cell>
          <cell r="CF100">
            <v>0</v>
          </cell>
          <cell r="CH100" t="str">
            <v>-</v>
          </cell>
          <cell r="CI100" t="str">
            <v>-</v>
          </cell>
          <cell r="CJ100">
            <v>0</v>
          </cell>
          <cell r="CL100" t="str">
            <v>-</v>
          </cell>
          <cell r="CM100" t="str">
            <v>-</v>
          </cell>
          <cell r="CN100">
            <v>0</v>
          </cell>
          <cell r="CP100" t="str">
            <v>-</v>
          </cell>
          <cell r="CQ100" t="str">
            <v>-</v>
          </cell>
          <cell r="CR100">
            <v>0</v>
          </cell>
          <cell r="CT100" t="str">
            <v>-</v>
          </cell>
          <cell r="CU100" t="str">
            <v>-</v>
          </cell>
          <cell r="CV100">
            <v>0</v>
          </cell>
          <cell r="CX100" t="str">
            <v>-</v>
          </cell>
          <cell r="CY100" t="str">
            <v>-</v>
          </cell>
          <cell r="CZ100">
            <v>0</v>
          </cell>
          <cell r="DB100" t="str">
            <v>-</v>
          </cell>
          <cell r="DC100" t="str">
            <v>-</v>
          </cell>
          <cell r="DD100">
            <v>0</v>
          </cell>
          <cell r="DF100" t="str">
            <v>-</v>
          </cell>
          <cell r="DG100" t="str">
            <v>-</v>
          </cell>
          <cell r="DH100">
            <v>0</v>
          </cell>
          <cell r="DJ100" t="str">
            <v>-</v>
          </cell>
          <cell r="DK100" t="str">
            <v>-</v>
          </cell>
          <cell r="DL100">
            <v>0</v>
          </cell>
          <cell r="DN100" t="str">
            <v>-</v>
          </cell>
          <cell r="DO100" t="str">
            <v>-</v>
          </cell>
          <cell r="DP100">
            <v>0</v>
          </cell>
          <cell r="DR100" t="str">
            <v>-</v>
          </cell>
          <cell r="DS100" t="str">
            <v>-</v>
          </cell>
          <cell r="DT100">
            <v>0</v>
          </cell>
          <cell r="DV100" t="str">
            <v>-</v>
          </cell>
          <cell r="DW100" t="str">
            <v>-</v>
          </cell>
          <cell r="EA100" t="str">
            <v>-</v>
          </cell>
          <cell r="EB100" t="str">
            <v>-</v>
          </cell>
          <cell r="EE100" t="str">
            <v>-</v>
          </cell>
          <cell r="EF100" t="str">
            <v>-</v>
          </cell>
          <cell r="EG100">
            <v>77</v>
          </cell>
          <cell r="EI100" t="str">
            <v>-</v>
          </cell>
          <cell r="EJ100" t="str">
            <v>-</v>
          </cell>
          <cell r="EK100">
            <v>36</v>
          </cell>
          <cell r="EM100" t="str">
            <v>-</v>
          </cell>
          <cell r="EN100" t="str">
            <v>-</v>
          </cell>
          <cell r="EO100">
            <v>113</v>
          </cell>
          <cell r="EQ100" t="str">
            <v>-</v>
          </cell>
          <cell r="ER100" t="str">
            <v>-</v>
          </cell>
          <cell r="ES100">
            <v>36</v>
          </cell>
          <cell r="EU100" t="str">
            <v>-</v>
          </cell>
          <cell r="EV100" t="str">
            <v>-</v>
          </cell>
          <cell r="EW100">
            <v>36</v>
          </cell>
          <cell r="EY100" t="str">
            <v>-</v>
          </cell>
          <cell r="EZ100" t="str">
            <v>-</v>
          </cell>
          <cell r="FA100">
            <v>36</v>
          </cell>
          <cell r="FC100" t="str">
            <v>-</v>
          </cell>
          <cell r="FD100" t="str">
            <v>-</v>
          </cell>
          <cell r="FE100">
            <v>12</v>
          </cell>
          <cell r="FG100" t="str">
            <v>-</v>
          </cell>
          <cell r="FH100" t="str">
            <v>-</v>
          </cell>
          <cell r="FI100">
            <v>120</v>
          </cell>
          <cell r="FK100" t="str">
            <v>-</v>
          </cell>
          <cell r="FL100" t="str">
            <v>-</v>
          </cell>
        </row>
        <row r="101">
          <cell r="C101" t="str">
            <v xml:space="preserve">     MYR 2001</v>
          </cell>
          <cell r="D101">
            <v>0</v>
          </cell>
          <cell r="F101" t="str">
            <v>-</v>
          </cell>
          <cell r="G101" t="str">
            <v>-</v>
          </cell>
          <cell r="H101">
            <v>0</v>
          </cell>
          <cell r="J101" t="str">
            <v>-</v>
          </cell>
          <cell r="K101" t="str">
            <v>-</v>
          </cell>
          <cell r="L101">
            <v>0</v>
          </cell>
          <cell r="N101" t="str">
            <v>-</v>
          </cell>
          <cell r="O101" t="str">
            <v>-</v>
          </cell>
          <cell r="P101">
            <v>0</v>
          </cell>
          <cell r="R101" t="str">
            <v>-</v>
          </cell>
          <cell r="S101" t="str">
            <v>-</v>
          </cell>
          <cell r="T101">
            <v>0</v>
          </cell>
          <cell r="V101" t="str">
            <v>-</v>
          </cell>
          <cell r="W101" t="str">
            <v>-</v>
          </cell>
          <cell r="X101">
            <v>0</v>
          </cell>
          <cell r="Z101" t="str">
            <v>-</v>
          </cell>
          <cell r="AA101" t="str">
            <v>-</v>
          </cell>
          <cell r="AB101">
            <v>0</v>
          </cell>
          <cell r="AD101" t="str">
            <v>-</v>
          </cell>
          <cell r="AE101" t="str">
            <v>-</v>
          </cell>
          <cell r="AF101">
            <v>0</v>
          </cell>
          <cell r="AH101" t="str">
            <v>-</v>
          </cell>
          <cell r="AI101" t="str">
            <v>-</v>
          </cell>
          <cell r="AJ101">
            <v>0</v>
          </cell>
          <cell r="AL101" t="str">
            <v>-</v>
          </cell>
          <cell r="AM101" t="str">
            <v>-</v>
          </cell>
          <cell r="AN101">
            <v>0</v>
          </cell>
          <cell r="AP101" t="str">
            <v>-</v>
          </cell>
          <cell r="AQ101" t="str">
            <v>-</v>
          </cell>
          <cell r="AR101">
            <v>0</v>
          </cell>
          <cell r="AT101" t="str">
            <v>-</v>
          </cell>
          <cell r="AU101" t="str">
            <v>-</v>
          </cell>
          <cell r="AV101">
            <v>12</v>
          </cell>
          <cell r="AX101" t="str">
            <v>-</v>
          </cell>
          <cell r="AY101" t="str">
            <v>-</v>
          </cell>
          <cell r="AZ101">
            <v>12</v>
          </cell>
          <cell r="BB101" t="str">
            <v>-</v>
          </cell>
          <cell r="BC101" t="str">
            <v>-</v>
          </cell>
          <cell r="BD101">
            <v>12</v>
          </cell>
          <cell r="BF101" t="str">
            <v>-</v>
          </cell>
          <cell r="BG101" t="str">
            <v>-</v>
          </cell>
          <cell r="BH101">
            <v>12</v>
          </cell>
          <cell r="BJ101" t="str">
            <v>-</v>
          </cell>
          <cell r="BK101" t="str">
            <v>-</v>
          </cell>
          <cell r="BL101">
            <v>12</v>
          </cell>
          <cell r="BN101" t="str">
            <v>-</v>
          </cell>
          <cell r="BO101" t="str">
            <v>-</v>
          </cell>
          <cell r="BP101">
            <v>12</v>
          </cell>
          <cell r="BR101" t="str">
            <v>-</v>
          </cell>
          <cell r="BS101" t="str">
            <v>-</v>
          </cell>
          <cell r="BT101">
            <v>12</v>
          </cell>
          <cell r="BV101" t="str">
            <v>-</v>
          </cell>
          <cell r="BW101" t="str">
            <v>-</v>
          </cell>
          <cell r="BX101">
            <v>12</v>
          </cell>
          <cell r="BZ101" t="str">
            <v>-</v>
          </cell>
          <cell r="CA101" t="str">
            <v>-</v>
          </cell>
          <cell r="CB101">
            <v>12</v>
          </cell>
          <cell r="CD101" t="str">
            <v>-</v>
          </cell>
          <cell r="CE101" t="str">
            <v>-</v>
          </cell>
          <cell r="CF101">
            <v>12</v>
          </cell>
          <cell r="CH101" t="str">
            <v>-</v>
          </cell>
          <cell r="CI101" t="str">
            <v>-</v>
          </cell>
          <cell r="CJ101">
            <v>12</v>
          </cell>
          <cell r="CL101" t="str">
            <v>-</v>
          </cell>
          <cell r="CM101" t="str">
            <v>-</v>
          </cell>
          <cell r="CN101">
            <v>12</v>
          </cell>
          <cell r="CP101" t="str">
            <v>-</v>
          </cell>
          <cell r="CQ101" t="str">
            <v>-</v>
          </cell>
          <cell r="CR101">
            <v>12</v>
          </cell>
          <cell r="CT101" t="str">
            <v>-</v>
          </cell>
          <cell r="CU101" t="str">
            <v>-</v>
          </cell>
          <cell r="CV101">
            <v>12</v>
          </cell>
          <cell r="CX101" t="str">
            <v>-</v>
          </cell>
          <cell r="CY101" t="str">
            <v>-</v>
          </cell>
          <cell r="CZ101">
            <v>0</v>
          </cell>
          <cell r="DB101" t="str">
            <v>-</v>
          </cell>
          <cell r="DC101" t="str">
            <v>-</v>
          </cell>
          <cell r="DD101">
            <v>0</v>
          </cell>
          <cell r="DF101" t="str">
            <v>-</v>
          </cell>
          <cell r="DG101" t="str">
            <v>-</v>
          </cell>
          <cell r="DH101">
            <v>0</v>
          </cell>
          <cell r="DJ101" t="str">
            <v>-</v>
          </cell>
          <cell r="DK101" t="str">
            <v>-</v>
          </cell>
          <cell r="DL101">
            <v>0</v>
          </cell>
          <cell r="DN101" t="str">
            <v>-</v>
          </cell>
          <cell r="DO101" t="str">
            <v>-</v>
          </cell>
          <cell r="DP101">
            <v>0</v>
          </cell>
          <cell r="DR101" t="str">
            <v>-</v>
          </cell>
          <cell r="DS101" t="str">
            <v>-</v>
          </cell>
          <cell r="DT101">
            <v>0</v>
          </cell>
          <cell r="DV101" t="str">
            <v>-</v>
          </cell>
          <cell r="DW101" t="str">
            <v>-</v>
          </cell>
          <cell r="EA101" t="str">
            <v>-</v>
          </cell>
          <cell r="EB101" t="str">
            <v>-</v>
          </cell>
          <cell r="EE101" t="str">
            <v>-</v>
          </cell>
          <cell r="EF101" t="str">
            <v>-</v>
          </cell>
          <cell r="EG101">
            <v>0</v>
          </cell>
          <cell r="EI101" t="str">
            <v>-</v>
          </cell>
          <cell r="EJ101" t="str">
            <v>-</v>
          </cell>
          <cell r="EK101">
            <v>0</v>
          </cell>
          <cell r="EM101" t="str">
            <v>-</v>
          </cell>
          <cell r="EN101" t="str">
            <v>-</v>
          </cell>
          <cell r="EO101">
            <v>0</v>
          </cell>
          <cell r="EQ101" t="str">
            <v>-</v>
          </cell>
          <cell r="ER101" t="str">
            <v>-</v>
          </cell>
          <cell r="ES101">
            <v>0</v>
          </cell>
          <cell r="EU101" t="str">
            <v>-</v>
          </cell>
          <cell r="EV101" t="str">
            <v>-</v>
          </cell>
          <cell r="EW101">
            <v>0</v>
          </cell>
          <cell r="EY101" t="str">
            <v>-</v>
          </cell>
          <cell r="EZ101" t="str">
            <v>-</v>
          </cell>
          <cell r="FA101">
            <v>36</v>
          </cell>
          <cell r="FC101" t="str">
            <v>-</v>
          </cell>
          <cell r="FD101" t="str">
            <v>-</v>
          </cell>
          <cell r="FE101">
            <v>36</v>
          </cell>
          <cell r="FG101" t="str">
            <v>-</v>
          </cell>
          <cell r="FH101" t="str">
            <v>-</v>
          </cell>
          <cell r="FI101">
            <v>72</v>
          </cell>
          <cell r="FK101" t="str">
            <v>-</v>
          </cell>
          <cell r="FL101" t="str">
            <v>-</v>
          </cell>
        </row>
        <row r="102">
          <cell r="C102" t="str">
            <v xml:space="preserve">     MYR 2002</v>
          </cell>
          <cell r="D102">
            <v>0</v>
          </cell>
          <cell r="F102" t="str">
            <v>-</v>
          </cell>
          <cell r="G102" t="str">
            <v>-</v>
          </cell>
          <cell r="H102">
            <v>0</v>
          </cell>
          <cell r="J102" t="str">
            <v>-</v>
          </cell>
          <cell r="K102" t="str">
            <v>-</v>
          </cell>
          <cell r="L102">
            <v>0</v>
          </cell>
          <cell r="N102" t="str">
            <v>-</v>
          </cell>
          <cell r="O102" t="str">
            <v>-</v>
          </cell>
          <cell r="P102">
            <v>0</v>
          </cell>
          <cell r="R102" t="str">
            <v>-</v>
          </cell>
          <cell r="S102" t="str">
            <v>-</v>
          </cell>
          <cell r="T102">
            <v>0</v>
          </cell>
          <cell r="V102" t="str">
            <v>-</v>
          </cell>
          <cell r="W102" t="str">
            <v>-</v>
          </cell>
          <cell r="X102">
            <v>0</v>
          </cell>
          <cell r="Z102" t="str">
            <v>-</v>
          </cell>
          <cell r="AA102" t="str">
            <v>-</v>
          </cell>
          <cell r="AB102">
            <v>0</v>
          </cell>
          <cell r="AD102" t="str">
            <v>-</v>
          </cell>
          <cell r="AE102" t="str">
            <v>-</v>
          </cell>
          <cell r="AF102">
            <v>0</v>
          </cell>
          <cell r="AH102" t="str">
            <v>-</v>
          </cell>
          <cell r="AI102" t="str">
            <v>-</v>
          </cell>
          <cell r="AJ102">
            <v>0</v>
          </cell>
          <cell r="AL102" t="str">
            <v>-</v>
          </cell>
          <cell r="AM102" t="str">
            <v>-</v>
          </cell>
          <cell r="AN102">
            <v>0</v>
          </cell>
          <cell r="AP102" t="str">
            <v>-</v>
          </cell>
          <cell r="AQ102" t="str">
            <v>-</v>
          </cell>
          <cell r="AR102">
            <v>0</v>
          </cell>
          <cell r="AT102" t="str">
            <v>-</v>
          </cell>
          <cell r="AU102" t="str">
            <v>-</v>
          </cell>
          <cell r="AV102">
            <v>0</v>
          </cell>
          <cell r="AX102" t="str">
            <v>-</v>
          </cell>
          <cell r="AY102" t="str">
            <v>-</v>
          </cell>
          <cell r="AZ102">
            <v>0</v>
          </cell>
          <cell r="BB102" t="str">
            <v>-</v>
          </cell>
          <cell r="BC102" t="str">
            <v>-</v>
          </cell>
          <cell r="BD102">
            <v>0</v>
          </cell>
          <cell r="BF102" t="str">
            <v>-</v>
          </cell>
          <cell r="BG102" t="str">
            <v>-</v>
          </cell>
          <cell r="BH102">
            <v>0</v>
          </cell>
          <cell r="BJ102" t="str">
            <v>-</v>
          </cell>
          <cell r="BK102" t="str">
            <v>-</v>
          </cell>
          <cell r="BL102">
            <v>0</v>
          </cell>
          <cell r="BN102" t="str">
            <v>-</v>
          </cell>
          <cell r="BO102" t="str">
            <v>-</v>
          </cell>
          <cell r="BP102">
            <v>0</v>
          </cell>
          <cell r="BR102" t="str">
            <v>-</v>
          </cell>
          <cell r="BS102" t="str">
            <v>-</v>
          </cell>
          <cell r="BT102">
            <v>0</v>
          </cell>
          <cell r="BV102" t="str">
            <v>-</v>
          </cell>
          <cell r="BW102" t="str">
            <v>-</v>
          </cell>
          <cell r="BX102">
            <v>0</v>
          </cell>
          <cell r="BZ102" t="str">
            <v>-</v>
          </cell>
          <cell r="CA102" t="str">
            <v>-</v>
          </cell>
          <cell r="CB102">
            <v>0</v>
          </cell>
          <cell r="CD102" t="str">
            <v>-</v>
          </cell>
          <cell r="CE102" t="str">
            <v>-</v>
          </cell>
          <cell r="CF102">
            <v>0</v>
          </cell>
          <cell r="CH102" t="str">
            <v>-</v>
          </cell>
          <cell r="CI102" t="str">
            <v>-</v>
          </cell>
          <cell r="CJ102">
            <v>0</v>
          </cell>
          <cell r="CL102" t="str">
            <v>-</v>
          </cell>
          <cell r="CM102" t="str">
            <v>-</v>
          </cell>
          <cell r="CN102">
            <v>0</v>
          </cell>
          <cell r="CP102" t="str">
            <v>-</v>
          </cell>
          <cell r="CQ102" t="str">
            <v>-</v>
          </cell>
          <cell r="CR102">
            <v>0</v>
          </cell>
          <cell r="CT102" t="str">
            <v>-</v>
          </cell>
          <cell r="CU102" t="str">
            <v>-</v>
          </cell>
          <cell r="CV102">
            <v>12</v>
          </cell>
          <cell r="CX102" t="str">
            <v>-</v>
          </cell>
          <cell r="CY102" t="str">
            <v>-</v>
          </cell>
          <cell r="CZ102">
            <v>12</v>
          </cell>
          <cell r="DB102" t="str">
            <v>-</v>
          </cell>
          <cell r="DC102" t="str">
            <v>-</v>
          </cell>
          <cell r="DD102">
            <v>12</v>
          </cell>
          <cell r="DF102" t="str">
            <v>-</v>
          </cell>
          <cell r="DG102" t="str">
            <v>-</v>
          </cell>
          <cell r="DH102">
            <v>12</v>
          </cell>
          <cell r="DJ102" t="str">
            <v>-</v>
          </cell>
          <cell r="DK102" t="str">
            <v>-</v>
          </cell>
          <cell r="DL102">
            <v>12</v>
          </cell>
          <cell r="DN102" t="str">
            <v>-</v>
          </cell>
          <cell r="DO102" t="str">
            <v>-</v>
          </cell>
          <cell r="DP102">
            <v>12</v>
          </cell>
          <cell r="DR102" t="str">
            <v>-</v>
          </cell>
          <cell r="DS102" t="str">
            <v>-</v>
          </cell>
          <cell r="DT102">
            <v>12</v>
          </cell>
          <cell r="DV102" t="str">
            <v>-</v>
          </cell>
          <cell r="DW102" t="str">
            <v>-</v>
          </cell>
          <cell r="EA102" t="str">
            <v>-</v>
          </cell>
          <cell r="EB102" t="str">
            <v>-</v>
          </cell>
          <cell r="EE102" t="str">
            <v>-</v>
          </cell>
          <cell r="EF102" t="str">
            <v>-</v>
          </cell>
          <cell r="EG102">
            <v>0</v>
          </cell>
          <cell r="EI102" t="str">
            <v>-</v>
          </cell>
          <cell r="EJ102" t="str">
            <v>-</v>
          </cell>
          <cell r="EK102">
            <v>0</v>
          </cell>
          <cell r="EM102" t="str">
            <v>-</v>
          </cell>
          <cell r="EN102" t="str">
            <v>-</v>
          </cell>
          <cell r="EO102">
            <v>0</v>
          </cell>
          <cell r="EQ102" t="str">
            <v>-</v>
          </cell>
          <cell r="ER102" t="str">
            <v>-</v>
          </cell>
          <cell r="ES102">
            <v>0</v>
          </cell>
          <cell r="EU102" t="str">
            <v>-</v>
          </cell>
          <cell r="EV102" t="str">
            <v>-</v>
          </cell>
          <cell r="EW102">
            <v>0</v>
          </cell>
          <cell r="EY102" t="str">
            <v>-</v>
          </cell>
          <cell r="EZ102" t="str">
            <v>-</v>
          </cell>
          <cell r="FA102">
            <v>0</v>
          </cell>
          <cell r="FC102" t="str">
            <v>-</v>
          </cell>
          <cell r="FD102" t="str">
            <v>-</v>
          </cell>
          <cell r="FE102">
            <v>0</v>
          </cell>
          <cell r="FG102" t="str">
            <v>-</v>
          </cell>
          <cell r="FH102" t="str">
            <v>-</v>
          </cell>
          <cell r="FI102">
            <v>0</v>
          </cell>
          <cell r="FK102" t="str">
            <v>-</v>
          </cell>
          <cell r="FL102" t="str">
            <v>-</v>
          </cell>
        </row>
      </sheetData>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ow"/>
      <sheetName val="Rules"/>
      <sheetName val="#REF"/>
      <sheetName val="series pricing"/>
      <sheetName val="Engineers"/>
      <sheetName val="USD"/>
      <sheetName val="XLS Avg Rev"/>
      <sheetName val="Chassis Allocations - MBO"/>
      <sheetName val="Trim Allocations - MBO"/>
      <sheetName val="Data"/>
      <sheetName val="Fleet-Retail Split"/>
      <sheetName val="Pricing 2"/>
      <sheetName val="1992 MY"/>
      <sheetName val="1993 MY"/>
      <sheetName val="1994 MY"/>
      <sheetName val="1995 MY"/>
      <sheetName val="1996 MY"/>
      <sheetName val="1997 MY"/>
      <sheetName val="1998 MY"/>
      <sheetName val="Accr(1207)"/>
      <sheetName val="ProjCost(1007)"/>
      <sheetName val="ProjCost(1207)"/>
      <sheetName val="Sheet1"/>
    </sheetNames>
    <definedNames>
      <definedName name="Addtolist"/>
      <definedName name="CancelDialog1"/>
      <definedName name="Deletefromlist"/>
      <definedName name="NextKey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Lookup1"/>
      <sheetName val="Internal"/>
      <sheetName val="Plants"/>
      <sheetName val="Lookup2"/>
      <sheetName val="Final"/>
      <sheetName val="Master_Mod"/>
      <sheetName val="Import_Mod"/>
      <sheetName val="Plant_Mod"/>
      <sheetName val="Lines_Mod"/>
      <sheetName val="Base_Mod"/>
      <sheetName val="Look_Mod"/>
      <sheetName val="Format_Mod"/>
      <sheetName val="Dialog1"/>
      <sheetName val="Dialog2"/>
    </sheetNames>
    <sheetDataSet>
      <sheetData sheetId="0">
        <row r="1">
          <cell r="A1" t="str">
            <v>PART NUMBER</v>
          </cell>
          <cell r="B1" t="str">
            <v>PROGRAM</v>
          </cell>
          <cell r="C1" t="str">
            <v>MODEL YEAR</v>
          </cell>
        </row>
        <row r="2">
          <cell r="A2" t="str">
            <v>TAURUS/SABLE</v>
          </cell>
          <cell r="B2">
            <v>0</v>
          </cell>
          <cell r="C2">
            <v>0</v>
          </cell>
        </row>
        <row r="3">
          <cell r="A3" t="str">
            <v>F6DB</v>
          </cell>
          <cell r="B3" t="str">
            <v>D186</v>
          </cell>
          <cell r="C3" t="str">
            <v>CURRENT</v>
          </cell>
        </row>
        <row r="4">
          <cell r="A4" t="str">
            <v>F7DB</v>
          </cell>
          <cell r="B4" t="str">
            <v>D186</v>
          </cell>
          <cell r="C4" t="str">
            <v>CURRENT</v>
          </cell>
        </row>
        <row r="5">
          <cell r="A5" t="str">
            <v>F8DB</v>
          </cell>
          <cell r="B5" t="str">
            <v>D186</v>
          </cell>
          <cell r="C5" t="str">
            <v>CURRENT</v>
          </cell>
        </row>
        <row r="6">
          <cell r="A6" t="str">
            <v>XF12</v>
          </cell>
          <cell r="B6" t="str">
            <v>D186</v>
          </cell>
          <cell r="C6" t="str">
            <v>CURRENT</v>
          </cell>
        </row>
        <row r="7">
          <cell r="A7" t="str">
            <v>XF42</v>
          </cell>
          <cell r="B7" t="str">
            <v>D186</v>
          </cell>
          <cell r="C7" t="str">
            <v>CURRENT</v>
          </cell>
        </row>
        <row r="8">
          <cell r="A8" t="str">
            <v>YF12</v>
          </cell>
          <cell r="B8" t="str">
            <v>D186</v>
          </cell>
          <cell r="C8">
            <v>2000</v>
          </cell>
        </row>
        <row r="9">
          <cell r="A9" t="str">
            <v>YF42</v>
          </cell>
          <cell r="B9" t="str">
            <v>D186</v>
          </cell>
          <cell r="C9">
            <v>2000</v>
          </cell>
        </row>
        <row r="10">
          <cell r="A10" t="str">
            <v>CONTOUR/MYSTIQUE</v>
          </cell>
          <cell r="B10">
            <v>0</v>
          </cell>
          <cell r="C10">
            <v>0</v>
          </cell>
        </row>
        <row r="11">
          <cell r="A11" t="str">
            <v>93BB</v>
          </cell>
          <cell r="B11" t="str">
            <v>CDW162</v>
          </cell>
          <cell r="C11" t="str">
            <v>CURRENT</v>
          </cell>
        </row>
        <row r="12">
          <cell r="A12" t="str">
            <v>94BB</v>
          </cell>
          <cell r="B12" t="str">
            <v>CDW162</v>
          </cell>
          <cell r="C12" t="str">
            <v>CURRENT</v>
          </cell>
        </row>
        <row r="13">
          <cell r="A13" t="str">
            <v>95BB</v>
          </cell>
          <cell r="B13" t="str">
            <v>CDW162</v>
          </cell>
          <cell r="C13" t="str">
            <v>CURRENT</v>
          </cell>
        </row>
        <row r="14">
          <cell r="A14" t="str">
            <v>96BB</v>
          </cell>
          <cell r="B14" t="str">
            <v>CDW162</v>
          </cell>
          <cell r="C14" t="str">
            <v>CURRENT</v>
          </cell>
        </row>
        <row r="15">
          <cell r="A15" t="str">
            <v>97BB</v>
          </cell>
          <cell r="B15" t="str">
            <v>CDW162</v>
          </cell>
          <cell r="C15" t="str">
            <v>CURRENT</v>
          </cell>
        </row>
        <row r="16">
          <cell r="A16" t="str">
            <v>98BB</v>
          </cell>
          <cell r="B16" t="str">
            <v>CDW162</v>
          </cell>
          <cell r="C16" t="str">
            <v>CURRENT</v>
          </cell>
        </row>
        <row r="17">
          <cell r="A17" t="str">
            <v>93BG</v>
          </cell>
          <cell r="B17" t="str">
            <v>CDW162</v>
          </cell>
          <cell r="C17" t="str">
            <v>CURRENT</v>
          </cell>
        </row>
        <row r="18">
          <cell r="A18" t="str">
            <v>94BG</v>
          </cell>
          <cell r="B18" t="str">
            <v>CDW162</v>
          </cell>
          <cell r="C18" t="str">
            <v>CURRENT</v>
          </cell>
        </row>
        <row r="19">
          <cell r="A19" t="str">
            <v>95BG</v>
          </cell>
          <cell r="B19" t="str">
            <v>CDW162</v>
          </cell>
          <cell r="C19" t="str">
            <v>CURRENT</v>
          </cell>
        </row>
        <row r="20">
          <cell r="A20" t="str">
            <v>96BG</v>
          </cell>
          <cell r="B20" t="str">
            <v>CDW162</v>
          </cell>
          <cell r="C20" t="str">
            <v>CURRENT</v>
          </cell>
        </row>
        <row r="21">
          <cell r="A21" t="str">
            <v>97BG</v>
          </cell>
          <cell r="B21" t="str">
            <v>CDW162</v>
          </cell>
          <cell r="C21" t="str">
            <v>CURRENT</v>
          </cell>
        </row>
        <row r="22">
          <cell r="A22" t="str">
            <v>98BG</v>
          </cell>
          <cell r="B22" t="str">
            <v>CDW162</v>
          </cell>
          <cell r="C22" t="str">
            <v>CURRENT</v>
          </cell>
        </row>
        <row r="23">
          <cell r="A23" t="str">
            <v>XS21</v>
          </cell>
          <cell r="B23" t="str">
            <v>CDW162</v>
          </cell>
          <cell r="C23" t="str">
            <v>CURRENT</v>
          </cell>
        </row>
        <row r="24">
          <cell r="A24" t="str">
            <v>J71</v>
          </cell>
          <cell r="B24">
            <v>0</v>
          </cell>
          <cell r="C24">
            <v>0</v>
          </cell>
        </row>
        <row r="25">
          <cell r="A25" t="str">
            <v>2M41</v>
          </cell>
          <cell r="B25" t="str">
            <v>J71</v>
          </cell>
          <cell r="C25">
            <v>2002</v>
          </cell>
        </row>
        <row r="26">
          <cell r="A26" t="str">
            <v>ESCORT</v>
          </cell>
          <cell r="B26">
            <v>0</v>
          </cell>
          <cell r="C26">
            <v>0</v>
          </cell>
        </row>
        <row r="27">
          <cell r="A27" t="str">
            <v>F0C6</v>
          </cell>
          <cell r="B27" t="str">
            <v>CT120</v>
          </cell>
          <cell r="C27" t="str">
            <v>CURRENT</v>
          </cell>
        </row>
        <row r="28">
          <cell r="A28" t="str">
            <v>F1C6</v>
          </cell>
          <cell r="B28" t="str">
            <v>CT120</v>
          </cell>
          <cell r="C28" t="str">
            <v>CURRENT</v>
          </cell>
        </row>
        <row r="29">
          <cell r="A29" t="str">
            <v>F2C6</v>
          </cell>
          <cell r="B29" t="str">
            <v>CT120</v>
          </cell>
          <cell r="C29" t="str">
            <v>CURRENT</v>
          </cell>
        </row>
        <row r="30">
          <cell r="A30" t="str">
            <v>F3C6</v>
          </cell>
          <cell r="B30" t="str">
            <v>CT120</v>
          </cell>
          <cell r="C30" t="str">
            <v>CURRENT</v>
          </cell>
        </row>
        <row r="31">
          <cell r="A31" t="str">
            <v>F4C6</v>
          </cell>
          <cell r="B31" t="str">
            <v>CT120</v>
          </cell>
          <cell r="C31" t="str">
            <v>CURRENT</v>
          </cell>
        </row>
        <row r="32">
          <cell r="A32" t="str">
            <v>F5C6</v>
          </cell>
          <cell r="B32" t="str">
            <v>CT120</v>
          </cell>
          <cell r="C32" t="str">
            <v>CURRENT</v>
          </cell>
        </row>
        <row r="33">
          <cell r="A33" t="str">
            <v>F6C6</v>
          </cell>
          <cell r="B33" t="str">
            <v>CT120</v>
          </cell>
          <cell r="C33" t="str">
            <v>CURRENT</v>
          </cell>
        </row>
        <row r="34">
          <cell r="A34" t="str">
            <v>F7C6</v>
          </cell>
          <cell r="B34" t="str">
            <v>CT120</v>
          </cell>
          <cell r="C34" t="str">
            <v>CURRENT</v>
          </cell>
        </row>
        <row r="35">
          <cell r="A35" t="str">
            <v>F8C6</v>
          </cell>
          <cell r="B35" t="str">
            <v>CT120</v>
          </cell>
          <cell r="C35" t="str">
            <v>CURRENT</v>
          </cell>
        </row>
        <row r="36">
          <cell r="A36" t="str">
            <v>F9C6</v>
          </cell>
          <cell r="B36" t="str">
            <v>CT120</v>
          </cell>
          <cell r="C36" t="str">
            <v>CURRENT</v>
          </cell>
        </row>
        <row r="37">
          <cell r="A37" t="str">
            <v>C7C6</v>
          </cell>
          <cell r="B37" t="str">
            <v>CT120</v>
          </cell>
          <cell r="C37" t="str">
            <v>CURRENT</v>
          </cell>
        </row>
        <row r="38">
          <cell r="A38" t="str">
            <v>CONTINENTAL</v>
          </cell>
          <cell r="B38">
            <v>0</v>
          </cell>
          <cell r="C38">
            <v>0</v>
          </cell>
        </row>
        <row r="39">
          <cell r="A39" t="str">
            <v>F1OB</v>
          </cell>
          <cell r="B39" t="str">
            <v>FN74</v>
          </cell>
          <cell r="C39" t="str">
            <v>CURRENT</v>
          </cell>
        </row>
        <row r="40">
          <cell r="A40" t="str">
            <v>F2OB</v>
          </cell>
          <cell r="B40" t="str">
            <v>FN74</v>
          </cell>
          <cell r="C40" t="str">
            <v>CURRENT</v>
          </cell>
        </row>
        <row r="41">
          <cell r="A41" t="str">
            <v>F3OB</v>
          </cell>
          <cell r="B41" t="str">
            <v>FN74</v>
          </cell>
          <cell r="C41" t="str">
            <v>CURRENT</v>
          </cell>
        </row>
        <row r="42">
          <cell r="A42" t="str">
            <v>F4OB</v>
          </cell>
          <cell r="B42" t="str">
            <v>FN74</v>
          </cell>
          <cell r="C42" t="str">
            <v>CURRENT</v>
          </cell>
        </row>
        <row r="43">
          <cell r="A43" t="str">
            <v>F5OB</v>
          </cell>
          <cell r="B43" t="str">
            <v>FN74</v>
          </cell>
          <cell r="C43" t="str">
            <v>CURRENT</v>
          </cell>
        </row>
        <row r="44">
          <cell r="A44" t="str">
            <v>F6OB</v>
          </cell>
          <cell r="B44" t="str">
            <v>FN74</v>
          </cell>
          <cell r="C44" t="str">
            <v>CURRENT</v>
          </cell>
        </row>
        <row r="45">
          <cell r="A45" t="str">
            <v>F7OB</v>
          </cell>
          <cell r="B45" t="str">
            <v>FN74</v>
          </cell>
          <cell r="C45" t="str">
            <v>CURRENT</v>
          </cell>
        </row>
        <row r="46">
          <cell r="A46" t="str">
            <v>F8OB</v>
          </cell>
          <cell r="B46" t="str">
            <v>FN74</v>
          </cell>
          <cell r="C46" t="str">
            <v>CURRENT</v>
          </cell>
        </row>
        <row r="47">
          <cell r="A47" t="str">
            <v>XF32</v>
          </cell>
          <cell r="B47" t="str">
            <v>FN74</v>
          </cell>
          <cell r="C47" t="str">
            <v>CURRENT</v>
          </cell>
        </row>
        <row r="48">
          <cell r="A48" t="str">
            <v>YF32</v>
          </cell>
          <cell r="B48" t="str">
            <v>FN74</v>
          </cell>
          <cell r="C48" t="str">
            <v>CURRENT</v>
          </cell>
        </row>
        <row r="49">
          <cell r="A49" t="str">
            <v>WINDSTAR</v>
          </cell>
          <cell r="B49">
            <v>0</v>
          </cell>
          <cell r="C49">
            <v>0</v>
          </cell>
        </row>
        <row r="50">
          <cell r="A50" t="str">
            <v>F08B</v>
          </cell>
          <cell r="B50" t="str">
            <v>WIN126</v>
          </cell>
          <cell r="C50" t="str">
            <v>CURRENT</v>
          </cell>
        </row>
        <row r="51">
          <cell r="A51" t="str">
            <v>F18B</v>
          </cell>
          <cell r="B51" t="str">
            <v>WIN126</v>
          </cell>
          <cell r="C51" t="str">
            <v>CURRENT</v>
          </cell>
        </row>
        <row r="52">
          <cell r="A52" t="str">
            <v>F28B</v>
          </cell>
          <cell r="B52" t="str">
            <v>WIN126</v>
          </cell>
          <cell r="C52" t="str">
            <v>CURRENT</v>
          </cell>
        </row>
        <row r="53">
          <cell r="A53" t="str">
            <v>F38B</v>
          </cell>
          <cell r="B53" t="str">
            <v>WIN126</v>
          </cell>
          <cell r="C53" t="str">
            <v>CURRENT</v>
          </cell>
        </row>
        <row r="54">
          <cell r="A54" t="str">
            <v>F48B</v>
          </cell>
          <cell r="B54" t="str">
            <v>WIN126</v>
          </cell>
          <cell r="C54" t="str">
            <v>CURRENT</v>
          </cell>
        </row>
        <row r="55">
          <cell r="A55" t="str">
            <v>F58B</v>
          </cell>
          <cell r="B55" t="str">
            <v>WIN126</v>
          </cell>
          <cell r="C55" t="str">
            <v>CURRENT</v>
          </cell>
        </row>
        <row r="56">
          <cell r="A56" t="str">
            <v>F68B</v>
          </cell>
          <cell r="B56" t="str">
            <v>WIN126</v>
          </cell>
          <cell r="C56" t="str">
            <v>CURRENT</v>
          </cell>
        </row>
        <row r="57">
          <cell r="A57" t="str">
            <v>F78B</v>
          </cell>
          <cell r="B57" t="str">
            <v>WIN126</v>
          </cell>
          <cell r="C57" t="str">
            <v>CURRENT</v>
          </cell>
        </row>
        <row r="58">
          <cell r="A58" t="str">
            <v>F88B</v>
          </cell>
          <cell r="B58" t="str">
            <v>WIN126</v>
          </cell>
          <cell r="C58" t="str">
            <v>CURRENT</v>
          </cell>
        </row>
        <row r="59">
          <cell r="A59" t="str">
            <v>XF22</v>
          </cell>
          <cell r="B59" t="str">
            <v>WIN126</v>
          </cell>
          <cell r="C59" t="str">
            <v>CURRENT</v>
          </cell>
        </row>
        <row r="60">
          <cell r="A60" t="str">
            <v>YF22</v>
          </cell>
          <cell r="B60" t="str">
            <v>WIN126</v>
          </cell>
          <cell r="C60" t="str">
            <v>CURRENT</v>
          </cell>
        </row>
        <row r="61">
          <cell r="A61" t="str">
            <v>1F22</v>
          </cell>
          <cell r="B61" t="str">
            <v>WIN126</v>
          </cell>
          <cell r="C61" t="str">
            <v>CURRENT</v>
          </cell>
        </row>
        <row r="62">
          <cell r="A62" t="str">
            <v>2F22</v>
          </cell>
          <cell r="B62" t="str">
            <v>WIN126</v>
          </cell>
          <cell r="C62" t="str">
            <v>CURRENT</v>
          </cell>
        </row>
        <row r="63">
          <cell r="A63" t="str">
            <v>3F22</v>
          </cell>
          <cell r="B63" t="str">
            <v>V229</v>
          </cell>
          <cell r="C63">
            <v>2003</v>
          </cell>
        </row>
        <row r="64">
          <cell r="A64" t="str">
            <v>M205</v>
          </cell>
          <cell r="B64">
            <v>0</v>
          </cell>
          <cell r="C64">
            <v>0</v>
          </cell>
        </row>
        <row r="65">
          <cell r="A65" t="str">
            <v>1W63</v>
          </cell>
          <cell r="B65" t="str">
            <v>M205</v>
          </cell>
          <cell r="C65">
            <v>2001</v>
          </cell>
        </row>
        <row r="66">
          <cell r="A66" t="str">
            <v>CV/GM</v>
          </cell>
        </row>
        <row r="67">
          <cell r="A67" t="str">
            <v>F0AB</v>
          </cell>
          <cell r="B67" t="str">
            <v>EN114</v>
          </cell>
          <cell r="C67" t="str">
            <v>CURRENT</v>
          </cell>
        </row>
        <row r="68">
          <cell r="A68" t="str">
            <v>F1AB</v>
          </cell>
          <cell r="B68" t="str">
            <v>EN114</v>
          </cell>
          <cell r="C68" t="str">
            <v>CURRENT</v>
          </cell>
        </row>
        <row r="69">
          <cell r="A69" t="str">
            <v>F2AB</v>
          </cell>
          <cell r="B69" t="str">
            <v>EN114</v>
          </cell>
          <cell r="C69" t="str">
            <v>CURRENT</v>
          </cell>
        </row>
        <row r="70">
          <cell r="A70" t="str">
            <v>F3AB</v>
          </cell>
          <cell r="B70" t="str">
            <v>EN114</v>
          </cell>
          <cell r="C70" t="str">
            <v>CURRENT</v>
          </cell>
        </row>
        <row r="71">
          <cell r="A71" t="str">
            <v>F4AB</v>
          </cell>
          <cell r="B71" t="str">
            <v>EN114</v>
          </cell>
          <cell r="C71" t="str">
            <v>CURRENT</v>
          </cell>
        </row>
        <row r="72">
          <cell r="A72" t="str">
            <v>F5AB</v>
          </cell>
          <cell r="B72" t="str">
            <v>EN114</v>
          </cell>
          <cell r="C72" t="str">
            <v>CURRENT</v>
          </cell>
        </row>
        <row r="73">
          <cell r="A73" t="str">
            <v>F6AB</v>
          </cell>
          <cell r="B73" t="str">
            <v>EN114</v>
          </cell>
          <cell r="C73" t="str">
            <v>CURRENT</v>
          </cell>
        </row>
        <row r="74">
          <cell r="A74" t="str">
            <v>F7AB</v>
          </cell>
          <cell r="B74" t="str">
            <v>EN114</v>
          </cell>
          <cell r="C74" t="str">
            <v>CURRENT</v>
          </cell>
        </row>
        <row r="75">
          <cell r="A75" t="str">
            <v>F8AB</v>
          </cell>
          <cell r="B75" t="str">
            <v>EN114</v>
          </cell>
          <cell r="C75" t="str">
            <v>CURRENT</v>
          </cell>
        </row>
        <row r="76">
          <cell r="A76" t="str">
            <v>F0AC</v>
          </cell>
          <cell r="B76" t="str">
            <v>EN114</v>
          </cell>
          <cell r="C76" t="str">
            <v>CURRENT</v>
          </cell>
        </row>
        <row r="77">
          <cell r="A77" t="str">
            <v>F1AC</v>
          </cell>
          <cell r="B77" t="str">
            <v>EN114</v>
          </cell>
          <cell r="C77" t="str">
            <v>CURRENT</v>
          </cell>
        </row>
        <row r="78">
          <cell r="A78" t="str">
            <v>F2AC</v>
          </cell>
          <cell r="B78" t="str">
            <v>EN114</v>
          </cell>
          <cell r="C78" t="str">
            <v>CURRENT</v>
          </cell>
        </row>
        <row r="79">
          <cell r="A79" t="str">
            <v>F3AC</v>
          </cell>
          <cell r="B79" t="str">
            <v>EN114</v>
          </cell>
          <cell r="C79" t="str">
            <v>CURRENT</v>
          </cell>
        </row>
        <row r="80">
          <cell r="A80" t="str">
            <v>F4AC</v>
          </cell>
          <cell r="B80" t="str">
            <v>EN114</v>
          </cell>
          <cell r="C80" t="str">
            <v>CURRENT</v>
          </cell>
        </row>
        <row r="81">
          <cell r="A81" t="str">
            <v>F5AC</v>
          </cell>
          <cell r="B81" t="str">
            <v>EN114</v>
          </cell>
          <cell r="C81" t="str">
            <v>CURRENT</v>
          </cell>
        </row>
        <row r="82">
          <cell r="A82" t="str">
            <v>F6AC</v>
          </cell>
          <cell r="B82" t="str">
            <v>EN114</v>
          </cell>
          <cell r="C82" t="str">
            <v>CURRENT</v>
          </cell>
        </row>
        <row r="83">
          <cell r="A83" t="str">
            <v>F7AC</v>
          </cell>
          <cell r="B83" t="str">
            <v>EN114</v>
          </cell>
          <cell r="C83" t="str">
            <v>CURRENT</v>
          </cell>
        </row>
        <row r="84">
          <cell r="A84" t="str">
            <v>F8AC</v>
          </cell>
          <cell r="B84" t="str">
            <v>EN114</v>
          </cell>
          <cell r="C84" t="str">
            <v>CURRENT</v>
          </cell>
        </row>
        <row r="85">
          <cell r="A85" t="str">
            <v>F0MB</v>
          </cell>
          <cell r="B85" t="str">
            <v>EN114</v>
          </cell>
          <cell r="C85" t="str">
            <v>CURRENT</v>
          </cell>
        </row>
        <row r="86">
          <cell r="A86" t="str">
            <v>F1MB</v>
          </cell>
          <cell r="B86" t="str">
            <v>EN114</v>
          </cell>
          <cell r="C86" t="str">
            <v>CURRENT</v>
          </cell>
        </row>
        <row r="87">
          <cell r="A87" t="str">
            <v>F2MB</v>
          </cell>
          <cell r="B87" t="str">
            <v>EN114</v>
          </cell>
          <cell r="C87" t="str">
            <v>CURRENT</v>
          </cell>
        </row>
        <row r="88">
          <cell r="A88" t="str">
            <v>F3MB</v>
          </cell>
          <cell r="B88" t="str">
            <v>EN114</v>
          </cell>
          <cell r="C88" t="str">
            <v>CURRENT</v>
          </cell>
        </row>
        <row r="89">
          <cell r="A89" t="str">
            <v>F4MB</v>
          </cell>
          <cell r="B89" t="str">
            <v>EN114</v>
          </cell>
          <cell r="C89" t="str">
            <v>CURRENT</v>
          </cell>
        </row>
        <row r="90">
          <cell r="A90" t="str">
            <v>F5MB</v>
          </cell>
          <cell r="B90" t="str">
            <v>EN114</v>
          </cell>
          <cell r="C90" t="str">
            <v>CURRENT</v>
          </cell>
        </row>
        <row r="91">
          <cell r="A91" t="str">
            <v>F6MB</v>
          </cell>
          <cell r="B91" t="str">
            <v>EN114</v>
          </cell>
          <cell r="C91" t="str">
            <v>CURRENT</v>
          </cell>
        </row>
        <row r="92">
          <cell r="A92" t="str">
            <v>F7MB</v>
          </cell>
          <cell r="B92" t="str">
            <v>EN114</v>
          </cell>
          <cell r="C92" t="str">
            <v>CURRENT</v>
          </cell>
        </row>
        <row r="93">
          <cell r="A93" t="str">
            <v>F8MB</v>
          </cell>
          <cell r="B93" t="str">
            <v>EN114</v>
          </cell>
          <cell r="C93" t="str">
            <v>CURRENT</v>
          </cell>
        </row>
        <row r="94">
          <cell r="A94" t="str">
            <v>XW73</v>
          </cell>
          <cell r="B94" t="str">
            <v>EN114</v>
          </cell>
          <cell r="C94" t="str">
            <v>CURRENT</v>
          </cell>
        </row>
        <row r="95">
          <cell r="A95" t="str">
            <v>YW73</v>
          </cell>
          <cell r="B95" t="str">
            <v>EN114</v>
          </cell>
          <cell r="C95" t="str">
            <v>CURRENT</v>
          </cell>
        </row>
        <row r="96">
          <cell r="A96" t="str">
            <v>1W73</v>
          </cell>
          <cell r="B96" t="str">
            <v>EN114</v>
          </cell>
          <cell r="C96" t="str">
            <v>CURRENT</v>
          </cell>
        </row>
        <row r="97">
          <cell r="A97" t="str">
            <v>2W73</v>
          </cell>
          <cell r="B97" t="str">
            <v>EN114</v>
          </cell>
          <cell r="C97">
            <v>2002</v>
          </cell>
        </row>
        <row r="98">
          <cell r="A98" t="str">
            <v>2W7C</v>
          </cell>
          <cell r="B98" t="str">
            <v>EN114</v>
          </cell>
          <cell r="C98">
            <v>2002</v>
          </cell>
        </row>
        <row r="99">
          <cell r="A99" t="str">
            <v>TOWNCAR</v>
          </cell>
          <cell r="B99">
            <v>0</v>
          </cell>
          <cell r="C99">
            <v>0</v>
          </cell>
        </row>
        <row r="100">
          <cell r="A100" t="str">
            <v>FOVB</v>
          </cell>
          <cell r="B100" t="str">
            <v>FN145</v>
          </cell>
          <cell r="C100" t="str">
            <v>CURRENT</v>
          </cell>
        </row>
        <row r="101">
          <cell r="A101" t="str">
            <v>F1VB</v>
          </cell>
          <cell r="B101" t="str">
            <v>FN145</v>
          </cell>
          <cell r="C101" t="str">
            <v>CURRENT</v>
          </cell>
        </row>
        <row r="102">
          <cell r="A102" t="str">
            <v>F2VB</v>
          </cell>
          <cell r="B102" t="str">
            <v>FN145</v>
          </cell>
          <cell r="C102" t="str">
            <v>CURRENT</v>
          </cell>
        </row>
        <row r="103">
          <cell r="A103" t="str">
            <v>F3VB</v>
          </cell>
          <cell r="B103" t="str">
            <v>FN145</v>
          </cell>
          <cell r="C103" t="str">
            <v>CURRENT</v>
          </cell>
        </row>
        <row r="104">
          <cell r="A104" t="str">
            <v>F4VB</v>
          </cell>
          <cell r="B104" t="str">
            <v>FN145</v>
          </cell>
          <cell r="C104" t="str">
            <v>CURRENT</v>
          </cell>
        </row>
        <row r="105">
          <cell r="A105" t="str">
            <v>F5VB</v>
          </cell>
          <cell r="B105" t="str">
            <v>FN145</v>
          </cell>
          <cell r="C105" t="str">
            <v>CURRENT</v>
          </cell>
        </row>
        <row r="106">
          <cell r="A106" t="str">
            <v>F6VB</v>
          </cell>
          <cell r="B106" t="str">
            <v>FN145</v>
          </cell>
          <cell r="C106" t="str">
            <v>CURRENT</v>
          </cell>
        </row>
        <row r="107">
          <cell r="A107" t="str">
            <v>F7VB</v>
          </cell>
          <cell r="B107" t="str">
            <v>FN145</v>
          </cell>
          <cell r="C107" t="str">
            <v>CURRENT</v>
          </cell>
        </row>
        <row r="108">
          <cell r="A108" t="str">
            <v>F8VB</v>
          </cell>
          <cell r="B108" t="str">
            <v>FN145</v>
          </cell>
          <cell r="C108" t="str">
            <v>CURRENT</v>
          </cell>
        </row>
        <row r="109">
          <cell r="A109" t="str">
            <v>XW13</v>
          </cell>
          <cell r="B109" t="str">
            <v>FN145</v>
          </cell>
          <cell r="C109" t="str">
            <v>CURRENT</v>
          </cell>
        </row>
        <row r="110">
          <cell r="A110" t="str">
            <v>YW13</v>
          </cell>
          <cell r="B110" t="str">
            <v>FN145</v>
          </cell>
          <cell r="C110" t="str">
            <v>CURRENT</v>
          </cell>
        </row>
        <row r="111">
          <cell r="A111" t="str">
            <v>1W13</v>
          </cell>
          <cell r="B111" t="str">
            <v>FN145</v>
          </cell>
          <cell r="C111" t="str">
            <v>CURRENT</v>
          </cell>
        </row>
        <row r="112">
          <cell r="A112" t="str">
            <v>2W13</v>
          </cell>
          <cell r="B112" t="str">
            <v>FN145</v>
          </cell>
          <cell r="C112">
            <v>2002</v>
          </cell>
        </row>
        <row r="113">
          <cell r="A113" t="str">
            <v>MUSTANG</v>
          </cell>
          <cell r="B113">
            <v>0</v>
          </cell>
          <cell r="C113">
            <v>0</v>
          </cell>
        </row>
        <row r="114">
          <cell r="A114" t="str">
            <v>FOZB</v>
          </cell>
          <cell r="B114" t="str">
            <v>SN95</v>
          </cell>
          <cell r="C114" t="str">
            <v>CURRENT</v>
          </cell>
        </row>
        <row r="115">
          <cell r="A115" t="str">
            <v>F1ZB</v>
          </cell>
          <cell r="B115" t="str">
            <v>SN95</v>
          </cell>
          <cell r="C115" t="str">
            <v>CURRENT</v>
          </cell>
        </row>
        <row r="116">
          <cell r="A116" t="str">
            <v>F2ZB</v>
          </cell>
          <cell r="B116" t="str">
            <v>SN95</v>
          </cell>
          <cell r="C116" t="str">
            <v>CURRENT</v>
          </cell>
        </row>
        <row r="117">
          <cell r="A117" t="str">
            <v>F3ZB</v>
          </cell>
          <cell r="B117" t="str">
            <v>SN95</v>
          </cell>
          <cell r="C117" t="str">
            <v>CURRENT</v>
          </cell>
        </row>
        <row r="118">
          <cell r="A118" t="str">
            <v>F4ZB</v>
          </cell>
          <cell r="B118" t="str">
            <v>SN95</v>
          </cell>
          <cell r="C118" t="str">
            <v>CURRENT</v>
          </cell>
        </row>
        <row r="119">
          <cell r="A119" t="str">
            <v>F5ZB</v>
          </cell>
          <cell r="B119" t="str">
            <v>SN95</v>
          </cell>
          <cell r="C119" t="str">
            <v>CURRENT</v>
          </cell>
        </row>
        <row r="120">
          <cell r="A120" t="str">
            <v>F6ZB</v>
          </cell>
          <cell r="B120" t="str">
            <v>SN95</v>
          </cell>
          <cell r="C120" t="str">
            <v>CURRENT</v>
          </cell>
        </row>
        <row r="121">
          <cell r="A121" t="str">
            <v>F7ZB</v>
          </cell>
          <cell r="B121" t="str">
            <v>SN95</v>
          </cell>
          <cell r="C121" t="str">
            <v>CURRENT</v>
          </cell>
        </row>
        <row r="122">
          <cell r="A122" t="str">
            <v>F8ZB</v>
          </cell>
          <cell r="B122" t="str">
            <v>SN95</v>
          </cell>
          <cell r="C122" t="str">
            <v>CURRENT</v>
          </cell>
        </row>
        <row r="123">
          <cell r="A123" t="str">
            <v>XR33</v>
          </cell>
          <cell r="B123" t="str">
            <v>SN95</v>
          </cell>
          <cell r="C123" t="str">
            <v>CURRENT</v>
          </cell>
        </row>
        <row r="124">
          <cell r="A124" t="str">
            <v>YR33</v>
          </cell>
          <cell r="B124" t="str">
            <v>SN95</v>
          </cell>
          <cell r="C124" t="str">
            <v>CURRENT</v>
          </cell>
        </row>
        <row r="125">
          <cell r="A125" t="str">
            <v>1R33</v>
          </cell>
          <cell r="B125" t="str">
            <v>SN95</v>
          </cell>
          <cell r="C125" t="str">
            <v>CURRENT</v>
          </cell>
        </row>
        <row r="126">
          <cell r="A126" t="str">
            <v>2R33</v>
          </cell>
          <cell r="B126" t="str">
            <v>SN95</v>
          </cell>
          <cell r="C126" t="str">
            <v>CURRENT</v>
          </cell>
        </row>
        <row r="127">
          <cell r="A127" t="str">
            <v>3R33</v>
          </cell>
          <cell r="B127" t="str">
            <v>SN95</v>
          </cell>
          <cell r="C127" t="str">
            <v>CURRENT</v>
          </cell>
        </row>
        <row r="128">
          <cell r="A128" t="str">
            <v>LS6/8</v>
          </cell>
          <cell r="B128">
            <v>0</v>
          </cell>
          <cell r="C128">
            <v>0</v>
          </cell>
        </row>
        <row r="129">
          <cell r="A129" t="str">
            <v>XW43</v>
          </cell>
          <cell r="B129" t="str">
            <v>DW98</v>
          </cell>
          <cell r="C129" t="str">
            <v>CURRENT</v>
          </cell>
        </row>
        <row r="130">
          <cell r="A130" t="str">
            <v>YW43</v>
          </cell>
          <cell r="B130" t="str">
            <v>DW98</v>
          </cell>
          <cell r="C130" t="str">
            <v>CURRENT</v>
          </cell>
        </row>
        <row r="131">
          <cell r="A131" t="str">
            <v>1W43</v>
          </cell>
          <cell r="B131" t="str">
            <v>DW98</v>
          </cell>
          <cell r="C131" t="str">
            <v>CURRENT</v>
          </cell>
        </row>
        <row r="132">
          <cell r="A132" t="str">
            <v>2W43</v>
          </cell>
          <cell r="B132" t="str">
            <v>DW98</v>
          </cell>
          <cell r="C132" t="str">
            <v>CURRENT</v>
          </cell>
        </row>
        <row r="133">
          <cell r="A133" t="str">
            <v>3W43</v>
          </cell>
          <cell r="B133" t="str">
            <v>DW98</v>
          </cell>
          <cell r="C133">
            <v>2003</v>
          </cell>
        </row>
        <row r="134">
          <cell r="A134" t="str">
            <v>FOCUS</v>
          </cell>
          <cell r="B134">
            <v>0</v>
          </cell>
          <cell r="C134">
            <v>0</v>
          </cell>
        </row>
        <row r="135">
          <cell r="A135" t="str">
            <v>XS41</v>
          </cell>
          <cell r="B135" t="str">
            <v>CW170</v>
          </cell>
          <cell r="C135" t="str">
            <v>CURRENT</v>
          </cell>
        </row>
        <row r="136">
          <cell r="A136" t="str">
            <v>YS41</v>
          </cell>
          <cell r="B136" t="str">
            <v>CW170</v>
          </cell>
          <cell r="C136" t="str">
            <v>CURRENT</v>
          </cell>
        </row>
        <row r="137">
          <cell r="A137" t="str">
            <v>1S41</v>
          </cell>
          <cell r="B137" t="str">
            <v>CW170</v>
          </cell>
          <cell r="C137" t="str">
            <v>CURRENT</v>
          </cell>
        </row>
        <row r="138">
          <cell r="A138" t="str">
            <v>2S41</v>
          </cell>
          <cell r="B138" t="str">
            <v>CW170</v>
          </cell>
          <cell r="C138" t="str">
            <v>CURRENT</v>
          </cell>
        </row>
        <row r="139">
          <cell r="A139" t="str">
            <v>3S41</v>
          </cell>
          <cell r="B139" t="str">
            <v>CW170</v>
          </cell>
          <cell r="C139" t="str">
            <v>CURRENT</v>
          </cell>
        </row>
        <row r="140">
          <cell r="A140" t="str">
            <v>C212 MAV</v>
          </cell>
          <cell r="B140">
            <v>0</v>
          </cell>
          <cell r="C140">
            <v>0</v>
          </cell>
        </row>
        <row r="141">
          <cell r="A141" t="str">
            <v>1S31</v>
          </cell>
          <cell r="B141" t="str">
            <v>C212</v>
          </cell>
          <cell r="C141">
            <v>2002</v>
          </cell>
        </row>
        <row r="142">
          <cell r="A142" t="str">
            <v>2S31</v>
          </cell>
          <cell r="B142" t="str">
            <v>C212</v>
          </cell>
          <cell r="C142">
            <v>2002</v>
          </cell>
        </row>
        <row r="143">
          <cell r="A143" t="str">
            <v>3S31</v>
          </cell>
          <cell r="B143" t="str">
            <v>C212</v>
          </cell>
          <cell r="C143">
            <v>2002</v>
          </cell>
        </row>
        <row r="144">
          <cell r="A144" t="str">
            <v>C264</v>
          </cell>
          <cell r="B144">
            <v>0</v>
          </cell>
          <cell r="C144">
            <v>0</v>
          </cell>
        </row>
        <row r="145">
          <cell r="A145" t="str">
            <v>C264</v>
          </cell>
          <cell r="B145" t="str">
            <v>C264</v>
          </cell>
          <cell r="C145">
            <v>2003</v>
          </cell>
        </row>
        <row r="146">
          <cell r="A146" t="str">
            <v>D219/258</v>
          </cell>
          <cell r="B146">
            <v>0</v>
          </cell>
          <cell r="C146">
            <v>0</v>
          </cell>
        </row>
        <row r="147">
          <cell r="A147" t="str">
            <v>D219</v>
          </cell>
          <cell r="B147" t="str">
            <v>D219</v>
          </cell>
          <cell r="C147">
            <v>2004</v>
          </cell>
        </row>
        <row r="148">
          <cell r="A148" t="str">
            <v>D258</v>
          </cell>
          <cell r="B148" t="str">
            <v>D258</v>
          </cell>
          <cell r="C148">
            <v>2004</v>
          </cell>
        </row>
        <row r="149">
          <cell r="A149" t="str">
            <v>EXPLORER</v>
          </cell>
          <cell r="B149">
            <v>0</v>
          </cell>
          <cell r="C149">
            <v>0</v>
          </cell>
        </row>
        <row r="150">
          <cell r="A150" t="str">
            <v>F57B</v>
          </cell>
          <cell r="B150" t="str">
            <v>U105</v>
          </cell>
          <cell r="C150" t="str">
            <v>CURRENT</v>
          </cell>
        </row>
        <row r="151">
          <cell r="A151" t="str">
            <v>XL24</v>
          </cell>
          <cell r="B151" t="str">
            <v>U105</v>
          </cell>
          <cell r="C151" t="str">
            <v>CURRENT</v>
          </cell>
        </row>
        <row r="152">
          <cell r="A152" t="str">
            <v>1L24</v>
          </cell>
          <cell r="B152" t="str">
            <v>U152 EXP</v>
          </cell>
          <cell r="C152">
            <v>2001</v>
          </cell>
        </row>
        <row r="153">
          <cell r="A153" t="str">
            <v>MOUNTAINEER</v>
          </cell>
          <cell r="B153">
            <v>0</v>
          </cell>
          <cell r="C153">
            <v>0</v>
          </cell>
        </row>
        <row r="154">
          <cell r="A154" t="str">
            <v>1L94</v>
          </cell>
          <cell r="B154" t="str">
            <v>U152 MTN</v>
          </cell>
          <cell r="C154">
            <v>2002</v>
          </cell>
        </row>
        <row r="155">
          <cell r="A155" t="str">
            <v>U231</v>
          </cell>
          <cell r="B155">
            <v>0</v>
          </cell>
          <cell r="C155">
            <v>0</v>
          </cell>
        </row>
        <row r="156">
          <cell r="A156" t="str">
            <v>2C54</v>
          </cell>
          <cell r="B156" t="str">
            <v>U231</v>
          </cell>
          <cell r="C156">
            <v>2002</v>
          </cell>
        </row>
        <row r="157">
          <cell r="A157" t="str">
            <v>RANGER</v>
          </cell>
          <cell r="B157">
            <v>0</v>
          </cell>
          <cell r="C157">
            <v>0</v>
          </cell>
        </row>
        <row r="158">
          <cell r="A158" t="str">
            <v>3L5A</v>
          </cell>
          <cell r="B158" t="str">
            <v>PN150</v>
          </cell>
          <cell r="C158" t="str">
            <v>CURRENT</v>
          </cell>
        </row>
        <row r="159">
          <cell r="A159" t="str">
            <v>E27B</v>
          </cell>
          <cell r="B159" t="str">
            <v>PN150</v>
          </cell>
          <cell r="C159" t="str">
            <v>CURRENT</v>
          </cell>
        </row>
        <row r="160">
          <cell r="A160" t="str">
            <v>F07B</v>
          </cell>
          <cell r="B160" t="str">
            <v>PN150</v>
          </cell>
          <cell r="C160" t="str">
            <v>CURRENT</v>
          </cell>
        </row>
        <row r="161">
          <cell r="A161" t="str">
            <v>F17B</v>
          </cell>
          <cell r="B161" t="str">
            <v>PN150</v>
          </cell>
          <cell r="C161" t="str">
            <v>CURRENT</v>
          </cell>
        </row>
        <row r="162">
          <cell r="A162" t="str">
            <v>F27B</v>
          </cell>
          <cell r="B162" t="str">
            <v>PN150</v>
          </cell>
          <cell r="C162" t="str">
            <v>CURRENT</v>
          </cell>
        </row>
        <row r="163">
          <cell r="A163" t="str">
            <v>F37B</v>
          </cell>
          <cell r="B163" t="str">
            <v>PN150</v>
          </cell>
          <cell r="C163" t="str">
            <v>CURRENT</v>
          </cell>
        </row>
        <row r="164">
          <cell r="A164" t="str">
            <v>F47B</v>
          </cell>
          <cell r="B164" t="str">
            <v>PN150</v>
          </cell>
          <cell r="C164" t="str">
            <v>CURRENT</v>
          </cell>
        </row>
        <row r="165">
          <cell r="A165" t="str">
            <v>F57B</v>
          </cell>
          <cell r="B165" t="str">
            <v>PN150</v>
          </cell>
          <cell r="C165" t="str">
            <v>CURRENT</v>
          </cell>
        </row>
        <row r="166">
          <cell r="A166" t="str">
            <v>F67B</v>
          </cell>
          <cell r="B166" t="str">
            <v>PN150</v>
          </cell>
          <cell r="C166" t="str">
            <v>CURRENT</v>
          </cell>
        </row>
        <row r="167">
          <cell r="A167" t="str">
            <v>F77B</v>
          </cell>
          <cell r="B167" t="str">
            <v>PN150</v>
          </cell>
          <cell r="C167" t="str">
            <v>CURRENT</v>
          </cell>
        </row>
        <row r="168">
          <cell r="A168" t="str">
            <v>F87B</v>
          </cell>
          <cell r="B168" t="str">
            <v>PN150</v>
          </cell>
          <cell r="C168" t="str">
            <v>CURRENT</v>
          </cell>
        </row>
        <row r="169">
          <cell r="A169" t="str">
            <v>F87S</v>
          </cell>
          <cell r="B169" t="str">
            <v>PN150</v>
          </cell>
          <cell r="C169" t="str">
            <v>CURRENT</v>
          </cell>
        </row>
        <row r="170">
          <cell r="A170" t="str">
            <v>XL54</v>
          </cell>
          <cell r="B170" t="str">
            <v>PN150</v>
          </cell>
          <cell r="C170" t="str">
            <v>CURRENT</v>
          </cell>
        </row>
        <row r="171">
          <cell r="A171" t="str">
            <v>YL54</v>
          </cell>
          <cell r="B171" t="str">
            <v>PN150</v>
          </cell>
          <cell r="C171" t="str">
            <v>CURRENT</v>
          </cell>
        </row>
        <row r="172">
          <cell r="A172" t="str">
            <v>1L54</v>
          </cell>
          <cell r="B172" t="str">
            <v>PN150</v>
          </cell>
          <cell r="C172" t="str">
            <v>CURRENT</v>
          </cell>
        </row>
        <row r="173">
          <cell r="A173" t="str">
            <v>2L54</v>
          </cell>
          <cell r="B173" t="str">
            <v>PN150</v>
          </cell>
          <cell r="C173" t="str">
            <v>CURRENT</v>
          </cell>
        </row>
        <row r="174">
          <cell r="A174" t="str">
            <v>3L54</v>
          </cell>
          <cell r="B174" t="str">
            <v>P273</v>
          </cell>
          <cell r="C174">
            <v>2003</v>
          </cell>
        </row>
        <row r="175">
          <cell r="A175" t="str">
            <v>U207</v>
          </cell>
          <cell r="B175">
            <v>0</v>
          </cell>
          <cell r="C175">
            <v>0</v>
          </cell>
        </row>
        <row r="176">
          <cell r="A176" t="str">
            <v>1L54</v>
          </cell>
          <cell r="B176" t="str">
            <v>U207</v>
          </cell>
          <cell r="C176">
            <v>2000.5</v>
          </cell>
        </row>
        <row r="177">
          <cell r="A177" t="str">
            <v>2L24</v>
          </cell>
          <cell r="B177" t="str">
            <v>U207</v>
          </cell>
          <cell r="C177">
            <v>2002.5</v>
          </cell>
        </row>
        <row r="178">
          <cell r="A178" t="str">
            <v>P207</v>
          </cell>
          <cell r="B178">
            <v>0</v>
          </cell>
          <cell r="C178">
            <v>0</v>
          </cell>
        </row>
        <row r="179">
          <cell r="A179" t="str">
            <v>1L54</v>
          </cell>
          <cell r="B179" t="str">
            <v>P207</v>
          </cell>
          <cell r="C179">
            <v>2000.5</v>
          </cell>
        </row>
        <row r="180">
          <cell r="A180" t="str">
            <v>F150-250</v>
          </cell>
          <cell r="B180">
            <v>0</v>
          </cell>
          <cell r="C180">
            <v>0</v>
          </cell>
        </row>
        <row r="181">
          <cell r="A181" t="str">
            <v>F65B</v>
          </cell>
          <cell r="B181" t="str">
            <v>PN96</v>
          </cell>
          <cell r="C181" t="str">
            <v>CURRENT</v>
          </cell>
        </row>
        <row r="182">
          <cell r="A182" t="str">
            <v>F75B</v>
          </cell>
          <cell r="B182" t="str">
            <v>PN96</v>
          </cell>
          <cell r="C182" t="str">
            <v>CURRENT</v>
          </cell>
        </row>
        <row r="183">
          <cell r="A183" t="str">
            <v>F85B</v>
          </cell>
          <cell r="B183" t="str">
            <v>PN96</v>
          </cell>
          <cell r="C183" t="str">
            <v>CURRENT</v>
          </cell>
        </row>
        <row r="184">
          <cell r="A184" t="str">
            <v>XL34</v>
          </cell>
          <cell r="B184" t="str">
            <v>PN96</v>
          </cell>
          <cell r="C184" t="str">
            <v>CURRENT</v>
          </cell>
        </row>
        <row r="185">
          <cell r="A185" t="str">
            <v>1L34</v>
          </cell>
          <cell r="B185" t="str">
            <v>PN96</v>
          </cell>
          <cell r="C185" t="str">
            <v>CURRENT</v>
          </cell>
        </row>
        <row r="186">
          <cell r="A186" t="str">
            <v>2L34</v>
          </cell>
          <cell r="B186" t="str">
            <v>PN96</v>
          </cell>
          <cell r="C186" t="str">
            <v>CURRENT</v>
          </cell>
        </row>
        <row r="187">
          <cell r="A187" t="str">
            <v>3L34</v>
          </cell>
          <cell r="B187" t="str">
            <v>P221</v>
          </cell>
          <cell r="C187">
            <v>2003</v>
          </cell>
        </row>
        <row r="188">
          <cell r="A188" t="str">
            <v>ULTRACAB</v>
          </cell>
        </row>
        <row r="189">
          <cell r="A189" t="str">
            <v>YL34</v>
          </cell>
          <cell r="B189" t="str">
            <v>P225</v>
          </cell>
          <cell r="C189">
            <v>2000.5</v>
          </cell>
        </row>
        <row r="190">
          <cell r="A190" t="str">
            <v>EXPEDITION</v>
          </cell>
        </row>
        <row r="191">
          <cell r="A191" t="str">
            <v>F75B</v>
          </cell>
          <cell r="B191" t="str">
            <v>UN93</v>
          </cell>
          <cell r="C191" t="str">
            <v>CURRENT</v>
          </cell>
        </row>
        <row r="192">
          <cell r="A192" t="str">
            <v>F85B</v>
          </cell>
          <cell r="B192" t="str">
            <v>UN93</v>
          </cell>
          <cell r="C192" t="str">
            <v>CURRENT</v>
          </cell>
        </row>
        <row r="193">
          <cell r="A193" t="str">
            <v>XL14</v>
          </cell>
          <cell r="B193" t="str">
            <v>UN93</v>
          </cell>
          <cell r="C193" t="str">
            <v>CURRENT</v>
          </cell>
        </row>
        <row r="194">
          <cell r="A194" t="str">
            <v>YL14</v>
          </cell>
          <cell r="B194" t="str">
            <v>UN93</v>
          </cell>
          <cell r="C194" t="str">
            <v>CURRENT</v>
          </cell>
        </row>
        <row r="195">
          <cell r="A195" t="str">
            <v>1L14</v>
          </cell>
          <cell r="B195" t="str">
            <v>UN93</v>
          </cell>
          <cell r="C195" t="str">
            <v>CURRENT</v>
          </cell>
        </row>
        <row r="196">
          <cell r="A196" t="str">
            <v>2L14</v>
          </cell>
          <cell r="B196" t="str">
            <v>U222</v>
          </cell>
          <cell r="C196">
            <v>2002</v>
          </cell>
        </row>
        <row r="197">
          <cell r="A197" t="str">
            <v>NAVIGATOR</v>
          </cell>
        </row>
        <row r="198">
          <cell r="A198" t="str">
            <v>F75B</v>
          </cell>
          <cell r="B198" t="str">
            <v>UN173</v>
          </cell>
          <cell r="C198" t="str">
            <v>CURRENT</v>
          </cell>
        </row>
        <row r="199">
          <cell r="A199" t="str">
            <v>F85B</v>
          </cell>
          <cell r="B199" t="str">
            <v>UN173</v>
          </cell>
          <cell r="C199" t="str">
            <v>CURRENT</v>
          </cell>
        </row>
        <row r="200">
          <cell r="A200" t="str">
            <v>XL74</v>
          </cell>
          <cell r="B200" t="str">
            <v>UN173</v>
          </cell>
          <cell r="C200" t="str">
            <v>CURRENT</v>
          </cell>
        </row>
        <row r="201">
          <cell r="A201" t="str">
            <v>YL74</v>
          </cell>
          <cell r="B201" t="str">
            <v>UN173</v>
          </cell>
          <cell r="C201" t="str">
            <v>CURRENT</v>
          </cell>
        </row>
        <row r="202">
          <cell r="A202" t="str">
            <v>1L74</v>
          </cell>
          <cell r="B202" t="str">
            <v>UN173</v>
          </cell>
          <cell r="C202" t="str">
            <v>CURRENT</v>
          </cell>
        </row>
        <row r="203">
          <cell r="A203" t="str">
            <v>2L74</v>
          </cell>
          <cell r="B203" t="str">
            <v>U228</v>
          </cell>
          <cell r="C203">
            <v>2002</v>
          </cell>
        </row>
        <row r="204">
          <cell r="A204" t="str">
            <v>U204/U187</v>
          </cell>
          <cell r="B204">
            <v>0</v>
          </cell>
          <cell r="C204">
            <v>0</v>
          </cell>
        </row>
        <row r="205">
          <cell r="A205" t="str">
            <v>YL84</v>
          </cell>
          <cell r="B205" t="str">
            <v>U204</v>
          </cell>
          <cell r="C205">
            <v>2000</v>
          </cell>
        </row>
        <row r="206">
          <cell r="A206" t="str">
            <v>ECONOLINE</v>
          </cell>
          <cell r="B206">
            <v>0</v>
          </cell>
          <cell r="C206">
            <v>0</v>
          </cell>
        </row>
        <row r="207">
          <cell r="A207" t="str">
            <v>F0UB</v>
          </cell>
          <cell r="B207" t="str">
            <v>VN127</v>
          </cell>
          <cell r="C207" t="str">
            <v>CURRENT</v>
          </cell>
        </row>
        <row r="208">
          <cell r="A208" t="str">
            <v>F1UB</v>
          </cell>
          <cell r="B208" t="str">
            <v>VN127</v>
          </cell>
          <cell r="C208" t="str">
            <v>CURRENT</v>
          </cell>
        </row>
        <row r="209">
          <cell r="A209" t="str">
            <v>F2UB</v>
          </cell>
          <cell r="B209" t="str">
            <v>VN127</v>
          </cell>
          <cell r="C209" t="str">
            <v>CURRENT</v>
          </cell>
        </row>
        <row r="210">
          <cell r="A210" t="str">
            <v>F3UB</v>
          </cell>
          <cell r="B210" t="str">
            <v>VN127</v>
          </cell>
          <cell r="C210" t="str">
            <v>CURRENT</v>
          </cell>
        </row>
        <row r="211">
          <cell r="A211" t="str">
            <v>F4UB</v>
          </cell>
          <cell r="B211" t="str">
            <v>VN127</v>
          </cell>
          <cell r="C211" t="str">
            <v>CURRENT</v>
          </cell>
        </row>
        <row r="212">
          <cell r="A212" t="str">
            <v>F5UB</v>
          </cell>
          <cell r="B212" t="str">
            <v>VN127</v>
          </cell>
          <cell r="C212" t="str">
            <v>CURRENT</v>
          </cell>
        </row>
        <row r="213">
          <cell r="A213" t="str">
            <v>F6UB</v>
          </cell>
          <cell r="B213" t="str">
            <v>VN127</v>
          </cell>
          <cell r="C213" t="str">
            <v>CURRENT</v>
          </cell>
        </row>
        <row r="214">
          <cell r="A214" t="str">
            <v>F7UB</v>
          </cell>
          <cell r="B214" t="str">
            <v>VN127</v>
          </cell>
          <cell r="C214" t="str">
            <v>CURRENT</v>
          </cell>
        </row>
        <row r="215">
          <cell r="A215" t="str">
            <v>F8UB</v>
          </cell>
          <cell r="B215" t="str">
            <v>VN127</v>
          </cell>
          <cell r="C215" t="str">
            <v>CURRENT</v>
          </cell>
        </row>
        <row r="216">
          <cell r="A216" t="str">
            <v>XC24</v>
          </cell>
          <cell r="B216" t="str">
            <v>VN127</v>
          </cell>
          <cell r="C216" t="str">
            <v>CURRENT</v>
          </cell>
        </row>
        <row r="217">
          <cell r="A217" t="str">
            <v>YC24</v>
          </cell>
          <cell r="B217" t="str">
            <v>VN127</v>
          </cell>
          <cell r="C217" t="str">
            <v>CURRENT</v>
          </cell>
        </row>
        <row r="218">
          <cell r="A218" t="str">
            <v>1C24</v>
          </cell>
          <cell r="B218" t="str">
            <v>VN127</v>
          </cell>
          <cell r="C218" t="str">
            <v>CURRENT</v>
          </cell>
        </row>
        <row r="219">
          <cell r="A219" t="str">
            <v>2C24</v>
          </cell>
          <cell r="B219" t="str">
            <v>VN127</v>
          </cell>
          <cell r="C219" t="str">
            <v>CURRENT</v>
          </cell>
        </row>
        <row r="220">
          <cell r="A220" t="str">
            <v>USV</v>
          </cell>
          <cell r="B220">
            <v>0</v>
          </cell>
          <cell r="C220">
            <v>0</v>
          </cell>
        </row>
        <row r="221">
          <cell r="A221" t="str">
            <v>3C24</v>
          </cell>
          <cell r="B221" t="str">
            <v>USV</v>
          </cell>
          <cell r="C221">
            <v>2003</v>
          </cell>
        </row>
        <row r="222">
          <cell r="A222" t="str">
            <v>F250-550</v>
          </cell>
          <cell r="B222">
            <v>0</v>
          </cell>
          <cell r="C222">
            <v>0</v>
          </cell>
        </row>
        <row r="223">
          <cell r="A223" t="str">
            <v>F81B</v>
          </cell>
          <cell r="B223" t="str">
            <v>P131</v>
          </cell>
          <cell r="C223" t="str">
            <v>CURRENT</v>
          </cell>
        </row>
        <row r="224">
          <cell r="A224" t="str">
            <v>XC34</v>
          </cell>
          <cell r="B224" t="str">
            <v>P131</v>
          </cell>
          <cell r="C224" t="str">
            <v>CURRENT</v>
          </cell>
        </row>
        <row r="225">
          <cell r="A225" t="str">
            <v>YC34</v>
          </cell>
          <cell r="B225" t="str">
            <v>P131</v>
          </cell>
          <cell r="C225" t="str">
            <v>CURRENT</v>
          </cell>
        </row>
        <row r="226">
          <cell r="A226" t="str">
            <v>1C34</v>
          </cell>
          <cell r="B226" t="str">
            <v>P131</v>
          </cell>
          <cell r="C226" t="str">
            <v>CURRENT</v>
          </cell>
        </row>
        <row r="227">
          <cell r="A227" t="str">
            <v>2C34</v>
          </cell>
          <cell r="B227" t="str">
            <v>P131</v>
          </cell>
          <cell r="C227" t="str">
            <v>CURRENT</v>
          </cell>
        </row>
        <row r="228">
          <cell r="A228" t="str">
            <v>EXCURSION</v>
          </cell>
          <cell r="B228">
            <v>0</v>
          </cell>
          <cell r="C228">
            <v>0</v>
          </cell>
        </row>
        <row r="229">
          <cell r="A229" t="str">
            <v>F81B</v>
          </cell>
          <cell r="B229" t="str">
            <v>U137</v>
          </cell>
          <cell r="C229" t="str">
            <v>CURRENT</v>
          </cell>
        </row>
        <row r="230">
          <cell r="A230" t="str">
            <v>YC35</v>
          </cell>
          <cell r="B230" t="str">
            <v>U137</v>
          </cell>
          <cell r="C230" t="str">
            <v>CURRENT</v>
          </cell>
        </row>
        <row r="231">
          <cell r="A231" t="str">
            <v>HEAVY TRUCK</v>
          </cell>
          <cell r="B231">
            <v>0</v>
          </cell>
          <cell r="C231">
            <v>0</v>
          </cell>
        </row>
        <row r="232">
          <cell r="A232" t="str">
            <v>F81B</v>
          </cell>
          <cell r="B232" t="str">
            <v>H215</v>
          </cell>
          <cell r="C232" t="str">
            <v>CURRENT</v>
          </cell>
        </row>
        <row r="233">
          <cell r="A233" t="str">
            <v>XC34</v>
          </cell>
          <cell r="B233" t="str">
            <v>H215</v>
          </cell>
          <cell r="C233" t="str">
            <v>CURRENT</v>
          </cell>
        </row>
        <row r="234">
          <cell r="A234" t="str">
            <v>YC34</v>
          </cell>
          <cell r="B234" t="str">
            <v>H215</v>
          </cell>
          <cell r="C234" t="str">
            <v>CURRENT</v>
          </cell>
        </row>
        <row r="235">
          <cell r="A235" t="str">
            <v>1C34</v>
          </cell>
          <cell r="B235" t="str">
            <v>H215</v>
          </cell>
          <cell r="C235" t="str">
            <v>CURRENT</v>
          </cell>
        </row>
        <row r="236">
          <cell r="A236" t="str">
            <v>2C34</v>
          </cell>
          <cell r="B236" t="str">
            <v>H215</v>
          </cell>
          <cell r="C236" t="str">
            <v>CURRENT</v>
          </cell>
        </row>
        <row r="237">
          <cell r="A237" t="str">
            <v>ATV</v>
          </cell>
          <cell r="B237">
            <v>0</v>
          </cell>
          <cell r="C237">
            <v>0</v>
          </cell>
        </row>
        <row r="238">
          <cell r="A238" t="str">
            <v>ATV</v>
          </cell>
          <cell r="B238" t="str">
            <v>U260</v>
          </cell>
          <cell r="C238">
            <v>2003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ord Options"/>
      <sheetName val="Colors"/>
      <sheetName val="Lookup1"/>
      <sheetName val="Vols&amp;Fixed Costs"/>
      <sheetName val="roles"/>
      <sheetName val="RESBALBP"/>
      <sheetName val="series pricing"/>
      <sheetName val="2 shift Metric (16hrs)"/>
      <sheetName val="PFEP Data"/>
      <sheetName val="MSSM Facer 16"/>
      <sheetName val="Sheet2"/>
      <sheetName val="Trend-J97MUmp"/>
      <sheetName val="Engineers"/>
      <sheetName val="WE Annual Sales"/>
      <sheetName val="Rul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Wage Calculations"/>
      <sheetName val="New_By_Rework_Summary"/>
      <sheetName val="matrix"/>
      <sheetName val="#REF"/>
      <sheetName val="#REF!"/>
      <sheetName val="Input Worksheet"/>
      <sheetName val="Tables"/>
      <sheetName val="INPUT"/>
      <sheetName val="Features"/>
      <sheetName val="CH1"/>
      <sheetName val="CH2"/>
      <sheetName val="EX1"/>
      <sheetName val="TE1-2"/>
      <sheetName val="TE3"/>
      <sheetName val="TE4-5"/>
      <sheetName val="Ford Options"/>
      <sheetName val="SHEET1"/>
      <sheetName val="Monthly Trend"/>
      <sheetName val="roles"/>
      <sheetName val="MATX_2"/>
      <sheetName val="HVL MNTHLY"/>
      <sheetName val="series pricing"/>
      <sheetName val="EN114VEPS"/>
      <sheetName val="variable"/>
      <sheetName val="CompetitiveAnalysisBaseline"/>
      <sheetName val="BaselineResults"/>
      <sheetName val="C&amp;IProgramEvaluation"/>
    </sheetNames>
    <sheetDataSet>
      <sheetData sheetId="0" refreshError="1">
        <row r="48">
          <cell r="G48">
            <v>147038.25771663999</v>
          </cell>
        </row>
        <row r="49">
          <cell r="G49">
            <v>163178.48422111996</v>
          </cell>
        </row>
        <row r="195">
          <cell r="A195">
            <v>1997</v>
          </cell>
          <cell r="B195">
            <v>2</v>
          </cell>
          <cell r="C195">
            <v>3</v>
          </cell>
          <cell r="D195">
            <v>4</v>
          </cell>
          <cell r="E195">
            <v>5</v>
          </cell>
          <cell r="F195">
            <v>6</v>
          </cell>
          <cell r="G195">
            <v>7</v>
          </cell>
          <cell r="H195">
            <v>8</v>
          </cell>
          <cell r="I195">
            <v>9</v>
          </cell>
          <cell r="J195">
            <v>10</v>
          </cell>
          <cell r="K195">
            <v>11</v>
          </cell>
          <cell r="L195">
            <v>12</v>
          </cell>
          <cell r="M195">
            <v>13</v>
          </cell>
          <cell r="N195">
            <v>14</v>
          </cell>
          <cell r="O195">
            <v>15</v>
          </cell>
          <cell r="P195">
            <v>16</v>
          </cell>
        </row>
        <row r="196">
          <cell r="A196" t="str">
            <v>Conv. w/Auto</v>
          </cell>
          <cell r="B196">
            <v>2.5</v>
          </cell>
          <cell r="C196">
            <v>4</v>
          </cell>
          <cell r="D196">
            <v>4</v>
          </cell>
          <cell r="E196">
            <v>4</v>
          </cell>
          <cell r="F196">
            <v>4</v>
          </cell>
          <cell r="G196">
            <v>4</v>
          </cell>
          <cell r="H196">
            <v>3.9375</v>
          </cell>
          <cell r="I196">
            <v>0</v>
          </cell>
          <cell r="J196">
            <v>4</v>
          </cell>
          <cell r="K196">
            <v>4</v>
          </cell>
          <cell r="L196">
            <v>4</v>
          </cell>
          <cell r="M196">
            <v>4.0595238095238093</v>
          </cell>
          <cell r="N196">
            <v>4</v>
          </cell>
          <cell r="O196">
            <v>4</v>
          </cell>
          <cell r="P196">
            <v>4</v>
          </cell>
        </row>
        <row r="197">
          <cell r="A197" t="str">
            <v>Conv. w/o Auto</v>
          </cell>
          <cell r="B197">
            <v>2.75</v>
          </cell>
          <cell r="C197">
            <v>4.1500000000000004</v>
          </cell>
          <cell r="D197">
            <v>4.1500000000000004</v>
          </cell>
          <cell r="E197">
            <v>4.1500000000000004</v>
          </cell>
          <cell r="F197">
            <v>4.1500000000000004</v>
          </cell>
          <cell r="G197">
            <v>4.1500000000000004</v>
          </cell>
          <cell r="H197">
            <v>4.0851562500000007</v>
          </cell>
          <cell r="I197">
            <v>0</v>
          </cell>
          <cell r="J197">
            <v>4.1500000000000004</v>
          </cell>
          <cell r="K197">
            <v>4.1500000000000004</v>
          </cell>
          <cell r="L197">
            <v>4.1500000000000004</v>
          </cell>
          <cell r="M197">
            <v>4.2117559523809529</v>
          </cell>
          <cell r="N197">
            <v>4.1500000000000004</v>
          </cell>
          <cell r="O197">
            <v>4.1500000000000004</v>
          </cell>
          <cell r="P197">
            <v>4.1500000000000004</v>
          </cell>
        </row>
        <row r="201">
          <cell r="A201" t="str">
            <v>Exchange/Economics Factor</v>
          </cell>
          <cell r="B201">
            <v>1.1005212499199999</v>
          </cell>
          <cell r="C201">
            <v>1.1005212499199999</v>
          </cell>
          <cell r="D201">
            <v>1.2328566603084148</v>
          </cell>
          <cell r="E201">
            <v>1.1005212499199999</v>
          </cell>
          <cell r="F201">
            <v>1.1005212499199999</v>
          </cell>
          <cell r="G201">
            <v>1.2311905059014083</v>
          </cell>
          <cell r="H201">
            <v>1.2328566603084148</v>
          </cell>
          <cell r="I201">
            <v>0</v>
          </cell>
          <cell r="J201">
            <v>1.1005212499199999</v>
          </cell>
          <cell r="K201">
            <v>1.1005212499199999</v>
          </cell>
          <cell r="L201">
            <v>1.0317919075144508</v>
          </cell>
          <cell r="M201">
            <v>1.1373587267160759</v>
          </cell>
          <cell r="N201">
            <v>1.1005212499199999</v>
          </cell>
          <cell r="O201">
            <v>1.1005212499199999</v>
          </cell>
          <cell r="P201">
            <v>1.1005212499199999</v>
          </cell>
        </row>
        <row r="202">
          <cell r="A202">
            <v>2004</v>
          </cell>
          <cell r="B202" t="str">
            <v>Buffalo</v>
          </cell>
          <cell r="C202" t="str">
            <v>Chicago</v>
          </cell>
          <cell r="D202" t="str">
            <v>Dagenham</v>
          </cell>
          <cell r="E202" t="str">
            <v>Dearborn</v>
          </cell>
          <cell r="F202" t="str">
            <v>Frame</v>
          </cell>
          <cell r="G202" t="str">
            <v>Genk</v>
          </cell>
          <cell r="H202" t="str">
            <v>Halewood</v>
          </cell>
          <cell r="I202" t="str">
            <v>Lamosa</v>
          </cell>
          <cell r="J202" t="str">
            <v>Maumee</v>
          </cell>
          <cell r="K202" t="str">
            <v>Monroe</v>
          </cell>
          <cell r="L202" t="str">
            <v>Saarlouis</v>
          </cell>
          <cell r="M202" t="str">
            <v>Valencia</v>
          </cell>
          <cell r="N202" t="str">
            <v>Walton Hills</v>
          </cell>
          <cell r="O202" t="str">
            <v>Wayne</v>
          </cell>
          <cell r="P202" t="str">
            <v>Woodhaven</v>
          </cell>
        </row>
        <row r="203">
          <cell r="A203">
            <v>2005</v>
          </cell>
          <cell r="B203">
            <v>2</v>
          </cell>
          <cell r="C203">
            <v>3</v>
          </cell>
          <cell r="D203">
            <v>4</v>
          </cell>
          <cell r="E203">
            <v>5</v>
          </cell>
          <cell r="F203">
            <v>6</v>
          </cell>
          <cell r="G203">
            <v>7</v>
          </cell>
          <cell r="H203">
            <v>8</v>
          </cell>
          <cell r="I203">
            <v>9</v>
          </cell>
          <cell r="J203">
            <v>10</v>
          </cell>
          <cell r="K203">
            <v>11</v>
          </cell>
          <cell r="L203">
            <v>12</v>
          </cell>
          <cell r="M203">
            <v>13</v>
          </cell>
          <cell r="N203">
            <v>14</v>
          </cell>
          <cell r="O203">
            <v>15</v>
          </cell>
          <cell r="P203">
            <v>16</v>
          </cell>
        </row>
        <row r="204">
          <cell r="A204">
            <v>1996</v>
          </cell>
          <cell r="B204">
            <v>1</v>
          </cell>
          <cell r="C204">
            <v>1</v>
          </cell>
          <cell r="D204">
            <v>1</v>
          </cell>
          <cell r="E204">
            <v>1</v>
          </cell>
          <cell r="F204">
            <v>1</v>
          </cell>
          <cell r="G204">
            <v>1</v>
          </cell>
          <cell r="H204">
            <v>1</v>
          </cell>
          <cell r="I204">
            <v>0</v>
          </cell>
          <cell r="J204">
            <v>1</v>
          </cell>
          <cell r="K204">
            <v>1</v>
          </cell>
          <cell r="L204">
            <v>1</v>
          </cell>
          <cell r="M204">
            <v>1</v>
          </cell>
          <cell r="N204">
            <v>1</v>
          </cell>
          <cell r="O204">
            <v>1</v>
          </cell>
          <cell r="P204">
            <v>1</v>
          </cell>
        </row>
        <row r="205">
          <cell r="A205">
            <v>1997</v>
          </cell>
          <cell r="B205">
            <v>1.03447</v>
          </cell>
          <cell r="C205">
            <v>1.03447</v>
          </cell>
          <cell r="D205">
            <v>1.0109531249999999</v>
          </cell>
          <cell r="E205">
            <v>1.03447</v>
          </cell>
          <cell r="F205">
            <v>1.03447</v>
          </cell>
          <cell r="G205">
            <v>1.0372083333333333</v>
          </cell>
          <cell r="H205">
            <v>1.0109531249999999</v>
          </cell>
          <cell r="I205">
            <v>0</v>
          </cell>
          <cell r="J205">
            <v>1.03447</v>
          </cell>
          <cell r="K205">
            <v>1.03447</v>
          </cell>
          <cell r="L205">
            <v>1.0377832369942195</v>
          </cell>
          <cell r="M205">
            <v>1.0028846153846154</v>
          </cell>
          <cell r="N205">
            <v>1.03447</v>
          </cell>
          <cell r="O205">
            <v>1.03447</v>
          </cell>
          <cell r="P205">
            <v>1.03447</v>
          </cell>
        </row>
        <row r="206">
          <cell r="A206">
            <v>1998</v>
          </cell>
          <cell r="B206">
            <v>1.04111</v>
          </cell>
          <cell r="C206">
            <v>1.04111</v>
          </cell>
          <cell r="D206">
            <v>1.0525646777343747</v>
          </cell>
          <cell r="E206">
            <v>1.04111</v>
          </cell>
          <cell r="F206">
            <v>1.04111</v>
          </cell>
          <cell r="G206">
            <v>1.0829002500000002</v>
          </cell>
          <cell r="H206">
            <v>1.0525646777343747</v>
          </cell>
          <cell r="I206">
            <v>0</v>
          </cell>
          <cell r="J206">
            <v>1.04111</v>
          </cell>
          <cell r="K206">
            <v>1.04111</v>
          </cell>
          <cell r="L206">
            <v>1.0317919075144508</v>
          </cell>
          <cell r="M206">
            <v>1.0420047709923663</v>
          </cell>
          <cell r="N206">
            <v>1.04111</v>
          </cell>
          <cell r="O206">
            <v>1.04111</v>
          </cell>
          <cell r="P206">
            <v>1.04111</v>
          </cell>
        </row>
        <row r="207">
          <cell r="A207">
            <v>1999</v>
          </cell>
          <cell r="B207">
            <v>1.0438900000000002</v>
          </cell>
          <cell r="C207">
            <v>1.0438900000000002</v>
          </cell>
          <cell r="D207">
            <v>1.0822420190917965</v>
          </cell>
          <cell r="E207">
            <v>1.0438900000000002</v>
          </cell>
          <cell r="F207">
            <v>1.0438900000000002</v>
          </cell>
          <cell r="G207">
            <v>1.1110556565000003</v>
          </cell>
          <cell r="H207">
            <v>1.0822420190917965</v>
          </cell>
          <cell r="I207">
            <v>0</v>
          </cell>
          <cell r="J207">
            <v>1.0438900000000002</v>
          </cell>
          <cell r="K207">
            <v>1.0438900000000002</v>
          </cell>
          <cell r="L207">
            <v>1.0317919075144508</v>
          </cell>
          <cell r="M207">
            <v>1.0586536916666665</v>
          </cell>
          <cell r="N207">
            <v>1.0438900000000002</v>
          </cell>
          <cell r="O207">
            <v>1.0438900000000002</v>
          </cell>
          <cell r="P207">
            <v>1.0438900000000002</v>
          </cell>
        </row>
        <row r="208">
          <cell r="A208">
            <v>2000</v>
          </cell>
          <cell r="B208">
            <v>1.04278</v>
          </cell>
          <cell r="C208">
            <v>1.04278</v>
          </cell>
          <cell r="D208">
            <v>1.1119660718994135</v>
          </cell>
          <cell r="E208">
            <v>1.04278</v>
          </cell>
          <cell r="F208">
            <v>1.04278</v>
          </cell>
          <cell r="G208">
            <v>1.1399431035690002</v>
          </cell>
          <cell r="H208">
            <v>1.1119660718994135</v>
          </cell>
          <cell r="I208">
            <v>0</v>
          </cell>
          <cell r="J208">
            <v>1.04278</v>
          </cell>
          <cell r="K208">
            <v>1.04278</v>
          </cell>
          <cell r="L208">
            <v>1.0317919075144508</v>
          </cell>
          <cell r="M208">
            <v>1.0765137125800357</v>
          </cell>
          <cell r="N208">
            <v>1.04278</v>
          </cell>
          <cell r="O208">
            <v>1.04278</v>
          </cell>
          <cell r="P208">
            <v>1.04278</v>
          </cell>
        </row>
        <row r="209">
          <cell r="A209">
            <v>2001</v>
          </cell>
          <cell r="B209">
            <v>1.0333299999999999</v>
          </cell>
          <cell r="C209">
            <v>1.0333299999999999</v>
          </cell>
          <cell r="D209">
            <v>1.150884884415893</v>
          </cell>
          <cell r="E209">
            <v>1.0333299999999999</v>
          </cell>
          <cell r="F209">
            <v>1.0333299999999999</v>
          </cell>
          <cell r="G209">
            <v>1.1695816242617942</v>
          </cell>
          <cell r="H209">
            <v>1.150884884415893</v>
          </cell>
          <cell r="I209">
            <v>0</v>
          </cell>
          <cell r="J209">
            <v>1.0333299999999999</v>
          </cell>
          <cell r="K209">
            <v>1.0333299999999999</v>
          </cell>
          <cell r="L209">
            <v>1.0317919075144508</v>
          </cell>
          <cell r="M209">
            <v>1.0804708285028297</v>
          </cell>
          <cell r="N209">
            <v>1.0333299999999999</v>
          </cell>
          <cell r="O209">
            <v>1.0333299999999999</v>
          </cell>
          <cell r="P209">
            <v>1.0333299999999999</v>
          </cell>
        </row>
        <row r="210">
          <cell r="A210">
            <v>2002</v>
          </cell>
          <cell r="B210">
            <v>1.0663965599999998</v>
          </cell>
          <cell r="C210">
            <v>1.0663965599999998</v>
          </cell>
          <cell r="D210">
            <v>1.1911658553704489</v>
          </cell>
          <cell r="E210">
            <v>1.0663965599999998</v>
          </cell>
          <cell r="F210">
            <v>1.0663965599999998</v>
          </cell>
          <cell r="G210">
            <v>1.1999907464926007</v>
          </cell>
          <cell r="H210">
            <v>1.1911658553704489</v>
          </cell>
          <cell r="I210">
            <v>0</v>
          </cell>
          <cell r="J210">
            <v>1.0663965599999998</v>
          </cell>
          <cell r="K210">
            <v>1.0663965599999998</v>
          </cell>
          <cell r="L210">
            <v>1.0317919075144508</v>
          </cell>
          <cell r="M210">
            <v>1.1083221542510615</v>
          </cell>
          <cell r="N210">
            <v>1.0663965599999998</v>
          </cell>
          <cell r="O210">
            <v>1.0663965599999998</v>
          </cell>
          <cell r="P210">
            <v>1.0663965599999998</v>
          </cell>
        </row>
        <row r="211">
          <cell r="A211">
            <v>2003</v>
          </cell>
          <cell r="B211">
            <v>1.1005212499199999</v>
          </cell>
          <cell r="C211">
            <v>1.1005212499199999</v>
          </cell>
          <cell r="D211">
            <v>1.2328566603084148</v>
          </cell>
          <cell r="E211">
            <v>1.1005212499199999</v>
          </cell>
          <cell r="F211">
            <v>1.1005212499199999</v>
          </cell>
          <cell r="G211">
            <v>1.2311905059014083</v>
          </cell>
          <cell r="H211">
            <v>1.2328566603084148</v>
          </cell>
          <cell r="I211">
            <v>0</v>
          </cell>
          <cell r="J211">
            <v>1.1005212499199999</v>
          </cell>
          <cell r="K211">
            <v>1.1005212499199999</v>
          </cell>
          <cell r="L211">
            <v>1.0317919075144508</v>
          </cell>
          <cell r="M211">
            <v>1.1373587267160759</v>
          </cell>
          <cell r="N211">
            <v>1.1005212499199999</v>
          </cell>
          <cell r="O211">
            <v>1.1005212499199999</v>
          </cell>
          <cell r="P211">
            <v>1.1005212499199999</v>
          </cell>
        </row>
        <row r="212">
          <cell r="A212">
            <v>2004</v>
          </cell>
          <cell r="B212">
            <v>1.1357379299174399</v>
          </cell>
          <cell r="C212">
            <v>1.1357379299174399</v>
          </cell>
          <cell r="D212">
            <v>1.2760066434192092</v>
          </cell>
          <cell r="E212">
            <v>1.1357379299174399</v>
          </cell>
          <cell r="F212">
            <v>1.1357379299174399</v>
          </cell>
          <cell r="G212">
            <v>1.263201459054845</v>
          </cell>
          <cell r="H212">
            <v>1.2760066434192092</v>
          </cell>
          <cell r="I212">
            <v>0</v>
          </cell>
          <cell r="J212">
            <v>1.1357379299174399</v>
          </cell>
          <cell r="K212">
            <v>1.1357379299174399</v>
          </cell>
          <cell r="L212">
            <v>1.0317919075144508</v>
          </cell>
          <cell r="M212">
            <v>1.1676169001144898</v>
          </cell>
          <cell r="N212">
            <v>1.1357379299174399</v>
          </cell>
          <cell r="O212">
            <v>1.1357379299174399</v>
          </cell>
          <cell r="P212">
            <v>1.1357379299174399</v>
          </cell>
        </row>
        <row r="213">
          <cell r="A213">
            <v>2005</v>
          </cell>
          <cell r="B213">
            <v>1.172081543674798</v>
          </cell>
          <cell r="C213">
            <v>1.172081543674798</v>
          </cell>
          <cell r="D213">
            <v>1.3206668759388815</v>
          </cell>
          <cell r="E213">
            <v>1.172081543674798</v>
          </cell>
          <cell r="F213">
            <v>1.172081543674798</v>
          </cell>
          <cell r="G213">
            <v>1.296044696990271</v>
          </cell>
          <cell r="H213">
            <v>1.3206668759388815</v>
          </cell>
          <cell r="I213">
            <v>0</v>
          </cell>
          <cell r="J213">
            <v>1.172081543674798</v>
          </cell>
          <cell r="K213">
            <v>1.172081543674798</v>
          </cell>
          <cell r="L213">
            <v>1.0317919075144508</v>
          </cell>
          <cell r="M213">
            <v>1.1991351193672619</v>
          </cell>
          <cell r="N213">
            <v>1.172081543674798</v>
          </cell>
          <cell r="O213">
            <v>1.172081543674798</v>
          </cell>
          <cell r="P213">
            <v>1.172081543674798</v>
          </cell>
        </row>
        <row r="214">
          <cell r="A214">
            <v>2006</v>
          </cell>
          <cell r="B214">
            <v>1.2095881530723915</v>
          </cell>
          <cell r="C214">
            <v>1.2095881530723915</v>
          </cell>
          <cell r="D214">
            <v>1.3668902165967425</v>
          </cell>
          <cell r="E214">
            <v>1.2095881530723915</v>
          </cell>
          <cell r="F214">
            <v>1.2095881530723915</v>
          </cell>
          <cell r="G214">
            <v>1.3297418591120183</v>
          </cell>
          <cell r="H214">
            <v>1.3668902165967425</v>
          </cell>
          <cell r="I214">
            <v>0</v>
          </cell>
          <cell r="J214">
            <v>1.2095881530723915</v>
          </cell>
          <cell r="K214">
            <v>1.2095881530723915</v>
          </cell>
          <cell r="L214">
            <v>1.0317919075144508</v>
          </cell>
          <cell r="M214">
            <v>1.2319539486654445</v>
          </cell>
          <cell r="N214">
            <v>1.2095881530723915</v>
          </cell>
          <cell r="O214">
            <v>1.2095881530723915</v>
          </cell>
          <cell r="P214">
            <v>1.2095881530723915</v>
          </cell>
        </row>
        <row r="215">
          <cell r="A215">
            <v>2007</v>
          </cell>
          <cell r="B215">
            <v>1.2482949739707081</v>
          </cell>
          <cell r="C215">
            <v>1.2482949739707081</v>
          </cell>
          <cell r="D215">
            <v>1.4147313741776284</v>
          </cell>
          <cell r="E215">
            <v>1.2482949739707081</v>
          </cell>
          <cell r="F215">
            <v>1.2482949739707081</v>
          </cell>
          <cell r="G215">
            <v>1.3643151474489308</v>
          </cell>
          <cell r="H215">
            <v>1.4147313741776284</v>
          </cell>
          <cell r="I215">
            <v>0</v>
          </cell>
          <cell r="J215">
            <v>1.2482949739707081</v>
          </cell>
          <cell r="K215">
            <v>1.2482949739707081</v>
          </cell>
          <cell r="L215">
            <v>1.0317919075144508</v>
          </cell>
          <cell r="M215">
            <v>1.266116107241934</v>
          </cell>
          <cell r="N215">
            <v>1.2482949739707081</v>
          </cell>
          <cell r="O215">
            <v>1.2482949739707081</v>
          </cell>
          <cell r="P215">
            <v>1.2482949739707081</v>
          </cell>
        </row>
        <row r="216">
          <cell r="A216">
            <v>2008</v>
          </cell>
          <cell r="B216" t="str">
            <v>Buffalo</v>
          </cell>
          <cell r="C216" t="str">
            <v>Chicago</v>
          </cell>
          <cell r="D216" t="str">
            <v>Dagenham</v>
          </cell>
          <cell r="E216" t="str">
            <v>Dearborn</v>
          </cell>
          <cell r="F216" t="str">
            <v>Frame</v>
          </cell>
          <cell r="G216" t="str">
            <v>Genk</v>
          </cell>
          <cell r="H216" t="str">
            <v>Halewood</v>
          </cell>
          <cell r="I216" t="str">
            <v>Lamosa</v>
          </cell>
          <cell r="J216" t="str">
            <v>Maumee</v>
          </cell>
          <cell r="K216" t="str">
            <v>Monroe</v>
          </cell>
          <cell r="L216" t="str">
            <v>Saarlouis</v>
          </cell>
          <cell r="M216" t="str">
            <v>Valencia</v>
          </cell>
          <cell r="N216" t="str">
            <v>Walton Hills</v>
          </cell>
          <cell r="O216" t="str">
            <v>Wayne</v>
          </cell>
          <cell r="P216" t="str">
            <v>Woodhaven</v>
          </cell>
        </row>
        <row r="217">
          <cell r="A217">
            <v>2009</v>
          </cell>
          <cell r="B217">
            <v>2</v>
          </cell>
          <cell r="C217">
            <v>3</v>
          </cell>
          <cell r="D217">
            <v>4</v>
          </cell>
          <cell r="E217">
            <v>5</v>
          </cell>
          <cell r="F217">
            <v>6</v>
          </cell>
          <cell r="G217">
            <v>7</v>
          </cell>
          <cell r="H217">
            <v>8</v>
          </cell>
          <cell r="I217">
            <v>9</v>
          </cell>
          <cell r="J217">
            <v>10</v>
          </cell>
          <cell r="K217">
            <v>11</v>
          </cell>
          <cell r="L217">
            <v>12</v>
          </cell>
          <cell r="M217">
            <v>13</v>
          </cell>
          <cell r="N217">
            <v>14</v>
          </cell>
          <cell r="O217">
            <v>15</v>
          </cell>
          <cell r="P217">
            <v>16</v>
          </cell>
        </row>
        <row r="218">
          <cell r="A218">
            <v>2010</v>
          </cell>
          <cell r="B218">
            <v>1.3720069577616412</v>
          </cell>
          <cell r="C218">
            <v>1.3720069577616412</v>
          </cell>
          <cell r="D218">
            <v>1.5685379628740497</v>
          </cell>
          <cell r="E218">
            <v>1.3720069577616412</v>
          </cell>
          <cell r="F218">
            <v>1.3720069577616412</v>
          </cell>
          <cell r="G218">
            <v>1.4735225392720055</v>
          </cell>
          <cell r="H218">
            <v>1.5685379628740497</v>
          </cell>
          <cell r="I218">
            <v>0</v>
          </cell>
          <cell r="J218">
            <v>1.3720069577616412</v>
          </cell>
          <cell r="K218">
            <v>1.3720069577616412</v>
          </cell>
          <cell r="L218">
            <v>1.0317919075144508</v>
          </cell>
          <cell r="M218">
            <v>1.3771230147085438</v>
          </cell>
          <cell r="N218">
            <v>1.3720069577616412</v>
          </cell>
          <cell r="O218">
            <v>1.3720069577616412</v>
          </cell>
          <cell r="P218">
            <v>1.3720069577616412</v>
          </cell>
        </row>
        <row r="219">
          <cell r="A219">
            <v>2011</v>
          </cell>
          <cell r="B219">
            <v>1.4159111804100137</v>
          </cell>
          <cell r="C219">
            <v>1.4159111804100137</v>
          </cell>
          <cell r="D219">
            <v>1.6234367915746413</v>
          </cell>
          <cell r="E219">
            <v>1.4159111804100137</v>
          </cell>
          <cell r="F219">
            <v>1.4159111804100137</v>
          </cell>
          <cell r="G219">
            <v>1.5118341252930776</v>
          </cell>
          <cell r="H219">
            <v>1.6234367915746413</v>
          </cell>
          <cell r="I219">
            <v>0</v>
          </cell>
          <cell r="J219">
            <v>1</v>
          </cell>
          <cell r="K219">
            <v>1</v>
          </cell>
          <cell r="L219">
            <v>1.0144508670520231</v>
          </cell>
          <cell r="M219">
            <v>0.96153846153846156</v>
          </cell>
          <cell r="N219">
            <v>1</v>
          </cell>
          <cell r="O219">
            <v>1</v>
          </cell>
          <cell r="P219">
            <v>1</v>
          </cell>
        </row>
        <row r="220">
          <cell r="A220">
            <v>2012</v>
          </cell>
          <cell r="B220">
            <v>1.4612203381831341</v>
          </cell>
          <cell r="C220">
            <v>1.4612203381831341</v>
          </cell>
          <cell r="D220">
            <v>1.6802570792797538</v>
          </cell>
          <cell r="E220">
            <v>1.4612203381831341</v>
          </cell>
          <cell r="F220">
            <v>1.4612203381831341</v>
          </cell>
          <cell r="G220">
            <v>1.5511418125506977</v>
          </cell>
          <cell r="H220">
            <v>1.6802570792797538</v>
          </cell>
          <cell r="I220">
            <v>0</v>
          </cell>
          <cell r="J220">
            <v>1</v>
          </cell>
          <cell r="K220">
            <v>1</v>
          </cell>
          <cell r="L220">
            <v>1.0317919075144508</v>
          </cell>
          <cell r="M220">
            <v>0.95419847328244267</v>
          </cell>
          <cell r="N220">
            <v>1</v>
          </cell>
          <cell r="O220">
            <v>1</v>
          </cell>
          <cell r="P220">
            <v>1</v>
          </cell>
        </row>
        <row r="221">
          <cell r="A221">
            <v>2013</v>
          </cell>
          <cell r="B221">
            <v>1.5079793890049944</v>
          </cell>
          <cell r="C221">
            <v>1.5079793890049944</v>
          </cell>
          <cell r="D221">
            <v>1.739066077054545</v>
          </cell>
          <cell r="E221">
            <v>1.5079793890049944</v>
          </cell>
          <cell r="F221">
            <v>1.5079793890049944</v>
          </cell>
          <cell r="G221">
            <v>1.5914714996770158</v>
          </cell>
          <cell r="H221">
            <v>1.739066077054545</v>
          </cell>
          <cell r="I221">
            <v>0</v>
          </cell>
          <cell r="J221">
            <v>1</v>
          </cell>
          <cell r="K221">
            <v>1</v>
          </cell>
          <cell r="L221">
            <v>1.0317919075144508</v>
          </cell>
          <cell r="M221">
            <v>0.92592592592592593</v>
          </cell>
          <cell r="N221">
            <v>1</v>
          </cell>
          <cell r="O221">
            <v>1</v>
          </cell>
          <cell r="P221">
            <v>1</v>
          </cell>
        </row>
        <row r="222">
          <cell r="A222">
            <v>2014</v>
          </cell>
          <cell r="B222">
            <v>1.5562347294531542</v>
          </cell>
          <cell r="C222">
            <v>1.5562347294531542</v>
          </cell>
          <cell r="D222">
            <v>1.7999333897514538</v>
          </cell>
          <cell r="E222">
            <v>1.5562347294531542</v>
          </cell>
          <cell r="F222">
            <v>1.5562347294531542</v>
          </cell>
          <cell r="G222">
            <v>1.6328497586686184</v>
          </cell>
          <cell r="H222">
            <v>1.7999333897514538</v>
          </cell>
          <cell r="I222">
            <v>0</v>
          </cell>
          <cell r="J222">
            <v>1</v>
          </cell>
          <cell r="K222">
            <v>1</v>
          </cell>
          <cell r="L222">
            <v>1.0317919075144508</v>
          </cell>
          <cell r="M222">
            <v>0.89928057553956842</v>
          </cell>
          <cell r="N222">
            <v>1</v>
          </cell>
          <cell r="O222">
            <v>1</v>
          </cell>
          <cell r="P222">
            <v>1</v>
          </cell>
        </row>
        <row r="227">
          <cell r="A227">
            <v>2005</v>
          </cell>
          <cell r="B227">
            <v>1</v>
          </cell>
        </row>
        <row r="228">
          <cell r="A228" t="str">
            <v>Buffalo</v>
          </cell>
          <cell r="B228">
            <v>20.942</v>
          </cell>
        </row>
        <row r="229">
          <cell r="A229" t="str">
            <v>Chicago</v>
          </cell>
          <cell r="B229">
            <v>20.942</v>
          </cell>
        </row>
        <row r="230">
          <cell r="A230" t="str">
            <v>Dagenham</v>
          </cell>
          <cell r="B230">
            <v>11.334</v>
          </cell>
        </row>
        <row r="231">
          <cell r="A231" t="str">
            <v>Dearborn</v>
          </cell>
          <cell r="B231">
            <v>20.942</v>
          </cell>
        </row>
        <row r="232">
          <cell r="A232" t="str">
            <v>Frame</v>
          </cell>
          <cell r="B232">
            <v>20.942</v>
          </cell>
        </row>
        <row r="233">
          <cell r="A233" t="str">
            <v>Genk</v>
          </cell>
          <cell r="B233">
            <v>17.222899999999999</v>
          </cell>
        </row>
        <row r="234">
          <cell r="A234" t="str">
            <v>Halewood</v>
          </cell>
          <cell r="B234">
            <v>11.334</v>
          </cell>
        </row>
        <row r="235">
          <cell r="A235" t="str">
            <v>Lamosa</v>
          </cell>
          <cell r="B235">
            <v>1</v>
          </cell>
        </row>
        <row r="236">
          <cell r="A236" t="str">
            <v>Maumee</v>
          </cell>
          <cell r="B236">
            <v>20.942</v>
          </cell>
        </row>
        <row r="237">
          <cell r="A237" t="str">
            <v>Monroe</v>
          </cell>
          <cell r="B237">
            <v>20.942</v>
          </cell>
        </row>
        <row r="238">
          <cell r="A238" t="str">
            <v>Saarlouis</v>
          </cell>
          <cell r="B238">
            <v>19.91</v>
          </cell>
        </row>
        <row r="239">
          <cell r="A239" t="str">
            <v>Valencia</v>
          </cell>
          <cell r="B239">
            <v>8.2744</v>
          </cell>
        </row>
        <row r="240">
          <cell r="A240" t="str">
            <v>Walton Hills</v>
          </cell>
          <cell r="B240">
            <v>20.942</v>
          </cell>
        </row>
        <row r="241">
          <cell r="A241" t="str">
            <v>Wayne</v>
          </cell>
          <cell r="B241" t="str">
            <v>BASE DL</v>
          </cell>
        </row>
      </sheetData>
      <sheetData sheetId="1"/>
      <sheetData sheetId="2"/>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N951999"/>
      <sheetName val="input_legend "/>
      <sheetName val="Wage Calculations"/>
      <sheetName val="USD"/>
      <sheetName val="Sheet1"/>
      <sheetName val="VO status"/>
      <sheetName val="RESBALBP"/>
      <sheetName val="InputSheet"/>
      <sheetName val="prissa"/>
      <sheetName val="CSV_DOWNLOAD"/>
      <sheetName val="DATA"/>
      <sheetName val="vs. Prior"/>
      <sheetName val="vs. Bud"/>
      <sheetName val="Pick Lists"/>
      <sheetName val="Program Info"/>
      <sheetName val="HoursTable"/>
      <sheetName val="Synergy"/>
      <sheetName val="VehicleHours"/>
      <sheetName val="#REF"/>
      <sheetName val="SNDWLNCH"/>
      <sheetName val="assumptions"/>
      <sheetName val="risks and opps"/>
      <sheetName val="consol track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variable"/>
    </sheetNames>
    <sheetDataSet>
      <sheetData sheetId="0">
        <row r="4">
          <cell r="C4">
            <v>1999</v>
          </cell>
        </row>
        <row r="6">
          <cell r="C6" t="str">
            <v>D/EW98 PROGRAM</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Exec Summary"/>
      <sheetName val="MBO Submission"/>
      <sheetName val="SUMMARY"/>
      <sheetName val="TE1-2"/>
      <sheetName val="TE3"/>
      <sheetName val="TE4-5"/>
      <sheetName val="EX1"/>
      <sheetName val="CH1"/>
      <sheetName val="CH2"/>
      <sheetName val="CH3"/>
      <sheetName val="Facil-Gen"/>
      <sheetName val="Ergo"/>
      <sheetName val="Error Proof"/>
      <sheetName val="F236-237 at 50 JPH Net"/>
      <sheetName val="Risks1"/>
      <sheetName val="vari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T PAYNTER CHART_1a_ (2)"/>
      <sheetName val="PMT missing PCA's (2)"/>
      <sheetName val="#71083"/>
    </sheetNames>
    <definedNames>
      <definedName name="MO2635A"/>
    </definedNames>
    <sheetDataSet>
      <sheetData sheetId="0">
        <row r="32">
          <cell r="T32" t="str">
            <v>PCA</v>
          </cell>
        </row>
      </sheetData>
      <sheetData sheetId="1"/>
      <sheetData sheetId="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INPUT"/>
      <sheetName val="2003 WTN Pack Budget Details"/>
    </sheetNames>
    <sheetDataSet>
      <sheetData sheetId="0">
        <row r="2">
          <cell r="B2">
            <v>1</v>
          </cell>
        </row>
        <row r="21">
          <cell r="G21">
            <v>0.14489482067336737</v>
          </cell>
        </row>
        <row r="25">
          <cell r="G25">
            <v>5.9566326530612251E-2</v>
          </cell>
        </row>
      </sheetData>
      <sheetData sheetId="1"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Remzi.Altunsoy@magna.com" TargetMode="External"/><Relationship Id="rId1" Type="http://schemas.openxmlformats.org/officeDocument/2006/relationships/hyperlink" Target="mailto:Remzi.Altunsoy@magna.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B2:J24"/>
  <sheetViews>
    <sheetView zoomScale="90" workbookViewId="0">
      <selection activeCell="K23" sqref="K23"/>
    </sheetView>
  </sheetViews>
  <sheetFormatPr defaultColWidth="11.42578125" defaultRowHeight="12.75"/>
  <cols>
    <col min="2" max="2" width="31.5703125" customWidth="1"/>
    <col min="3" max="3" width="18.140625" customWidth="1"/>
    <col min="4" max="6" width="7.7109375" customWidth="1"/>
    <col min="7" max="7" width="7.7109375" hidden="1" customWidth="1"/>
    <col min="8" max="8" width="7.7109375" customWidth="1"/>
  </cols>
  <sheetData>
    <row r="2" spans="2:10" ht="13.5" customHeight="1">
      <c r="C2" t="e">
        <f>#REF!</f>
        <v>#REF!</v>
      </c>
      <c r="D2" s="474" t="e">
        <f>#REF!</f>
        <v>#REF!</v>
      </c>
      <c r="E2" s="474"/>
      <c r="F2" s="835" t="s">
        <v>0</v>
      </c>
      <c r="G2" s="835"/>
      <c r="H2" s="835"/>
      <c r="I2" s="835"/>
      <c r="J2" s="835"/>
    </row>
    <row r="3" spans="2:10" ht="13.5" customHeight="1">
      <c r="C3" t="e">
        <f>#REF!</f>
        <v>#REF!</v>
      </c>
      <c r="D3" s="474" t="e">
        <f>#REF!</f>
        <v>#REF!</v>
      </c>
      <c r="E3" s="474"/>
      <c r="F3" s="835" t="s">
        <v>1</v>
      </c>
      <c r="G3" s="835"/>
      <c r="H3" s="835"/>
      <c r="I3" s="835"/>
      <c r="J3" s="835"/>
    </row>
    <row r="4" spans="2:10" ht="13.5" customHeight="1">
      <c r="C4" t="e">
        <f>#REF!</f>
        <v>#REF!</v>
      </c>
      <c r="D4" s="474" t="e">
        <f>#REF!</f>
        <v>#REF!</v>
      </c>
      <c r="E4" s="474"/>
      <c r="F4" s="835" t="s">
        <v>2</v>
      </c>
      <c r="G4" s="835"/>
      <c r="H4" s="835"/>
      <c r="I4" s="835"/>
      <c r="J4" s="835"/>
    </row>
    <row r="5" spans="2:10" ht="13.5" customHeight="1">
      <c r="C5" t="s">
        <v>3</v>
      </c>
      <c r="D5" s="474" t="e">
        <f>SUM(D2:D4)</f>
        <v>#REF!</v>
      </c>
    </row>
    <row r="6" spans="2:10" ht="13.5" customHeight="1"/>
    <row r="7" spans="2:10" s="472" customFormat="1" ht="82.5" customHeight="1">
      <c r="B7" s="475" t="s">
        <v>4</v>
      </c>
      <c r="C7" s="476" t="s">
        <v>5</v>
      </c>
      <c r="D7" s="477" t="s">
        <v>6</v>
      </c>
      <c r="E7" s="478" t="s">
        <v>7</v>
      </c>
      <c r="F7" s="478" t="s">
        <v>8</v>
      </c>
      <c r="G7" s="478" t="s">
        <v>9</v>
      </c>
      <c r="H7" s="478" t="s">
        <v>10</v>
      </c>
    </row>
    <row r="8" spans="2:10">
      <c r="B8" s="479" t="s">
        <v>11</v>
      </c>
      <c r="C8" s="480" t="e">
        <f>COUNTIFS(#REF!,"5",#REF!,"red")</f>
        <v>#REF!</v>
      </c>
      <c r="D8" s="481" t="e">
        <f>COUNTIFS(#REF!,"5",#REF!,"red",#REF!,"Des")</f>
        <v>#REF!</v>
      </c>
      <c r="E8" s="482" t="e">
        <f>COUNTIFS(#REF!,"5",#REF!,"red",#REF!,"Man Q")</f>
        <v>#REF!</v>
      </c>
      <c r="F8" s="482" t="e">
        <f>COUNTIFS(#REF!,"5",#REF!,"red",#REF!,"Man")</f>
        <v>#REF!</v>
      </c>
      <c r="G8" s="482" t="e">
        <f>COUNTIFS(#REF!,"5",#REF!,"red",#REF!,"MDI")</f>
        <v>#REF!</v>
      </c>
      <c r="H8" s="482" t="e">
        <f>COUNTIFS(#REF!,"5",#REF!,"red",#REF!,"Sup Q")</f>
        <v>#REF!</v>
      </c>
    </row>
    <row r="9" spans="2:10">
      <c r="B9" s="483" t="s">
        <v>12</v>
      </c>
      <c r="C9" s="480" t="e">
        <f>COUNTIFS(#REF!,"1A",#REF!,"red")</f>
        <v>#REF!</v>
      </c>
      <c r="D9" s="481" t="e">
        <f>COUNTIFS(#REF!,"1A",#REF!,"red",#REF!,"Des")</f>
        <v>#REF!</v>
      </c>
      <c r="E9" s="482" t="e">
        <f>COUNTIFS(#REF!,"1A",#REF!,"red",#REF!,"Man Q")</f>
        <v>#REF!</v>
      </c>
      <c r="F9" s="484" t="e">
        <f>COUNTIFS(#REF!,"1A",#REF!,"red",#REF!,"Man")</f>
        <v>#REF!</v>
      </c>
      <c r="G9" s="484" t="e">
        <f>COUNTIFS(#REF!,"1A",#REF!,"red",#REF!,"MDI")</f>
        <v>#REF!</v>
      </c>
      <c r="H9" s="484" t="e">
        <f>COUNTIFS(#REF!,"1A",#REF!,"red",#REF!,"Sup Q")</f>
        <v>#REF!</v>
      </c>
    </row>
    <row r="10" spans="2:10">
      <c r="B10" s="483" t="s">
        <v>13</v>
      </c>
      <c r="C10" s="480" t="e">
        <f>COUNTIFS(#REF!,"1AC",#REF!,"red")</f>
        <v>#REF!</v>
      </c>
      <c r="D10" s="481" t="e">
        <f>COUNTIFS(#REF!,"1AC",#REF!,"red",#REF!,"Des")</f>
        <v>#REF!</v>
      </c>
      <c r="E10" s="482" t="e">
        <f>COUNTIFS(#REF!,"1AC",#REF!,"red",#REF!,"Man Q")</f>
        <v>#REF!</v>
      </c>
      <c r="F10" s="484" t="e">
        <f>COUNTIFS(#REF!,"1AC",#REF!,"red",#REF!,"Man")</f>
        <v>#REF!</v>
      </c>
      <c r="G10" s="484" t="e">
        <f>COUNTIFS(#REF!,"1AC",#REF!,"red",#REF!,"MDI")</f>
        <v>#REF!</v>
      </c>
      <c r="H10" s="484" t="e">
        <f>COUNTIFS(#REF!,"1AC",#REF!,"red",#REF!,"Sup Q")</f>
        <v>#REF!</v>
      </c>
    </row>
    <row r="11" spans="2:10">
      <c r="B11" s="485" t="s">
        <v>14</v>
      </c>
      <c r="C11" s="480" t="e">
        <f>COUNTIFS(#REF!,"1B",#REF!,"red")</f>
        <v>#REF!</v>
      </c>
      <c r="D11" s="481" t="e">
        <f>COUNTIFS(#REF!,"1B",#REF!,"red",#REF!,"Des")</f>
        <v>#REF!</v>
      </c>
      <c r="E11" s="482" t="e">
        <f>COUNTIFS(#REF!,"1B",#REF!,"red",#REF!,"Man Q")</f>
        <v>#REF!</v>
      </c>
      <c r="F11" s="484" t="e">
        <f>COUNTIFS(#REF!,"1B",#REF!,"red",#REF!,"Man")</f>
        <v>#REF!</v>
      </c>
      <c r="G11" s="484" t="e">
        <f>COUNTIFS(#REF!,"1B",#REF!,"red",#REF!,"MDI")</f>
        <v>#REF!</v>
      </c>
      <c r="H11" s="484" t="e">
        <f>COUNTIFS(#REF!,"1B",#REF!,"red",#REF!,"Sup Q")</f>
        <v>#REF!</v>
      </c>
    </row>
    <row r="12" spans="2:10">
      <c r="B12" s="485" t="s">
        <v>15</v>
      </c>
      <c r="C12" s="480" t="e">
        <f>COUNTIFS(#REF!,"1BE",#REF!,"red")</f>
        <v>#REF!</v>
      </c>
      <c r="D12" s="481" t="e">
        <f>COUNTIFS(#REF!,"1BE",#REF!,"red",#REF!,"Des")</f>
        <v>#REF!</v>
      </c>
      <c r="E12" s="482" t="e">
        <f>COUNTIFS(#REF!,"1BE",#REF!,"red",#REF!,"Man Q")</f>
        <v>#REF!</v>
      </c>
      <c r="F12" s="484" t="e">
        <f>COUNTIFS(#REF!,"1BE",#REF!,"red",#REF!,"Man")</f>
        <v>#REF!</v>
      </c>
      <c r="G12" s="484" t="e">
        <f>COUNTIFS(#REF!,"1BE",#REF!,"red",#REF!,"MDI")</f>
        <v>#REF!</v>
      </c>
      <c r="H12" s="484" t="e">
        <f>COUNTIFS(#REF!,"1BE",#REF!,"red",#REF!,"Sup Q")</f>
        <v>#REF!</v>
      </c>
    </row>
    <row r="13" spans="2:10">
      <c r="B13" s="485" t="s">
        <v>16</v>
      </c>
      <c r="C13" s="480" t="e">
        <f>COUNTIFS(#REF!,"1C",#REF!,"red")</f>
        <v>#REF!</v>
      </c>
      <c r="D13" s="481" t="e">
        <f>COUNTIFS(#REF!,"1C",#REF!,"red",#REF!,"Des")</f>
        <v>#REF!</v>
      </c>
      <c r="E13" s="482" t="e">
        <f>COUNTIFS(#REF!,"1C",#REF!,"red",#REF!,"Man Q")</f>
        <v>#REF!</v>
      </c>
      <c r="F13" s="484" t="e">
        <f>COUNTIFS(#REF!,"1C",#REF!,"red",#REF!,"Man")</f>
        <v>#REF!</v>
      </c>
      <c r="G13" s="484" t="e">
        <f>COUNTIFS(#REF!,"1C",#REF!,"red",#REF!,"MDI")</f>
        <v>#REF!</v>
      </c>
      <c r="H13" s="484" t="e">
        <f>COUNTIFS(#REF!,"1C",#REF!,"red",#REF!,"Sup Q")</f>
        <v>#REF!</v>
      </c>
    </row>
    <row r="14" spans="2:10">
      <c r="B14" s="483" t="s">
        <v>17</v>
      </c>
      <c r="C14" s="480" t="e">
        <f>COUNTIFS(#REF!,"2A",#REF!,"red")</f>
        <v>#REF!</v>
      </c>
      <c r="D14" s="481" t="e">
        <f>COUNTIFS(#REF!,"2A",#REF!,"red",#REF!,"Des")</f>
        <v>#REF!</v>
      </c>
      <c r="E14" s="482" t="e">
        <f>COUNTIFS(#REF!,"2A",#REF!,"red",#REF!,"Man Q")</f>
        <v>#REF!</v>
      </c>
      <c r="F14" s="484" t="e">
        <f>COUNTIFS(#REF!,"2A",#REF!,"red",#REF!,"Man")</f>
        <v>#REF!</v>
      </c>
      <c r="G14" s="484" t="e">
        <f>COUNTIFS(#REF!,"2A",#REF!,"red",#REF!,"MDI")</f>
        <v>#REF!</v>
      </c>
      <c r="H14" s="484" t="e">
        <f>COUNTIFS(#REF!,"2A",#REF!,"red",#REF!,"Sup Q")</f>
        <v>#REF!</v>
      </c>
    </row>
    <row r="15" spans="2:10">
      <c r="B15" s="483" t="s">
        <v>18</v>
      </c>
      <c r="C15" s="480" t="e">
        <f>COUNTIFS(#REF!,"2B",#REF!,"red")</f>
        <v>#REF!</v>
      </c>
      <c r="D15" s="481" t="e">
        <f>COUNTIFS(#REF!,"2B",#REF!,"red",#REF!,"Des")</f>
        <v>#REF!</v>
      </c>
      <c r="E15" s="482" t="e">
        <f>COUNTIFS(#REF!,"2B",#REF!,"red",#REF!,"Man Q")</f>
        <v>#REF!</v>
      </c>
      <c r="F15" s="484" t="e">
        <f>COUNTIFS(#REF!,"2B",#REF!,"red",#REF!,"Man")</f>
        <v>#REF!</v>
      </c>
      <c r="G15" s="484" t="e">
        <f>COUNTIFS(#REF!,"2B",#REF!,"red",#REF!,"MDI")</f>
        <v>#REF!</v>
      </c>
      <c r="H15" s="484" t="e">
        <f>COUNTIFS(#REF!,"2B",#REF!,"red",#REF!,"Sup Q")</f>
        <v>#REF!</v>
      </c>
    </row>
    <row r="17" spans="2:10">
      <c r="B17" s="483" t="s">
        <v>19</v>
      </c>
      <c r="C17" s="480" t="e">
        <f>COUNTIFS(#REF!,"2C",#REF!,"red")</f>
        <v>#REF!</v>
      </c>
      <c r="D17" s="481" t="e">
        <f>COUNTIFS(#REF!,"2C",#REF!,"red",#REF!,"Des")</f>
        <v>#REF!</v>
      </c>
      <c r="E17" s="482" t="e">
        <f>COUNTIFS(#REF!,"2C",#REF!,"red",#REF!,"Man Q")</f>
        <v>#REF!</v>
      </c>
      <c r="F17" s="484" t="e">
        <f>COUNTIFS(#REF!,"2C",#REF!,"red",#REF!,"Man")</f>
        <v>#REF!</v>
      </c>
      <c r="G17" s="484" t="e">
        <f>COUNTIFS(#REF!,"2C",#REF!,"red",#REF!,"MDI")</f>
        <v>#REF!</v>
      </c>
      <c r="H17" s="484" t="e">
        <f>COUNTIFS(#REF!,"2C",#REF!,"red",#REF!,"Sup Q")</f>
        <v>#REF!</v>
      </c>
    </row>
    <row r="18" spans="2:10">
      <c r="B18" s="483" t="s">
        <v>20</v>
      </c>
      <c r="C18" s="480" t="e">
        <f>COUNTIFS(#REF!,"3",#REF!,"red")</f>
        <v>#REF!</v>
      </c>
      <c r="D18" s="481" t="e">
        <f>COUNTIFS(#REF!,"3",#REF!,"red",#REF!,"Des")</f>
        <v>#REF!</v>
      </c>
      <c r="E18" s="482" t="e">
        <f>COUNTIFS(#REF!,"3",#REF!,"red",#REF!,"Man Q")</f>
        <v>#REF!</v>
      </c>
      <c r="F18" s="484" t="e">
        <f>COUNTIFS(#REF!,"3",#REF!,"red",#REF!,"Man")</f>
        <v>#REF!</v>
      </c>
      <c r="G18" s="484" t="e">
        <f>COUNTIFS(#REF!,"3",#REF!,"red",#REF!,"MDI")</f>
        <v>#REF!</v>
      </c>
      <c r="H18" s="484" t="e">
        <f>COUNTIFS(#REF!,"3",#REF!,"red",#REF!,"Sup Q")</f>
        <v>#REF!</v>
      </c>
    </row>
    <row r="19" spans="2:10">
      <c r="D19" s="474" t="e">
        <f>SUM(D8:D18)</f>
        <v>#REF!</v>
      </c>
      <c r="E19" s="474" t="e">
        <f>SUM(E8:E18)</f>
        <v>#REF!</v>
      </c>
      <c r="F19" s="474" t="e">
        <f>SUM(F8:F18)</f>
        <v>#REF!</v>
      </c>
      <c r="G19" s="474" t="e">
        <f>SUM(G8:G17)</f>
        <v>#REF!</v>
      </c>
      <c r="H19" s="474" t="e">
        <f>SUM(H8:H18)</f>
        <v>#REF!</v>
      </c>
    </row>
    <row r="21" spans="2:10">
      <c r="B21" s="486" t="s">
        <v>21</v>
      </c>
      <c r="C21" s="487" t="e">
        <f>SUM(C8:C19)</f>
        <v>#REF!</v>
      </c>
    </row>
    <row r="22" spans="2:10">
      <c r="B22" s="486"/>
      <c r="C22" s="487"/>
    </row>
    <row r="23" spans="2:10" s="473" customFormat="1" ht="24.75" customHeight="1">
      <c r="B23" s="488" t="s">
        <v>22</v>
      </c>
      <c r="C23" s="492" t="s">
        <v>23</v>
      </c>
      <c r="D23" s="836" t="s">
        <v>24</v>
      </c>
      <c r="E23" s="836"/>
      <c r="F23" s="836"/>
      <c r="G23" s="836"/>
      <c r="H23" s="836"/>
      <c r="I23" s="836"/>
      <c r="J23" s="836"/>
    </row>
    <row r="24" spans="2:10">
      <c r="B24" s="489" t="s">
        <v>25</v>
      </c>
      <c r="C24" s="490">
        <v>4</v>
      </c>
      <c r="D24" s="491" t="s">
        <v>26</v>
      </c>
      <c r="E24" s="491"/>
      <c r="F24" s="491"/>
      <c r="G24" s="491"/>
      <c r="H24" s="491"/>
    </row>
  </sheetData>
  <mergeCells count="4">
    <mergeCell ref="F2:J2"/>
    <mergeCell ref="F3:J3"/>
    <mergeCell ref="F4:J4"/>
    <mergeCell ref="D23:J23"/>
  </mergeCells>
  <phoneticPr fontId="108" type="noConversion"/>
  <pageMargins left="0.71" right="0.71" top="0.79" bottom="0.79" header="0.31" footer="0.31"/>
  <pageSetup scale="80" orientation="portrait"/>
  <drawing r:id="rId1"/>
</worksheet>
</file>

<file path=xl/worksheets/sheet2.xml><?xml version="1.0" encoding="utf-8"?>
<worksheet xmlns="http://schemas.openxmlformats.org/spreadsheetml/2006/main" xmlns:r="http://schemas.openxmlformats.org/officeDocument/2006/relationships">
  <sheetPr>
    <pageSetUpPr fitToPage="1"/>
  </sheetPr>
  <dimension ref="A1:BU459"/>
  <sheetViews>
    <sheetView showGridLines="0" topLeftCell="A58" zoomScale="80" workbookViewId="0">
      <selection activeCell="Y163" sqref="Y163"/>
    </sheetView>
  </sheetViews>
  <sheetFormatPr defaultColWidth="9.140625" defaultRowHeight="12.75" outlineLevelCol="1"/>
  <cols>
    <col min="1" max="4" width="6.5703125" style="9" customWidth="1"/>
    <col min="5" max="5" width="8.140625" customWidth="1"/>
    <col min="6" max="6" width="13.85546875" customWidth="1"/>
    <col min="7" max="7" width="8.28515625" customWidth="1"/>
    <col min="8" max="8" width="8.140625" customWidth="1"/>
    <col min="9" max="9" width="5.28515625" hidden="1" customWidth="1"/>
    <col min="10" max="10" width="9.7109375" customWidth="1"/>
    <col min="11" max="11" width="11.28515625" customWidth="1"/>
    <col min="12" max="12" width="12.42578125" hidden="1" customWidth="1"/>
    <col min="13" max="13" width="8.28515625" customWidth="1"/>
    <col min="14" max="14" width="11" customWidth="1"/>
    <col min="15" max="15" width="12.7109375" customWidth="1"/>
    <col min="16" max="16" width="6.5703125" hidden="1" customWidth="1" outlineLevel="1"/>
    <col min="17" max="18" width="18.42578125" hidden="1" customWidth="1" outlineLevel="1"/>
    <col min="19" max="19" width="6.85546875" style="10" customWidth="1" collapsed="1"/>
    <col min="20" max="20" width="7.5703125" style="10" customWidth="1"/>
    <col min="21" max="21" width="6.42578125" customWidth="1"/>
    <col min="22" max="25" width="8" customWidth="1"/>
    <col min="26" max="26" width="36.28515625" hidden="1" customWidth="1"/>
    <col min="27" max="27" width="41.5703125" hidden="1" customWidth="1"/>
    <col min="28" max="28" width="41.5703125" customWidth="1"/>
    <col min="29" max="29" width="19.28515625" customWidth="1"/>
    <col min="30" max="30" width="30.5703125" style="10" customWidth="1"/>
    <col min="31" max="32" width="10.7109375" customWidth="1"/>
    <col min="33" max="33" width="35.7109375" style="11" customWidth="1"/>
    <col min="34" max="34" width="26.42578125" hidden="1" customWidth="1"/>
    <col min="35" max="35" width="17.85546875" customWidth="1"/>
    <col min="36" max="36" width="4.5703125" customWidth="1"/>
    <col min="37" max="37" width="6.5703125" customWidth="1"/>
    <col min="38" max="38" width="5.7109375" customWidth="1"/>
    <col min="39" max="40" width="6.140625" customWidth="1"/>
    <col min="41" max="41" width="6" customWidth="1"/>
    <col min="42" max="42" width="7.42578125" customWidth="1"/>
    <col min="43" max="46" width="6" customWidth="1"/>
    <col min="47" max="49" width="5.85546875" customWidth="1"/>
    <col min="50" max="51" width="4.7109375" customWidth="1"/>
    <col min="52" max="52" width="4.85546875" hidden="1" customWidth="1" outlineLevel="1"/>
    <col min="53" max="53" width="6.42578125" hidden="1" customWidth="1" outlineLevel="1"/>
    <col min="54" max="58" width="4.85546875" hidden="1" customWidth="1" outlineLevel="1"/>
    <col min="59" max="59" width="9.140625" customWidth="1" collapsed="1"/>
    <col min="60" max="60" width="2" customWidth="1"/>
    <col min="61" max="61" width="5.7109375" customWidth="1"/>
    <col min="62" max="62" width="5.5703125" customWidth="1"/>
    <col min="63" max="63" width="6.28515625" customWidth="1"/>
    <col min="64" max="64" width="5.42578125" customWidth="1"/>
    <col min="65" max="65" width="6.28515625" customWidth="1"/>
    <col min="66" max="66" width="5.42578125" customWidth="1"/>
    <col min="67" max="67" width="5.85546875" customWidth="1"/>
    <col min="68" max="69" width="6.28515625" customWidth="1"/>
    <col min="70" max="70" width="4.7109375" customWidth="1"/>
    <col min="71" max="71" width="5.5703125" customWidth="1"/>
    <col min="72" max="72" width="9.140625" customWidth="1"/>
  </cols>
  <sheetData>
    <row r="1" spans="1:71">
      <c r="A1" s="204"/>
      <c r="B1" s="14"/>
      <c r="C1" s="14"/>
      <c r="D1" s="14"/>
      <c r="E1" s="15"/>
      <c r="F1" s="15"/>
      <c r="G1" s="15"/>
      <c r="H1" s="15"/>
      <c r="I1" s="15"/>
      <c r="J1" s="230"/>
      <c r="K1" s="231"/>
      <c r="L1" s="231"/>
      <c r="M1" s="16"/>
      <c r="N1" s="16"/>
      <c r="O1" s="232"/>
      <c r="P1" s="16"/>
      <c r="Q1" s="16"/>
      <c r="R1" s="16"/>
      <c r="S1" s="17"/>
      <c r="T1" s="17"/>
      <c r="U1" s="16"/>
      <c r="V1" s="231"/>
      <c r="W1" s="231"/>
      <c r="X1" s="231"/>
      <c r="Y1" s="231"/>
      <c r="Z1" s="231"/>
      <c r="AA1" s="231"/>
      <c r="AB1" s="16"/>
      <c r="AC1" s="67"/>
      <c r="AD1" s="297"/>
      <c r="AE1" s="67"/>
      <c r="AF1" s="67"/>
      <c r="AG1" s="68"/>
      <c r="AH1" s="323"/>
      <c r="AI1" s="16"/>
      <c r="AJ1" s="16"/>
      <c r="AK1" s="17"/>
      <c r="AL1" s="17"/>
      <c r="AM1" s="17"/>
      <c r="AN1" s="17"/>
      <c r="AO1" s="17"/>
      <c r="AP1" s="16"/>
      <c r="AQ1" s="17"/>
      <c r="AR1" s="17"/>
      <c r="AS1" s="17"/>
      <c r="AT1" s="17"/>
      <c r="AU1" s="16"/>
      <c r="AV1" s="16"/>
      <c r="AW1" s="16"/>
      <c r="AX1" s="17"/>
      <c r="AY1" s="21"/>
      <c r="AZ1" s="10"/>
      <c r="BA1" s="17"/>
      <c r="BB1" s="17"/>
      <c r="BC1" s="17"/>
      <c r="BD1" s="17"/>
      <c r="BE1" s="17"/>
      <c r="BF1" s="21"/>
      <c r="BI1" s="16"/>
      <c r="BJ1" s="17"/>
      <c r="BK1" s="17"/>
      <c r="BL1" s="17"/>
      <c r="BM1" s="17"/>
      <c r="BN1" s="17"/>
      <c r="BO1" s="16"/>
      <c r="BP1" s="17"/>
      <c r="BQ1" s="17"/>
      <c r="BR1" s="17"/>
      <c r="BS1" s="28"/>
    </row>
    <row r="2" spans="1:71">
      <c r="A2" s="35"/>
      <c r="B2" s="18"/>
      <c r="C2" s="18"/>
      <c r="D2" s="18"/>
      <c r="E2" s="19"/>
      <c r="F2" s="19"/>
      <c r="G2" s="19"/>
      <c r="H2" s="19"/>
      <c r="I2" s="19"/>
      <c r="J2" s="233"/>
      <c r="K2" s="234"/>
      <c r="L2" s="234"/>
      <c r="M2" s="20"/>
      <c r="N2" s="20"/>
      <c r="O2" s="235"/>
      <c r="P2" s="22"/>
      <c r="Q2" s="22"/>
      <c r="R2" s="22"/>
      <c r="S2" s="21"/>
      <c r="T2" s="21"/>
      <c r="U2" s="22"/>
      <c r="V2" s="237"/>
      <c r="W2" s="237"/>
      <c r="X2" s="237"/>
      <c r="Y2" s="237"/>
      <c r="Z2" s="237"/>
      <c r="AA2" s="237"/>
      <c r="AB2" s="22"/>
      <c r="AC2" s="70"/>
      <c r="AD2" s="48"/>
      <c r="AE2" s="70"/>
      <c r="AF2" s="70"/>
      <c r="AG2" s="71"/>
      <c r="AH2" s="324"/>
      <c r="AI2" s="22"/>
      <c r="AJ2" s="22"/>
      <c r="AK2" s="21"/>
      <c r="AL2" s="21"/>
      <c r="AM2" s="21"/>
      <c r="AN2" s="21"/>
      <c r="AO2" s="21"/>
      <c r="AP2" s="22"/>
      <c r="AQ2" s="21"/>
      <c r="AR2" s="21"/>
      <c r="AS2" s="21"/>
      <c r="AT2" s="21"/>
      <c r="AU2" s="22"/>
      <c r="AV2" s="22"/>
      <c r="AW2" s="22"/>
      <c r="AX2" s="21"/>
      <c r="AY2" s="21"/>
      <c r="AZ2" s="10"/>
      <c r="BA2" s="21"/>
      <c r="BB2" s="21"/>
      <c r="BC2" s="21"/>
      <c r="BD2" s="21"/>
      <c r="BE2" s="21"/>
      <c r="BF2" s="21"/>
      <c r="BI2" s="22"/>
      <c r="BJ2" s="21"/>
      <c r="BK2" s="21"/>
      <c r="BL2" s="21"/>
      <c r="BM2" s="21"/>
      <c r="BN2" s="21"/>
      <c r="BO2" s="22"/>
      <c r="BP2" s="21"/>
      <c r="BQ2" s="21"/>
      <c r="BR2" s="21"/>
      <c r="BS2" s="22"/>
    </row>
    <row r="3" spans="1:71">
      <c r="A3" s="35"/>
      <c r="B3" s="18"/>
      <c r="C3" s="18"/>
      <c r="D3" s="18"/>
      <c r="E3" s="23"/>
      <c r="F3" s="23"/>
      <c r="G3" s="23"/>
      <c r="H3" s="23"/>
      <c r="I3" s="23"/>
      <c r="J3" s="236"/>
      <c r="K3" s="237"/>
      <c r="L3" s="237"/>
      <c r="M3" s="22"/>
      <c r="N3" s="22"/>
      <c r="O3" s="235"/>
      <c r="P3" s="22"/>
      <c r="Q3" s="22"/>
      <c r="R3" s="22"/>
      <c r="S3" s="21"/>
      <c r="T3" s="21"/>
      <c r="U3" s="22"/>
      <c r="V3" s="237"/>
      <c r="W3" s="237"/>
      <c r="X3" s="237"/>
      <c r="Y3" s="237"/>
      <c r="Z3" s="237"/>
      <c r="AA3" s="237"/>
      <c r="AB3" s="22"/>
      <c r="AC3" s="70"/>
      <c r="AD3" s="48"/>
      <c r="AE3" s="70"/>
      <c r="AF3" s="70"/>
      <c r="AG3" s="71"/>
      <c r="AH3" s="324"/>
      <c r="AI3" s="22"/>
      <c r="AJ3" s="22"/>
      <c r="AK3" s="21"/>
      <c r="AL3" s="21"/>
      <c r="AM3" s="21"/>
      <c r="AN3" s="21"/>
      <c r="AO3" s="21"/>
      <c r="AP3" s="22"/>
      <c r="AQ3" s="21"/>
      <c r="AR3" s="21"/>
      <c r="AS3" s="21"/>
      <c r="AT3" s="21"/>
      <c r="AU3" s="22"/>
      <c r="AV3" s="22"/>
      <c r="AW3" s="22"/>
      <c r="AX3" s="21"/>
      <c r="AY3" s="21"/>
      <c r="AZ3" s="10"/>
      <c r="BA3" s="21"/>
      <c r="BB3" s="21"/>
      <c r="BC3" s="21"/>
      <c r="BD3" s="21"/>
      <c r="BE3" s="21"/>
      <c r="BF3" s="21"/>
      <c r="BI3" s="22"/>
      <c r="BJ3" s="21"/>
      <c r="BK3" s="21"/>
      <c r="BL3" s="21"/>
      <c r="BM3" s="21"/>
      <c r="BN3" s="21"/>
      <c r="BO3" s="22"/>
      <c r="BP3" s="21"/>
      <c r="BQ3" s="21"/>
      <c r="BR3" s="21"/>
      <c r="BS3" s="28"/>
    </row>
    <row r="4" spans="1:71">
      <c r="A4" s="35"/>
      <c r="B4" s="18"/>
      <c r="C4" s="18"/>
      <c r="D4" s="18"/>
      <c r="E4" s="23"/>
      <c r="F4" s="23"/>
      <c r="G4" s="23"/>
      <c r="H4" s="23"/>
      <c r="I4" s="23"/>
      <c r="J4" s="236"/>
      <c r="K4" s="237"/>
      <c r="L4" s="237"/>
      <c r="M4" s="22"/>
      <c r="N4" s="22"/>
      <c r="O4" s="235"/>
      <c r="P4" s="22"/>
      <c r="Q4" s="22"/>
      <c r="R4" s="22"/>
      <c r="S4" s="21"/>
      <c r="T4" s="21"/>
      <c r="U4" s="22"/>
      <c r="V4" s="237"/>
      <c r="W4" s="237"/>
      <c r="X4" s="237"/>
      <c r="Y4" s="237"/>
      <c r="Z4" s="237"/>
      <c r="AA4" s="237"/>
      <c r="AB4" s="22"/>
      <c r="AC4" s="70"/>
      <c r="AD4" s="48"/>
      <c r="AE4" s="70"/>
      <c r="AF4" s="70"/>
      <c r="AG4" s="71"/>
      <c r="AH4" s="324"/>
      <c r="AI4" s="22"/>
      <c r="AJ4" s="22"/>
      <c r="AK4" s="21"/>
      <c r="AL4" s="21"/>
      <c r="AM4" s="21"/>
      <c r="AN4" s="21"/>
      <c r="AO4" s="21"/>
      <c r="AP4" s="22"/>
      <c r="AQ4" s="21"/>
      <c r="AR4" s="21"/>
      <c r="AS4" s="21"/>
      <c r="AT4" s="21"/>
      <c r="AU4" s="22"/>
      <c r="AV4" s="22"/>
      <c r="AW4" s="22"/>
      <c r="AX4" s="21"/>
      <c r="AY4" s="21"/>
      <c r="AZ4" s="10"/>
      <c r="BA4" s="21"/>
      <c r="BB4" s="21"/>
      <c r="BC4" s="21"/>
      <c r="BD4" s="21"/>
      <c r="BE4" s="21"/>
      <c r="BF4" s="21"/>
      <c r="BI4" s="22"/>
      <c r="BJ4" s="21"/>
      <c r="BK4" s="21"/>
      <c r="BL4" s="21"/>
      <c r="BM4" s="21"/>
      <c r="BN4" s="21"/>
      <c r="BO4" s="22"/>
      <c r="BP4" s="21"/>
      <c r="BQ4" s="21"/>
      <c r="BR4" s="21"/>
      <c r="BS4" s="28"/>
    </row>
    <row r="5" spans="1:71">
      <c r="A5" s="35"/>
      <c r="B5" s="18"/>
      <c r="C5" s="18"/>
      <c r="D5" s="18"/>
      <c r="E5" s="23"/>
      <c r="F5" s="23"/>
      <c r="G5" s="23"/>
      <c r="H5" s="23"/>
      <c r="I5" s="23"/>
      <c r="J5" s="236"/>
      <c r="K5" s="237"/>
      <c r="L5" s="237"/>
      <c r="M5" s="22"/>
      <c r="N5" s="22"/>
      <c r="O5" s="235"/>
      <c r="P5" s="22"/>
      <c r="Q5" s="22"/>
      <c r="R5" s="22"/>
      <c r="S5" s="21"/>
      <c r="T5" s="21"/>
      <c r="U5" s="22"/>
      <c r="V5" s="237"/>
      <c r="W5" s="237"/>
      <c r="X5" s="237"/>
      <c r="Y5" s="237"/>
      <c r="Z5" s="237"/>
      <c r="AA5" s="237"/>
      <c r="AB5" s="22"/>
      <c r="AC5" s="70"/>
      <c r="AD5" s="48"/>
      <c r="AE5" s="70"/>
      <c r="AF5" s="70"/>
      <c r="AG5" s="71"/>
      <c r="AH5" s="324"/>
      <c r="AI5" s="22"/>
      <c r="AJ5" s="22"/>
      <c r="AK5" s="21"/>
      <c r="AL5" s="21"/>
      <c r="AM5" s="21"/>
      <c r="AN5" s="21"/>
      <c r="AO5" s="21"/>
      <c r="AP5" s="22"/>
      <c r="AQ5" s="21"/>
      <c r="AR5" s="21"/>
      <c r="AS5" s="21"/>
      <c r="AT5" s="21"/>
      <c r="AU5" s="22"/>
      <c r="AV5" s="22"/>
      <c r="AW5" s="22"/>
      <c r="AX5" s="21"/>
      <c r="AY5" s="21"/>
      <c r="AZ5" s="10"/>
      <c r="BA5" s="21"/>
      <c r="BB5" s="21"/>
      <c r="BC5" s="21"/>
      <c r="BD5" s="21"/>
      <c r="BE5" s="21"/>
      <c r="BF5" s="21"/>
      <c r="BI5" s="22"/>
      <c r="BJ5" s="21"/>
      <c r="BK5" s="21"/>
      <c r="BL5" s="21"/>
      <c r="BM5" s="21"/>
      <c r="BN5" s="21"/>
      <c r="BO5" s="22"/>
      <c r="BP5" s="21"/>
      <c r="BQ5" s="21"/>
      <c r="BR5" s="21"/>
      <c r="BS5" s="28"/>
    </row>
    <row r="6" spans="1:71">
      <c r="A6" s="35"/>
      <c r="B6" s="18"/>
      <c r="C6" s="18"/>
      <c r="D6" s="18"/>
      <c r="E6" s="23"/>
      <c r="F6" s="23"/>
      <c r="G6" s="23"/>
      <c r="H6" s="23"/>
      <c r="I6" s="23"/>
      <c r="J6" s="236"/>
      <c r="K6" s="237"/>
      <c r="L6" s="237"/>
      <c r="M6" s="22"/>
      <c r="N6" s="22"/>
      <c r="O6" s="235"/>
      <c r="P6" s="22"/>
      <c r="Q6" s="22"/>
      <c r="R6" s="22"/>
      <c r="S6" s="21"/>
      <c r="T6" s="21"/>
      <c r="U6" s="22"/>
      <c r="V6" s="237"/>
      <c r="W6" s="237"/>
      <c r="X6" s="237"/>
      <c r="Y6" s="237"/>
      <c r="Z6" s="237"/>
      <c r="AA6" s="237"/>
      <c r="AB6" s="22"/>
      <c r="AC6" s="70"/>
      <c r="AD6" s="48"/>
      <c r="AE6" s="70"/>
      <c r="AF6" s="70"/>
      <c r="AG6" s="71"/>
      <c r="AH6" s="324"/>
      <c r="AI6" s="22"/>
      <c r="AJ6" s="22"/>
      <c r="AK6" s="21"/>
      <c r="AL6" s="21"/>
      <c r="AM6" s="21"/>
      <c r="AN6" s="21"/>
      <c r="AO6" s="21"/>
      <c r="AP6" s="22"/>
      <c r="AQ6" s="21"/>
      <c r="AR6" s="21"/>
      <c r="AS6" s="21"/>
      <c r="AT6" s="21"/>
      <c r="AU6" s="22"/>
      <c r="AV6" s="22"/>
      <c r="AW6" s="22"/>
      <c r="AX6" s="21"/>
      <c r="AY6" s="21"/>
      <c r="AZ6" s="10"/>
      <c r="BA6" s="21"/>
      <c r="BB6" s="21"/>
      <c r="BC6" s="21"/>
      <c r="BD6" s="21"/>
      <c r="BE6" s="21"/>
      <c r="BF6" s="21"/>
      <c r="BI6" s="22"/>
      <c r="BJ6" s="21"/>
      <c r="BK6" s="21"/>
      <c r="BL6" s="21"/>
      <c r="BM6" s="21"/>
      <c r="BN6" s="21"/>
      <c r="BO6" s="22"/>
      <c r="BP6" s="21"/>
      <c r="BQ6" s="21"/>
      <c r="BR6" s="21"/>
      <c r="BS6" s="28"/>
    </row>
    <row r="7" spans="1:71">
      <c r="A7" s="35"/>
      <c r="B7" s="18"/>
      <c r="C7" s="18"/>
      <c r="D7" s="18"/>
      <c r="E7" s="23"/>
      <c r="F7" s="23"/>
      <c r="G7" s="23"/>
      <c r="H7" s="23"/>
      <c r="I7" s="23"/>
      <c r="J7" s="236"/>
      <c r="K7" s="237"/>
      <c r="L7" s="237"/>
      <c r="M7" s="22"/>
      <c r="N7" s="22"/>
      <c r="O7" s="235"/>
      <c r="P7" s="22"/>
      <c r="Q7" s="22"/>
      <c r="R7" s="22"/>
      <c r="S7" s="21"/>
      <c r="T7" s="21"/>
      <c r="U7" s="22"/>
      <c r="V7" s="237"/>
      <c r="W7" s="237"/>
      <c r="X7" s="237"/>
      <c r="Y7" s="237"/>
      <c r="Z7" s="237"/>
      <c r="AA7" s="237"/>
      <c r="AB7" s="22"/>
      <c r="AC7" s="70"/>
      <c r="AD7" s="48"/>
      <c r="AE7" s="70"/>
      <c r="AF7" s="70"/>
      <c r="AG7" s="71"/>
      <c r="AH7" s="324"/>
      <c r="AI7" s="22"/>
      <c r="AJ7" s="22"/>
      <c r="AK7" s="21"/>
      <c r="AL7" s="21"/>
      <c r="AM7" s="21"/>
      <c r="AN7" s="21"/>
      <c r="AO7" s="21"/>
      <c r="AP7" s="22"/>
      <c r="AQ7" s="21"/>
      <c r="AR7" s="21"/>
      <c r="AS7" s="21"/>
      <c r="AT7" s="21"/>
      <c r="AU7" s="22"/>
      <c r="AV7" s="22"/>
      <c r="AW7" s="22"/>
      <c r="AX7" s="21"/>
      <c r="AY7" s="21"/>
      <c r="AZ7" s="10"/>
      <c r="BA7" s="21"/>
      <c r="BB7" s="21"/>
      <c r="BC7" s="21"/>
      <c r="BD7" s="21"/>
      <c r="BE7" s="21"/>
      <c r="BF7" s="21"/>
      <c r="BI7" s="22"/>
      <c r="BJ7" s="21"/>
      <c r="BK7" s="21"/>
      <c r="BL7" s="21"/>
      <c r="BM7" s="21"/>
      <c r="BN7" s="21"/>
      <c r="BO7" s="22"/>
      <c r="BP7" s="21"/>
      <c r="BQ7" s="21"/>
      <c r="BR7" s="21"/>
      <c r="BS7" s="28"/>
    </row>
    <row r="8" spans="1:71" ht="15">
      <c r="A8" s="35"/>
      <c r="B8" s="24"/>
      <c r="C8" s="24"/>
      <c r="D8" s="24"/>
      <c r="E8" s="25"/>
      <c r="F8" s="25"/>
      <c r="G8" s="25"/>
      <c r="H8" s="25"/>
      <c r="I8" s="25"/>
      <c r="J8" s="238"/>
      <c r="K8" s="239"/>
      <c r="L8" s="239"/>
      <c r="M8" s="26"/>
      <c r="N8" s="26"/>
      <c r="O8" s="235"/>
      <c r="P8" s="22"/>
      <c r="Q8" s="22"/>
      <c r="R8" s="22"/>
      <c r="S8" s="21"/>
      <c r="T8" s="21"/>
      <c r="U8" s="22"/>
      <c r="V8" s="237"/>
      <c r="W8" s="237"/>
      <c r="X8" s="237"/>
      <c r="Y8" s="237"/>
      <c r="Z8" s="237"/>
      <c r="AA8" s="237"/>
      <c r="AB8" s="22"/>
      <c r="AC8" s="70"/>
      <c r="AD8" s="48"/>
      <c r="AE8" s="70"/>
      <c r="AF8" s="70"/>
      <c r="AG8" s="71"/>
      <c r="AH8" s="324"/>
      <c r="AI8" s="22"/>
      <c r="AJ8" s="22"/>
      <c r="AK8" s="21"/>
      <c r="AL8" s="21"/>
      <c r="AM8" s="21"/>
      <c r="AN8" s="21"/>
      <c r="AO8" s="21"/>
      <c r="AP8" s="22"/>
      <c r="AQ8" s="21"/>
      <c r="AR8" s="21"/>
      <c r="AS8" s="21"/>
      <c r="AT8" s="21"/>
      <c r="AU8" s="22"/>
      <c r="AV8" s="22"/>
      <c r="AW8" s="22"/>
      <c r="AX8" s="21"/>
      <c r="AY8" s="21"/>
      <c r="AZ8" s="10"/>
      <c r="BA8" s="21"/>
      <c r="BB8" s="21"/>
      <c r="BC8" s="21"/>
      <c r="BD8" s="21"/>
      <c r="BE8" s="21"/>
      <c r="BF8" s="21"/>
      <c r="BI8" s="22"/>
      <c r="BJ8" s="21"/>
      <c r="BK8" s="21"/>
      <c r="BL8" s="21"/>
      <c r="BM8" s="21"/>
      <c r="BN8" s="21"/>
      <c r="BO8" s="22"/>
      <c r="BP8" s="21"/>
      <c r="BQ8" s="21"/>
      <c r="BR8" s="21"/>
      <c r="BS8" s="28"/>
    </row>
    <row r="9" spans="1:71" ht="15">
      <c r="A9" s="35"/>
      <c r="B9" s="18"/>
      <c r="C9" s="18"/>
      <c r="D9" s="18"/>
      <c r="E9" s="25"/>
      <c r="F9" s="25"/>
      <c r="G9" s="25"/>
      <c r="H9" s="25"/>
      <c r="I9" s="25"/>
      <c r="J9" s="238"/>
      <c r="K9" s="240"/>
      <c r="L9" s="240"/>
      <c r="M9" s="27"/>
      <c r="N9" s="27"/>
      <c r="O9" s="235"/>
      <c r="P9" s="22"/>
      <c r="Q9" s="22"/>
      <c r="R9" s="22"/>
      <c r="S9" s="21"/>
      <c r="T9" s="21"/>
      <c r="U9" s="22"/>
      <c r="V9" s="237"/>
      <c r="W9" s="237"/>
      <c r="X9" s="237"/>
      <c r="Y9" s="237"/>
      <c r="Z9" s="237"/>
      <c r="AA9" s="237"/>
      <c r="AB9" s="22"/>
      <c r="AC9" s="70"/>
      <c r="AD9" s="48"/>
      <c r="AE9" s="70"/>
      <c r="AF9" s="70"/>
      <c r="AG9" s="71"/>
      <c r="AH9" s="324"/>
      <c r="AI9" s="22"/>
      <c r="AJ9" s="22"/>
      <c r="AK9" s="21"/>
      <c r="AL9" s="21"/>
      <c r="AM9" s="21"/>
      <c r="AN9" s="21"/>
      <c r="AO9" s="21"/>
      <c r="AP9" s="22"/>
      <c r="AQ9" s="21"/>
      <c r="AR9" s="21"/>
      <c r="AS9" s="21"/>
      <c r="AT9" s="21"/>
      <c r="AU9" s="22"/>
      <c r="AV9" s="22"/>
      <c r="AW9" s="22"/>
      <c r="AX9" s="21"/>
      <c r="AY9" s="21"/>
      <c r="AZ9" s="10"/>
      <c r="BA9" s="21"/>
      <c r="BB9" s="21"/>
      <c r="BC9" s="21"/>
      <c r="BD9" s="21"/>
      <c r="BE9" s="21"/>
      <c r="BF9" s="21"/>
      <c r="BI9" s="22"/>
      <c r="BJ9" s="21"/>
      <c r="BK9" s="21"/>
      <c r="BL9" s="21"/>
      <c r="BM9" s="21"/>
      <c r="BN9" s="21"/>
      <c r="BO9" s="22"/>
      <c r="BP9" s="21"/>
      <c r="BQ9" s="21"/>
      <c r="BR9" s="21"/>
      <c r="BS9" s="28"/>
    </row>
    <row r="10" spans="1:71" ht="15">
      <c r="A10" s="35"/>
      <c r="B10" s="18"/>
      <c r="C10" s="18"/>
      <c r="D10" s="18"/>
      <c r="E10" s="25"/>
      <c r="F10" s="25"/>
      <c r="G10" s="25"/>
      <c r="H10" s="25"/>
      <c r="I10" s="25"/>
      <c r="J10" s="238"/>
      <c r="K10" s="240"/>
      <c r="L10" s="240"/>
      <c r="M10" s="27"/>
      <c r="N10" s="27"/>
      <c r="O10" s="235"/>
      <c r="P10" s="22"/>
      <c r="Q10" s="22"/>
      <c r="R10" s="22"/>
      <c r="S10" s="21"/>
      <c r="T10" s="21"/>
      <c r="U10" s="22"/>
      <c r="V10" s="237"/>
      <c r="W10" s="237"/>
      <c r="X10" s="237"/>
      <c r="Y10" s="237"/>
      <c r="Z10" s="237"/>
      <c r="AA10" s="237"/>
      <c r="AB10" s="22"/>
      <c r="AC10" s="70"/>
      <c r="AD10" s="48"/>
      <c r="AE10" s="70"/>
      <c r="AF10" s="70"/>
      <c r="AG10" s="71"/>
      <c r="AH10" s="324"/>
      <c r="AI10" s="22"/>
      <c r="AJ10" s="22"/>
      <c r="AK10" s="21"/>
      <c r="AL10" s="21"/>
      <c r="AM10" s="21"/>
      <c r="AN10" s="21"/>
      <c r="AO10" s="21"/>
      <c r="AP10" s="22"/>
      <c r="AQ10" s="21"/>
      <c r="AR10" s="21"/>
      <c r="AS10" s="21"/>
      <c r="AT10" s="21"/>
      <c r="AU10" s="22"/>
      <c r="AV10" s="22"/>
      <c r="AW10" s="22"/>
      <c r="AX10" s="21"/>
      <c r="AY10" s="21"/>
      <c r="AZ10" s="10"/>
      <c r="BA10" s="21"/>
      <c r="BB10" s="21"/>
      <c r="BC10" s="21"/>
      <c r="BD10" s="21"/>
      <c r="BE10" s="21"/>
      <c r="BF10" s="21"/>
      <c r="BI10" s="22"/>
      <c r="BJ10" s="21"/>
      <c r="BK10" s="21"/>
      <c r="BL10" s="21"/>
      <c r="BM10" s="21"/>
      <c r="BN10" s="21"/>
      <c r="BO10" s="22"/>
      <c r="BP10" s="21"/>
      <c r="BQ10" s="21"/>
      <c r="BR10" s="21"/>
      <c r="BS10" s="28"/>
    </row>
    <row r="11" spans="1:71" ht="15">
      <c r="A11" s="35"/>
      <c r="B11" s="18"/>
      <c r="C11" s="18"/>
      <c r="D11" s="18"/>
      <c r="E11" s="25"/>
      <c r="F11" s="25"/>
      <c r="G11" s="25"/>
      <c r="H11" s="25"/>
      <c r="I11" s="25"/>
      <c r="J11" s="238"/>
      <c r="K11" s="240"/>
      <c r="L11" s="240"/>
      <c r="M11" s="27"/>
      <c r="N11" s="27"/>
      <c r="O11" s="235"/>
      <c r="P11" s="22"/>
      <c r="Q11" s="22"/>
      <c r="R11" s="22"/>
      <c r="S11" s="21"/>
      <c r="T11" s="21"/>
      <c r="U11" s="22"/>
      <c r="V11" s="237"/>
      <c r="W11" s="237"/>
      <c r="X11" s="237"/>
      <c r="Y11" s="237"/>
      <c r="Z11" s="237"/>
      <c r="AA11" s="237"/>
      <c r="AB11" s="22"/>
      <c r="AC11" s="70"/>
      <c r="AD11" s="48"/>
      <c r="AE11" s="70"/>
      <c r="AF11" s="70"/>
      <c r="AG11" s="71"/>
      <c r="AH11" s="324"/>
      <c r="AI11" s="22"/>
      <c r="AJ11" s="22"/>
      <c r="AK11" s="21"/>
      <c r="AL11" s="21"/>
      <c r="AM11" s="21"/>
      <c r="AN11" s="21"/>
      <c r="AO11" s="21"/>
      <c r="AP11" s="22"/>
      <c r="AQ11" s="21"/>
      <c r="AR11" s="21"/>
      <c r="AS11" s="21"/>
      <c r="AT11" s="21"/>
      <c r="AU11" s="22"/>
      <c r="AV11" s="22"/>
      <c r="AW11" s="22"/>
      <c r="AX11" s="21"/>
      <c r="AY11" s="21"/>
      <c r="AZ11" s="10"/>
      <c r="BA11" s="21"/>
      <c r="BB11" s="21"/>
      <c r="BC11" s="21"/>
      <c r="BD11" s="21"/>
      <c r="BE11" s="21"/>
      <c r="BF11" s="21"/>
      <c r="BI11" s="22"/>
      <c r="BJ11" s="21"/>
      <c r="BK11" s="21"/>
      <c r="BL11" s="21"/>
      <c r="BM11" s="21"/>
      <c r="BN11" s="21"/>
      <c r="BO11" s="22"/>
      <c r="BP11" s="21"/>
      <c r="BQ11" s="21"/>
      <c r="BR11" s="21"/>
      <c r="BS11" s="28"/>
    </row>
    <row r="12" spans="1:71" ht="15">
      <c r="A12" s="35"/>
      <c r="B12" s="18"/>
      <c r="C12" s="18"/>
      <c r="D12" s="18"/>
      <c r="E12" s="25"/>
      <c r="F12" s="25"/>
      <c r="G12" s="25"/>
      <c r="H12" s="25"/>
      <c r="I12" s="25"/>
      <c r="J12" s="238"/>
      <c r="K12" s="240"/>
      <c r="L12" s="240"/>
      <c r="M12" s="27"/>
      <c r="N12" s="27"/>
      <c r="O12" s="235"/>
      <c r="P12" s="22"/>
      <c r="Q12" s="22"/>
      <c r="R12" s="22"/>
      <c r="S12" s="21"/>
      <c r="T12" s="21"/>
      <c r="U12" s="22"/>
      <c r="V12" s="237"/>
      <c r="W12" s="237"/>
      <c r="X12" s="237"/>
      <c r="Y12" s="237"/>
      <c r="Z12" s="237"/>
      <c r="AA12" s="237"/>
      <c r="AB12" s="22"/>
      <c r="AC12" s="70"/>
      <c r="AD12" s="48"/>
      <c r="AE12" s="70"/>
      <c r="AF12" s="70"/>
      <c r="AG12" s="71"/>
      <c r="AH12" s="324"/>
      <c r="AI12" s="22"/>
      <c r="AJ12" s="22"/>
      <c r="AK12" s="21"/>
      <c r="AL12" s="21"/>
      <c r="AM12" s="21"/>
      <c r="AN12" s="21"/>
      <c r="AO12" s="21"/>
      <c r="AP12" s="22"/>
      <c r="AQ12" s="21"/>
      <c r="AR12" s="21"/>
      <c r="AS12" s="21"/>
      <c r="AT12" s="21"/>
      <c r="AU12" s="22"/>
      <c r="AV12" s="22"/>
      <c r="AW12" s="22"/>
      <c r="AX12" s="21"/>
      <c r="AY12" s="21"/>
      <c r="AZ12" s="10"/>
      <c r="BA12" s="21"/>
      <c r="BB12" s="21"/>
      <c r="BC12" s="21"/>
      <c r="BD12" s="21"/>
      <c r="BE12" s="21"/>
      <c r="BF12" s="21"/>
      <c r="BI12" s="22"/>
      <c r="BJ12" s="21"/>
      <c r="BK12" s="21"/>
      <c r="BL12" s="21"/>
      <c r="BM12" s="21"/>
      <c r="BN12" s="21"/>
      <c r="BO12" s="22"/>
      <c r="BP12" s="21"/>
      <c r="BQ12" s="21"/>
      <c r="BR12" s="21"/>
      <c r="BS12" s="28"/>
    </row>
    <row r="13" spans="1:71" ht="15">
      <c r="A13" s="35"/>
      <c r="B13" s="18"/>
      <c r="C13" s="18"/>
      <c r="D13" s="18"/>
      <c r="E13" s="25"/>
      <c r="F13" s="25"/>
      <c r="G13" s="25"/>
      <c r="H13" s="25"/>
      <c r="I13" s="25"/>
      <c r="J13" s="238"/>
      <c r="K13" s="240"/>
      <c r="L13" s="240"/>
      <c r="M13" s="27"/>
      <c r="N13" s="27"/>
      <c r="O13" s="235"/>
      <c r="P13" s="22"/>
      <c r="Q13" s="22"/>
      <c r="R13" s="22"/>
      <c r="S13" s="21"/>
      <c r="T13" s="21"/>
      <c r="U13" s="22"/>
      <c r="V13" s="237"/>
      <c r="W13" s="237"/>
      <c r="X13" s="237"/>
      <c r="Y13" s="237"/>
      <c r="Z13" s="237"/>
      <c r="AA13" s="237"/>
      <c r="AB13" s="22"/>
      <c r="AC13" s="70"/>
      <c r="AD13" s="48"/>
      <c r="AE13" s="70"/>
      <c r="AF13" s="70"/>
      <c r="AG13" s="71"/>
      <c r="AH13" s="324"/>
      <c r="AI13" s="22"/>
      <c r="AJ13" s="22"/>
      <c r="AK13" s="21"/>
      <c r="AL13" s="21"/>
      <c r="AM13" s="21"/>
      <c r="AN13" s="21"/>
      <c r="AO13" s="21"/>
      <c r="AP13" s="22"/>
      <c r="AQ13" s="21"/>
      <c r="AR13" s="21"/>
      <c r="AS13" s="21"/>
      <c r="AT13" s="21"/>
      <c r="AU13" s="22"/>
      <c r="AV13" s="22"/>
      <c r="AW13" s="22"/>
      <c r="AX13" s="21"/>
      <c r="AY13" s="21"/>
      <c r="AZ13" s="10"/>
      <c r="BA13" s="21"/>
      <c r="BB13" s="21"/>
      <c r="BC13" s="21"/>
      <c r="BD13" s="21"/>
      <c r="BE13" s="21"/>
      <c r="BF13" s="21"/>
      <c r="BI13" s="22"/>
      <c r="BJ13" s="21"/>
      <c r="BK13" s="21"/>
      <c r="BL13" s="21"/>
      <c r="BM13" s="21"/>
      <c r="BN13" s="21"/>
      <c r="BO13" s="22"/>
      <c r="BP13" s="21"/>
      <c r="BQ13" s="21"/>
      <c r="BR13" s="21"/>
      <c r="BS13" s="28"/>
    </row>
    <row r="14" spans="1:71" ht="15">
      <c r="A14" s="35"/>
      <c r="B14" s="18"/>
      <c r="C14" s="18"/>
      <c r="D14" s="18"/>
      <c r="E14" s="25"/>
      <c r="F14" s="25"/>
      <c r="G14" s="25"/>
      <c r="H14" s="25"/>
      <c r="I14" s="25"/>
      <c r="J14" s="238"/>
      <c r="K14" s="240"/>
      <c r="L14" s="240"/>
      <c r="M14" s="27"/>
      <c r="N14" s="27"/>
      <c r="O14" s="235"/>
      <c r="P14" s="22"/>
      <c r="Q14" s="22"/>
      <c r="R14" s="22"/>
      <c r="S14" s="21"/>
      <c r="T14" s="21"/>
      <c r="U14" s="22"/>
      <c r="V14" s="237"/>
      <c r="W14" s="237"/>
      <c r="X14" s="237"/>
      <c r="Y14" s="237"/>
      <c r="Z14" s="237"/>
      <c r="AA14" s="237"/>
      <c r="AB14" s="22"/>
      <c r="AC14" s="70"/>
      <c r="AD14" s="48"/>
      <c r="AE14" s="70"/>
      <c r="AF14" s="70"/>
      <c r="AG14" s="71"/>
      <c r="AH14" s="324"/>
      <c r="AI14" s="22"/>
      <c r="AJ14" s="22"/>
      <c r="AK14" s="21"/>
      <c r="AL14" s="21"/>
      <c r="AM14" s="21"/>
      <c r="AN14" s="21"/>
      <c r="AO14" s="21"/>
      <c r="AP14" s="22"/>
      <c r="AQ14" s="21"/>
      <c r="AR14" s="21"/>
      <c r="AS14" s="21"/>
      <c r="AT14" s="21"/>
      <c r="AU14" s="22"/>
      <c r="AV14" s="22"/>
      <c r="AW14" s="22"/>
      <c r="AX14" s="21"/>
      <c r="AY14" s="21"/>
      <c r="AZ14" s="10"/>
      <c r="BA14" s="21"/>
      <c r="BB14" s="21"/>
      <c r="BC14" s="21"/>
      <c r="BD14" s="21"/>
      <c r="BE14" s="21"/>
      <c r="BF14" s="21"/>
      <c r="BI14" s="22"/>
      <c r="BJ14" s="21"/>
      <c r="BK14" s="21"/>
      <c r="BL14" s="21"/>
      <c r="BM14" s="21"/>
      <c r="BN14" s="21"/>
      <c r="BO14" s="22"/>
      <c r="BP14" s="21"/>
      <c r="BQ14" s="21"/>
      <c r="BR14" s="21"/>
      <c r="BS14" s="28"/>
    </row>
    <row r="15" spans="1:71" ht="15">
      <c r="A15" s="35"/>
      <c r="B15" s="18"/>
      <c r="C15" s="18"/>
      <c r="D15" s="18"/>
      <c r="E15" s="25"/>
      <c r="F15" s="25"/>
      <c r="G15" s="25"/>
      <c r="H15" s="25"/>
      <c r="I15" s="25"/>
      <c r="J15" s="238"/>
      <c r="K15" s="240"/>
      <c r="L15" s="240"/>
      <c r="M15" s="27"/>
      <c r="N15" s="27"/>
      <c r="O15" s="235"/>
      <c r="P15" s="22"/>
      <c r="Q15" s="22"/>
      <c r="R15" s="22"/>
      <c r="S15" s="21"/>
      <c r="T15" s="21"/>
      <c r="U15" s="22"/>
      <c r="V15" s="237"/>
      <c r="W15" s="237"/>
      <c r="X15" s="237"/>
      <c r="Y15" s="237"/>
      <c r="Z15" s="237"/>
      <c r="AA15" s="237"/>
      <c r="AB15" s="22"/>
      <c r="AC15" s="70"/>
      <c r="AD15" s="48"/>
      <c r="AE15" s="70"/>
      <c r="AF15" s="70"/>
      <c r="AG15" s="71"/>
      <c r="AH15" s="324"/>
      <c r="AI15" s="22"/>
      <c r="AJ15" s="22"/>
      <c r="AK15" s="21"/>
      <c r="AL15" s="21"/>
      <c r="AM15" s="21"/>
      <c r="AN15" s="21"/>
      <c r="AO15" s="21"/>
      <c r="AP15" s="22"/>
      <c r="AQ15" s="21"/>
      <c r="AR15" s="21"/>
      <c r="AS15" s="21"/>
      <c r="AT15" s="21"/>
      <c r="AU15" s="22"/>
      <c r="AV15" s="22"/>
      <c r="AW15" s="22"/>
      <c r="AX15" s="21"/>
      <c r="AY15" s="21"/>
      <c r="AZ15" s="10"/>
      <c r="BA15" s="21"/>
      <c r="BB15" s="21"/>
      <c r="BC15" s="21"/>
      <c r="BD15" s="21"/>
      <c r="BE15" s="21"/>
      <c r="BF15" s="21"/>
      <c r="BI15" s="22"/>
      <c r="BJ15" s="21"/>
      <c r="BK15" s="21"/>
      <c r="BL15" s="21"/>
      <c r="BM15" s="21"/>
      <c r="BN15" s="21"/>
      <c r="BO15" s="22"/>
      <c r="BP15" s="21"/>
      <c r="BQ15" s="21"/>
      <c r="BR15" s="21"/>
      <c r="BS15" s="28"/>
    </row>
    <row r="16" spans="1:71" ht="15">
      <c r="A16" s="35"/>
      <c r="B16" s="18"/>
      <c r="C16" s="18"/>
      <c r="D16" s="18"/>
      <c r="E16" s="25"/>
      <c r="F16" s="25"/>
      <c r="G16" s="25"/>
      <c r="H16" s="25"/>
      <c r="I16" s="25"/>
      <c r="J16" s="238"/>
      <c r="K16" s="240"/>
      <c r="L16" s="240"/>
      <c r="M16" s="27"/>
      <c r="N16" s="27"/>
      <c r="O16" s="235"/>
      <c r="P16" s="22"/>
      <c r="Q16" s="22"/>
      <c r="R16" s="22"/>
      <c r="S16" s="21"/>
      <c r="T16" s="21"/>
      <c r="U16" s="22"/>
      <c r="V16" s="237"/>
      <c r="W16" s="237"/>
      <c r="X16" s="237"/>
      <c r="Y16" s="237"/>
      <c r="Z16" s="237"/>
      <c r="AA16" s="237"/>
      <c r="AB16" s="22"/>
      <c r="AC16" s="70"/>
      <c r="AD16" s="48"/>
      <c r="AE16" s="70"/>
      <c r="AF16" s="70"/>
      <c r="AG16" s="71"/>
      <c r="AH16" s="324"/>
      <c r="AI16" s="22"/>
      <c r="AJ16" s="22"/>
      <c r="AK16" s="21"/>
      <c r="AL16" s="21"/>
      <c r="AM16" s="21"/>
      <c r="AN16" s="21"/>
      <c r="AO16" s="21"/>
      <c r="AP16" s="22"/>
      <c r="AQ16" s="21"/>
      <c r="AR16" s="21"/>
      <c r="AS16" s="21"/>
      <c r="AT16" s="21"/>
      <c r="AU16" s="22"/>
      <c r="AV16" s="22"/>
      <c r="AW16" s="22"/>
      <c r="AX16" s="21"/>
      <c r="AY16" s="21"/>
      <c r="AZ16" s="10"/>
      <c r="BA16" s="21"/>
      <c r="BB16" s="21"/>
      <c r="BC16" s="21"/>
      <c r="BD16" s="21"/>
      <c r="BE16" s="21"/>
      <c r="BF16" s="21"/>
      <c r="BI16" s="22"/>
      <c r="BJ16" s="21"/>
      <c r="BK16" s="21"/>
      <c r="BL16" s="21"/>
      <c r="BM16" s="21"/>
      <c r="BN16" s="21"/>
      <c r="BO16" s="22"/>
      <c r="BP16" s="21"/>
      <c r="BQ16" s="21"/>
      <c r="BR16" s="21"/>
      <c r="BS16" s="28"/>
    </row>
    <row r="17" spans="1:71" ht="15">
      <c r="A17" s="35"/>
      <c r="B17" s="18"/>
      <c r="C17" s="18"/>
      <c r="D17" s="18"/>
      <c r="E17" s="25"/>
      <c r="F17" s="25"/>
      <c r="G17" s="25"/>
      <c r="H17" s="25"/>
      <c r="I17" s="25"/>
      <c r="J17" s="238"/>
      <c r="K17" s="240"/>
      <c r="L17" s="240"/>
      <c r="M17" s="27"/>
      <c r="N17" s="27"/>
      <c r="O17" s="235"/>
      <c r="P17" s="22"/>
      <c r="Q17" s="22"/>
      <c r="R17" s="22"/>
      <c r="S17" s="21"/>
      <c r="T17" s="21"/>
      <c r="U17" s="22"/>
      <c r="V17" s="237"/>
      <c r="W17" s="237"/>
      <c r="X17" s="237"/>
      <c r="Y17" s="237"/>
      <c r="Z17" s="237"/>
      <c r="AA17" s="237"/>
      <c r="AB17" s="22"/>
      <c r="AC17" s="70"/>
      <c r="AD17" s="48"/>
      <c r="AE17" s="70"/>
      <c r="AF17" s="70"/>
      <c r="AG17" s="71"/>
      <c r="AH17" s="324"/>
      <c r="AI17" s="22"/>
      <c r="AJ17" s="22"/>
      <c r="AK17" s="21"/>
      <c r="AL17" s="21"/>
      <c r="AM17" s="21"/>
      <c r="AN17" s="21"/>
      <c r="AO17" s="21"/>
      <c r="AP17" s="22"/>
      <c r="AQ17" s="21"/>
      <c r="AR17" s="21"/>
      <c r="AS17" s="21"/>
      <c r="AT17" s="21"/>
      <c r="AU17" s="22"/>
      <c r="AV17" s="22"/>
      <c r="AW17" s="22"/>
      <c r="AX17" s="21"/>
      <c r="AY17" s="21"/>
      <c r="AZ17" s="10"/>
      <c r="BA17" s="21"/>
      <c r="BB17" s="21"/>
      <c r="BC17" s="21"/>
      <c r="BD17" s="21"/>
      <c r="BE17" s="21"/>
      <c r="BF17" s="21"/>
      <c r="BI17" s="22"/>
      <c r="BJ17" s="21"/>
      <c r="BK17" s="21"/>
      <c r="BL17" s="21"/>
      <c r="BM17" s="21"/>
      <c r="BN17" s="21"/>
      <c r="BO17" s="22"/>
      <c r="BP17" s="21"/>
      <c r="BQ17" s="21"/>
      <c r="BR17" s="21"/>
      <c r="BS17" s="28"/>
    </row>
    <row r="18" spans="1:71" ht="15">
      <c r="A18" s="35"/>
      <c r="B18" s="18"/>
      <c r="C18" s="18"/>
      <c r="D18" s="18"/>
      <c r="E18" s="25"/>
      <c r="F18" s="25"/>
      <c r="G18" s="25"/>
      <c r="H18" s="25"/>
      <c r="I18" s="25"/>
      <c r="J18" s="238"/>
      <c r="K18" s="240"/>
      <c r="L18" s="240"/>
      <c r="M18" s="27"/>
      <c r="N18" s="27"/>
      <c r="O18" s="235"/>
      <c r="P18" s="22"/>
      <c r="Q18" s="22"/>
      <c r="R18" s="22"/>
      <c r="S18" s="21"/>
      <c r="T18" s="21"/>
      <c r="U18" s="22"/>
      <c r="V18" s="237"/>
      <c r="W18" s="237"/>
      <c r="X18" s="237"/>
      <c r="Y18" s="237"/>
      <c r="Z18" s="237"/>
      <c r="AA18" s="237"/>
      <c r="AB18" s="22"/>
      <c r="AC18" s="70"/>
      <c r="AD18" s="48"/>
      <c r="AE18" s="70"/>
      <c r="AF18" s="70"/>
      <c r="AG18" s="71"/>
      <c r="AH18" s="324"/>
      <c r="AI18" s="22"/>
      <c r="AJ18" s="22"/>
      <c r="AK18" s="21"/>
      <c r="AL18" s="21"/>
      <c r="AM18" s="21"/>
      <c r="AN18" s="21"/>
      <c r="AO18" s="21"/>
      <c r="AP18" s="22"/>
      <c r="AQ18" s="21"/>
      <c r="AR18" s="21"/>
      <c r="AS18" s="21"/>
      <c r="AT18" s="21"/>
      <c r="AU18" s="22"/>
      <c r="AV18" s="22"/>
      <c r="AW18" s="22"/>
      <c r="AX18" s="21"/>
      <c r="AY18" s="21"/>
      <c r="AZ18" s="10"/>
      <c r="BA18" s="21"/>
      <c r="BB18" s="21"/>
      <c r="BC18" s="21"/>
      <c r="BD18" s="21"/>
      <c r="BE18" s="21"/>
      <c r="BF18" s="21"/>
      <c r="BI18" s="22"/>
      <c r="BJ18" s="21"/>
      <c r="BK18" s="21"/>
      <c r="BL18" s="21"/>
      <c r="BM18" s="21"/>
      <c r="BN18" s="21"/>
      <c r="BO18" s="22"/>
      <c r="BP18" s="21"/>
      <c r="BQ18" s="21"/>
      <c r="BR18" s="21"/>
      <c r="BS18" s="28"/>
    </row>
    <row r="19" spans="1:71" ht="15">
      <c r="A19" s="35"/>
      <c r="B19" s="18"/>
      <c r="C19" s="18"/>
      <c r="D19" s="18"/>
      <c r="E19" s="25"/>
      <c r="F19" s="25"/>
      <c r="G19" s="25"/>
      <c r="H19" s="25"/>
      <c r="I19" s="25"/>
      <c r="J19" s="238"/>
      <c r="K19" s="240"/>
      <c r="L19" s="240"/>
      <c r="M19" s="27"/>
      <c r="N19" s="27"/>
      <c r="O19" s="235"/>
      <c r="P19" s="22"/>
      <c r="Q19" s="22"/>
      <c r="R19" s="22"/>
      <c r="S19" s="21"/>
      <c r="T19" s="21"/>
      <c r="U19" s="22"/>
      <c r="V19" s="237"/>
      <c r="W19" s="237"/>
      <c r="X19" s="237"/>
      <c r="Y19" s="237"/>
      <c r="Z19" s="237"/>
      <c r="AA19" s="237"/>
      <c r="AB19" s="22"/>
      <c r="AC19" s="70"/>
      <c r="AD19" s="48"/>
      <c r="AE19" s="70"/>
      <c r="AF19" s="70"/>
      <c r="AG19" s="71"/>
      <c r="AH19" s="324"/>
      <c r="AI19" s="22"/>
      <c r="AJ19" s="22"/>
      <c r="AK19" s="21"/>
      <c r="AL19" s="21"/>
      <c r="AM19" s="21"/>
      <c r="AN19" s="21"/>
      <c r="AO19" s="21"/>
      <c r="AP19" s="22"/>
      <c r="AQ19" s="21"/>
      <c r="AR19" s="21"/>
      <c r="AS19" s="21"/>
      <c r="AT19" s="21"/>
      <c r="AU19" s="22"/>
      <c r="AV19" s="22"/>
      <c r="AW19" s="22"/>
      <c r="AX19" s="21"/>
      <c r="AY19" s="21"/>
      <c r="AZ19" s="10"/>
      <c r="BA19" s="21"/>
      <c r="BB19" s="21"/>
      <c r="BC19" s="21"/>
      <c r="BD19" s="21"/>
      <c r="BE19" s="21"/>
      <c r="BF19" s="21"/>
      <c r="BI19" s="22"/>
      <c r="BJ19" s="21"/>
      <c r="BK19" s="21"/>
      <c r="BL19" s="21"/>
      <c r="BM19" s="21"/>
      <c r="BN19" s="21"/>
      <c r="BO19" s="22"/>
      <c r="BP19" s="21"/>
      <c r="BQ19" s="21"/>
      <c r="BR19" s="21"/>
      <c r="BS19" s="28"/>
    </row>
    <row r="20" spans="1:71" ht="15">
      <c r="A20" s="35"/>
      <c r="B20" s="18"/>
      <c r="C20" s="18"/>
      <c r="D20" s="18"/>
      <c r="E20" s="25"/>
      <c r="F20" s="25"/>
      <c r="G20" s="25"/>
      <c r="H20" s="25"/>
      <c r="I20" s="25"/>
      <c r="J20" s="238"/>
      <c r="K20" s="240"/>
      <c r="L20" s="240"/>
      <c r="M20" s="27"/>
      <c r="N20" s="27"/>
      <c r="O20" s="235"/>
      <c r="P20" s="22"/>
      <c r="Q20" s="22"/>
      <c r="R20" s="22"/>
      <c r="S20" s="21"/>
      <c r="T20" s="21"/>
      <c r="U20" s="22"/>
      <c r="V20" s="237"/>
      <c r="W20" s="237"/>
      <c r="X20" s="237"/>
      <c r="Y20" s="237"/>
      <c r="Z20" s="237"/>
      <c r="AA20" s="237"/>
      <c r="AB20" s="22"/>
      <c r="AC20" s="70"/>
      <c r="AD20" s="48"/>
      <c r="AE20" s="70"/>
      <c r="AF20" s="70"/>
      <c r="AG20" s="71"/>
      <c r="AH20" s="324"/>
      <c r="AI20" s="22"/>
      <c r="AJ20" s="22"/>
      <c r="AK20" s="21"/>
      <c r="AL20" s="21"/>
      <c r="AM20" s="21"/>
      <c r="AN20" s="21"/>
      <c r="AO20" s="21"/>
      <c r="AP20" s="22"/>
      <c r="AQ20" s="21"/>
      <c r="AR20" s="21"/>
      <c r="AS20" s="21"/>
      <c r="AT20" s="21"/>
      <c r="AU20" s="22"/>
      <c r="AV20" s="22"/>
      <c r="AW20" s="22"/>
      <c r="AX20" s="21"/>
      <c r="AY20" s="21"/>
      <c r="AZ20" s="10"/>
      <c r="BA20" s="21"/>
      <c r="BB20" s="21"/>
      <c r="BC20" s="21"/>
      <c r="BD20" s="21"/>
      <c r="BE20" s="21"/>
      <c r="BF20" s="21"/>
      <c r="BI20" s="22"/>
      <c r="BJ20" s="21"/>
      <c r="BK20" s="21"/>
      <c r="BL20" s="21"/>
      <c r="BM20" s="21"/>
      <c r="BN20" s="21"/>
      <c r="BO20" s="22"/>
      <c r="BP20" s="21"/>
      <c r="BQ20" s="21"/>
      <c r="BR20" s="21"/>
      <c r="BS20" s="28"/>
    </row>
    <row r="21" spans="1:71" ht="15">
      <c r="A21" s="35"/>
      <c r="B21" s="18"/>
      <c r="C21" s="18"/>
      <c r="D21" s="18"/>
      <c r="E21" s="25"/>
      <c r="F21" s="25"/>
      <c r="G21" s="25"/>
      <c r="H21" s="25"/>
      <c r="I21" s="25"/>
      <c r="J21" s="238"/>
      <c r="K21" s="240"/>
      <c r="L21" s="240"/>
      <c r="M21" s="27"/>
      <c r="N21" s="27"/>
      <c r="O21" s="235"/>
      <c r="P21" s="22"/>
      <c r="Q21" s="22"/>
      <c r="R21" s="22"/>
      <c r="S21" s="21"/>
      <c r="T21" s="21"/>
      <c r="U21" s="22"/>
      <c r="V21" s="237"/>
      <c r="W21" s="237"/>
      <c r="X21" s="237"/>
      <c r="Y21" s="237"/>
      <c r="Z21" s="237"/>
      <c r="AA21" s="237"/>
      <c r="AB21" s="22"/>
      <c r="AC21" s="70"/>
      <c r="AD21" s="48"/>
      <c r="AE21" s="70"/>
      <c r="AF21" s="70"/>
      <c r="AG21" s="71"/>
      <c r="AH21" s="324"/>
      <c r="AI21" s="22"/>
      <c r="AJ21" s="22"/>
      <c r="AK21" s="21"/>
      <c r="AL21" s="21"/>
      <c r="AM21" s="21"/>
      <c r="AN21" s="21"/>
      <c r="AO21" s="21"/>
      <c r="AP21" s="22"/>
      <c r="AQ21" s="21"/>
      <c r="AR21" s="21"/>
      <c r="AS21" s="21"/>
      <c r="AT21" s="21"/>
      <c r="AU21" s="22"/>
      <c r="AV21" s="22"/>
      <c r="AW21" s="22"/>
      <c r="AX21" s="21"/>
      <c r="AY21" s="21"/>
      <c r="AZ21" s="10"/>
      <c r="BA21" s="21"/>
      <c r="BB21" s="21"/>
      <c r="BC21" s="21"/>
      <c r="BD21" s="21"/>
      <c r="BE21" s="21"/>
      <c r="BF21" s="21"/>
      <c r="BI21" s="22"/>
      <c r="BJ21" s="21"/>
      <c r="BK21" s="21"/>
      <c r="BL21" s="21"/>
      <c r="BM21" s="21"/>
      <c r="BN21" s="21"/>
      <c r="BO21" s="22"/>
      <c r="BP21" s="21"/>
      <c r="BQ21" s="21"/>
      <c r="BR21" s="21"/>
      <c r="BS21" s="28"/>
    </row>
    <row r="22" spans="1:71" ht="15">
      <c r="A22" s="35"/>
      <c r="B22" s="18"/>
      <c r="C22" s="18"/>
      <c r="D22" s="18"/>
      <c r="E22" s="25"/>
      <c r="F22" s="25" t="s">
        <v>24</v>
      </c>
      <c r="G22" s="25"/>
      <c r="H22" s="25"/>
      <c r="I22" s="25"/>
      <c r="J22" s="238"/>
      <c r="K22" s="240"/>
      <c r="L22" s="240"/>
      <c r="M22" s="27"/>
      <c r="N22" s="27"/>
      <c r="O22" s="235"/>
      <c r="P22" s="22"/>
      <c r="Q22" s="22"/>
      <c r="R22" s="22"/>
      <c r="S22" s="21"/>
      <c r="T22" s="21"/>
      <c r="U22" s="22"/>
      <c r="V22" s="237"/>
      <c r="W22" s="237"/>
      <c r="X22" s="237"/>
      <c r="Y22" s="237"/>
      <c r="Z22" s="237"/>
      <c r="AA22" s="237"/>
      <c r="AB22" s="22"/>
      <c r="AC22" s="70"/>
      <c r="AD22" s="48"/>
      <c r="AE22" s="70"/>
      <c r="AF22" s="70"/>
      <c r="AG22" s="71"/>
      <c r="AH22" s="324"/>
      <c r="AI22" s="22"/>
      <c r="AJ22" s="22"/>
      <c r="AK22" s="21"/>
      <c r="AL22" s="21"/>
      <c r="AM22" s="21"/>
      <c r="AN22" s="21"/>
      <c r="AO22" s="21"/>
      <c r="AP22" s="22"/>
      <c r="AQ22" s="21"/>
      <c r="AR22" s="21"/>
      <c r="AS22" s="21"/>
      <c r="AT22" s="21"/>
      <c r="AU22" s="22"/>
      <c r="AV22" s="22"/>
      <c r="AW22" s="22"/>
      <c r="AX22" s="21"/>
      <c r="AY22" s="21"/>
      <c r="AZ22" s="10"/>
      <c r="BA22" s="21"/>
      <c r="BB22" s="21"/>
      <c r="BC22" s="21"/>
      <c r="BD22" s="21"/>
      <c r="BE22" s="21"/>
      <c r="BF22" s="21"/>
      <c r="BI22" s="22"/>
      <c r="BJ22" s="21"/>
      <c r="BK22" s="21"/>
      <c r="BL22" s="21"/>
      <c r="BM22" s="21"/>
      <c r="BN22" s="21"/>
      <c r="BO22" s="22"/>
      <c r="BP22" s="21"/>
      <c r="BQ22" s="21"/>
      <c r="BR22" s="21"/>
      <c r="BS22" s="28"/>
    </row>
    <row r="23" spans="1:71" ht="15">
      <c r="A23" s="35"/>
      <c r="B23" s="18"/>
      <c r="C23" s="18"/>
      <c r="D23" s="18"/>
      <c r="E23" s="25"/>
      <c r="F23" s="25"/>
      <c r="G23" s="25"/>
      <c r="H23" s="25"/>
      <c r="I23" s="25"/>
      <c r="J23" s="238"/>
      <c r="K23" s="240"/>
      <c r="L23" s="240"/>
      <c r="M23" s="27"/>
      <c r="N23" s="27"/>
      <c r="O23" s="235"/>
      <c r="P23" s="22"/>
      <c r="Q23" s="22"/>
      <c r="R23" s="22"/>
      <c r="S23" s="21"/>
      <c r="T23" s="21"/>
      <c r="U23" s="22"/>
      <c r="V23" s="237"/>
      <c r="W23" s="237"/>
      <c r="X23" s="237"/>
      <c r="Y23" s="237"/>
      <c r="Z23" s="237"/>
      <c r="AA23" s="237"/>
      <c r="AB23" s="22"/>
      <c r="AC23" s="70"/>
      <c r="AD23" s="48"/>
      <c r="AE23" s="70"/>
      <c r="AF23" s="70"/>
      <c r="AG23" s="71"/>
      <c r="AH23" s="324"/>
      <c r="AI23" s="22"/>
      <c r="AJ23" s="22"/>
      <c r="AK23" s="21" t="s">
        <v>27</v>
      </c>
      <c r="AL23" s="21"/>
      <c r="AM23" s="21"/>
      <c r="AN23" s="21"/>
      <c r="AO23" s="21" t="s">
        <v>27</v>
      </c>
      <c r="AP23" s="22"/>
      <c r="AQ23" s="21"/>
      <c r="AR23" s="21"/>
      <c r="AS23" s="21"/>
      <c r="AT23" s="21"/>
      <c r="AU23" s="22"/>
      <c r="AV23" s="22"/>
      <c r="AW23" s="22"/>
      <c r="AX23" s="21"/>
      <c r="AY23" s="21"/>
      <c r="AZ23" s="10"/>
      <c r="BA23" s="21"/>
      <c r="BB23" s="21"/>
      <c r="BC23" s="21"/>
      <c r="BD23" s="21"/>
      <c r="BE23" s="21"/>
      <c r="BF23" s="21"/>
      <c r="BI23" s="22"/>
      <c r="BJ23" s="21"/>
      <c r="BK23" s="21"/>
      <c r="BL23" s="21"/>
      <c r="BM23" s="21"/>
      <c r="BN23" s="21"/>
      <c r="BO23" s="22"/>
      <c r="BP23" s="21"/>
      <c r="BQ23" s="21"/>
      <c r="BR23" s="21"/>
      <c r="BS23" s="28"/>
    </row>
    <row r="24" spans="1:71" ht="13.5">
      <c r="A24" s="35"/>
      <c r="B24" s="18"/>
      <c r="C24" s="18"/>
      <c r="D24" s="18"/>
      <c r="E24" s="25"/>
      <c r="F24" s="29"/>
      <c r="G24" s="29"/>
      <c r="H24" s="29"/>
      <c r="I24" s="29"/>
      <c r="J24" s="241"/>
      <c r="K24" s="242"/>
      <c r="L24" s="242"/>
      <c r="M24" s="28"/>
      <c r="N24" s="28"/>
      <c r="O24" s="235"/>
      <c r="P24" s="22"/>
      <c r="Q24" s="22"/>
      <c r="R24" s="22"/>
      <c r="S24" s="21"/>
      <c r="T24" s="21"/>
      <c r="U24" s="22"/>
      <c r="V24" s="237"/>
      <c r="W24" s="237"/>
      <c r="X24" s="237"/>
      <c r="Y24" s="237"/>
      <c r="Z24" s="237"/>
      <c r="AA24" s="237"/>
      <c r="AB24" s="22"/>
      <c r="AC24" s="70"/>
      <c r="AD24" s="48"/>
      <c r="AE24" s="70"/>
      <c r="AF24" s="70"/>
      <c r="AG24" s="71"/>
      <c r="AH24" s="324"/>
      <c r="AI24" s="22"/>
      <c r="AJ24" s="22"/>
      <c r="AK24" s="21"/>
      <c r="AL24" s="21"/>
      <c r="AM24" s="21"/>
      <c r="AN24" s="21"/>
      <c r="AO24" s="21"/>
      <c r="AP24" s="22"/>
      <c r="AQ24" s="21"/>
      <c r="AR24" s="21"/>
      <c r="AS24" s="21"/>
      <c r="AT24" s="21"/>
      <c r="AU24" s="22"/>
      <c r="AV24" s="22"/>
      <c r="AW24" s="22"/>
      <c r="AX24" s="21"/>
      <c r="AY24" s="21"/>
      <c r="AZ24" s="10"/>
      <c r="BA24" s="21"/>
      <c r="BB24" s="21"/>
      <c r="BC24" s="21"/>
      <c r="BD24" s="21"/>
      <c r="BE24" s="21"/>
      <c r="BF24" s="21"/>
      <c r="BI24" s="22"/>
      <c r="BJ24" s="21"/>
      <c r="BK24" s="21"/>
      <c r="BL24" s="21"/>
      <c r="BM24" s="21"/>
      <c r="BN24" s="21"/>
      <c r="BO24" s="22"/>
      <c r="BP24" s="21"/>
      <c r="BQ24" s="21"/>
      <c r="BR24" s="21"/>
      <c r="BS24" s="28"/>
    </row>
    <row r="25" spans="1:71" ht="13.5">
      <c r="A25" s="35"/>
      <c r="B25" s="18"/>
      <c r="C25" s="18"/>
      <c r="D25" s="18"/>
      <c r="E25" s="25"/>
      <c r="F25" s="29"/>
      <c r="G25" s="29"/>
      <c r="H25" s="29"/>
      <c r="I25" s="29"/>
      <c r="J25" s="241"/>
      <c r="K25" s="242"/>
      <c r="L25" s="242"/>
      <c r="M25" s="28"/>
      <c r="N25" s="28"/>
      <c r="O25" s="235"/>
      <c r="P25" s="22"/>
      <c r="Q25" s="22"/>
      <c r="R25" s="22"/>
      <c r="S25" s="21"/>
      <c r="T25" s="21"/>
      <c r="U25" s="22"/>
      <c r="V25" s="237"/>
      <c r="W25" s="237"/>
      <c r="X25" s="237"/>
      <c r="Y25" s="237"/>
      <c r="Z25" s="237"/>
      <c r="AA25" s="237"/>
      <c r="AB25" s="22"/>
      <c r="AC25" s="70"/>
      <c r="AD25" s="48"/>
      <c r="AE25" s="70"/>
      <c r="AF25" s="70"/>
      <c r="AG25" s="71"/>
      <c r="AH25" s="324"/>
      <c r="AI25" s="22"/>
      <c r="AJ25" s="22"/>
      <c r="AK25" s="21"/>
      <c r="AL25" s="21"/>
      <c r="AM25" s="21"/>
      <c r="AN25" s="21"/>
      <c r="AO25" s="21"/>
      <c r="AP25" s="22"/>
      <c r="AQ25" s="21"/>
      <c r="AR25" s="21"/>
      <c r="AS25" s="21"/>
      <c r="AT25" s="21"/>
      <c r="AU25" s="22"/>
      <c r="AV25" s="22"/>
      <c r="AW25" s="22"/>
      <c r="AX25" s="21"/>
      <c r="AY25" s="21"/>
      <c r="AZ25" s="10"/>
      <c r="BA25" s="21"/>
      <c r="BB25" s="21"/>
      <c r="BC25" s="21"/>
      <c r="BD25" s="21"/>
      <c r="BE25" s="21"/>
      <c r="BF25" s="21"/>
      <c r="BI25" s="22"/>
      <c r="BJ25" s="21"/>
      <c r="BK25" s="21"/>
      <c r="BL25" s="21"/>
      <c r="BM25" s="21"/>
      <c r="BN25" s="21"/>
      <c r="BO25" s="22"/>
      <c r="BP25" s="21"/>
      <c r="BQ25" s="21"/>
      <c r="BR25" s="21" t="s">
        <v>28</v>
      </c>
      <c r="BS25" s="28"/>
    </row>
    <row r="26" spans="1:71" ht="13.5">
      <c r="A26" s="35"/>
      <c r="B26" s="18"/>
      <c r="C26" s="18"/>
      <c r="D26" s="18"/>
      <c r="E26" s="25"/>
      <c r="F26" s="29"/>
      <c r="G26" s="29"/>
      <c r="H26" s="29"/>
      <c r="I26" s="29"/>
      <c r="J26" s="241"/>
      <c r="K26" s="242"/>
      <c r="L26" s="242"/>
      <c r="M26" s="28"/>
      <c r="N26" s="28"/>
      <c r="O26" s="235"/>
      <c r="P26" s="22"/>
      <c r="Q26" s="22"/>
      <c r="R26" s="22"/>
      <c r="S26" s="21"/>
      <c r="T26" s="21"/>
      <c r="U26" s="22"/>
      <c r="V26" s="237"/>
      <c r="W26" s="237"/>
      <c r="X26" s="237"/>
      <c r="Y26" s="237"/>
      <c r="Z26" s="237"/>
      <c r="AA26" s="237"/>
      <c r="AB26" s="22"/>
      <c r="AC26" s="70"/>
      <c r="AD26" s="48"/>
      <c r="AE26" s="70"/>
      <c r="AF26" s="70"/>
      <c r="AG26" s="71"/>
      <c r="AH26" s="324"/>
      <c r="AI26" s="22"/>
      <c r="AJ26" s="22"/>
      <c r="AK26" s="21"/>
      <c r="AL26" s="21"/>
      <c r="AM26" s="21"/>
      <c r="AN26" s="21"/>
      <c r="AO26" s="21"/>
      <c r="AP26" s="22"/>
      <c r="AQ26" s="21"/>
      <c r="AR26" s="21"/>
      <c r="AS26" s="21"/>
      <c r="AT26" s="21"/>
      <c r="AU26" s="22"/>
      <c r="AV26" s="22"/>
      <c r="AW26" s="22"/>
      <c r="AX26" s="21"/>
      <c r="AY26" s="21"/>
      <c r="AZ26" s="10"/>
      <c r="BA26" s="21"/>
      <c r="BB26" s="21"/>
      <c r="BC26" s="21"/>
      <c r="BD26" s="21"/>
      <c r="BE26" s="21"/>
      <c r="BF26" s="21"/>
      <c r="BI26" s="22"/>
      <c r="BJ26" s="21"/>
      <c r="BK26" s="21"/>
      <c r="BL26" s="21"/>
      <c r="BM26" s="21"/>
      <c r="BN26" s="21"/>
      <c r="BO26" s="22"/>
      <c r="BP26" s="21"/>
      <c r="BQ26" s="21"/>
      <c r="BR26" s="21"/>
      <c r="BS26" s="28"/>
    </row>
    <row r="27" spans="1:71" ht="13.5">
      <c r="A27" s="35"/>
      <c r="B27" s="18"/>
      <c r="C27" s="18"/>
      <c r="D27" s="18"/>
      <c r="E27" s="25"/>
      <c r="F27" s="29"/>
      <c r="G27" s="29"/>
      <c r="H27" s="29"/>
      <c r="I27" s="29"/>
      <c r="J27" s="241"/>
      <c r="K27" s="242"/>
      <c r="L27" s="242"/>
      <c r="M27" s="28"/>
      <c r="N27" s="28"/>
      <c r="O27" s="235"/>
      <c r="P27" s="22"/>
      <c r="Q27" s="22"/>
      <c r="R27" s="22"/>
      <c r="S27" s="21"/>
      <c r="T27" s="21"/>
      <c r="U27" s="22"/>
      <c r="V27" s="237"/>
      <c r="W27" s="237"/>
      <c r="X27" s="237"/>
      <c r="Y27" s="237"/>
      <c r="Z27" s="237"/>
      <c r="AA27" s="237"/>
      <c r="AB27" s="22"/>
      <c r="AC27" s="70"/>
      <c r="AD27" s="48"/>
      <c r="AE27" s="70"/>
      <c r="AF27" s="70"/>
      <c r="AG27" s="71"/>
      <c r="AH27" s="324"/>
      <c r="AI27" s="22"/>
      <c r="AJ27" s="22"/>
      <c r="AK27" s="21"/>
      <c r="AL27" s="21"/>
      <c r="AM27" s="21"/>
      <c r="AN27" s="21"/>
      <c r="AO27" s="21"/>
      <c r="AP27" s="22"/>
      <c r="AQ27" s="21"/>
      <c r="AR27" s="21"/>
      <c r="AS27" s="21"/>
      <c r="AT27" s="21"/>
      <c r="AU27" s="22"/>
      <c r="AV27" s="22"/>
      <c r="AW27" s="22"/>
      <c r="AX27" s="21"/>
      <c r="AY27" s="21"/>
      <c r="AZ27" s="10"/>
      <c r="BA27" s="21"/>
      <c r="BB27" s="21"/>
      <c r="BC27" s="21"/>
      <c r="BD27" s="21"/>
      <c r="BE27" s="21"/>
      <c r="BF27" s="21"/>
      <c r="BI27" s="22"/>
      <c r="BJ27" s="21"/>
      <c r="BK27" s="21"/>
      <c r="BL27" s="21"/>
      <c r="BM27" s="21"/>
      <c r="BN27" s="21"/>
      <c r="BO27" s="22"/>
      <c r="BP27" s="21"/>
      <c r="BQ27" s="21"/>
      <c r="BR27" s="21"/>
      <c r="BS27" s="28"/>
    </row>
    <row r="28" spans="1:71" ht="15">
      <c r="A28" s="35"/>
      <c r="B28" s="18"/>
      <c r="C28" s="18"/>
      <c r="D28" s="18"/>
      <c r="E28" s="25"/>
      <c r="F28" s="29"/>
      <c r="G28" s="29"/>
      <c r="H28" s="29"/>
      <c r="I28" s="29"/>
      <c r="J28" s="241"/>
      <c r="K28" s="242"/>
      <c r="L28" s="242"/>
      <c r="M28" s="28"/>
      <c r="N28" s="28"/>
      <c r="O28" s="235"/>
      <c r="P28" s="22"/>
      <c r="Q28" s="22"/>
      <c r="R28" s="22"/>
      <c r="S28" s="21"/>
      <c r="T28" s="21"/>
      <c r="U28" s="22"/>
      <c r="V28" s="237"/>
      <c r="W28" s="237"/>
      <c r="X28" s="237"/>
      <c r="Y28" s="237"/>
      <c r="Z28" s="237"/>
      <c r="AA28" s="237"/>
      <c r="AB28" s="22"/>
      <c r="AC28" s="70"/>
      <c r="AD28" s="48"/>
      <c r="AE28" s="70"/>
      <c r="AF28" s="70"/>
      <c r="AG28" s="71"/>
      <c r="AH28" s="324"/>
      <c r="AI28" s="22"/>
      <c r="AJ28" s="22"/>
      <c r="AK28" s="159"/>
      <c r="AL28" s="21"/>
      <c r="AM28" s="159"/>
      <c r="AN28" s="159"/>
      <c r="AO28" s="159"/>
      <c r="AP28" s="22"/>
      <c r="AQ28" s="159"/>
      <c r="AR28" s="159"/>
      <c r="AS28" s="159"/>
      <c r="AT28" s="159"/>
      <c r="AU28" s="22"/>
      <c r="AV28" s="22"/>
      <c r="AW28" s="22"/>
      <c r="AX28" s="159"/>
      <c r="AY28" s="159"/>
      <c r="AZ28" s="10"/>
      <c r="BA28" s="159"/>
      <c r="BB28" s="159"/>
      <c r="BC28" s="159"/>
      <c r="BD28" s="159"/>
      <c r="BE28" s="159"/>
      <c r="BF28" s="159"/>
      <c r="BI28" s="22"/>
      <c r="BJ28" s="21"/>
      <c r="BK28" s="159"/>
      <c r="BL28" s="159"/>
      <c r="BM28" s="159"/>
      <c r="BN28" s="159"/>
      <c r="BO28" s="22"/>
      <c r="BP28" s="159"/>
      <c r="BQ28" s="159"/>
      <c r="BR28" s="159"/>
      <c r="BS28" s="28"/>
    </row>
    <row r="29" spans="1:71" ht="13.5">
      <c r="A29" s="35"/>
      <c r="B29" s="18"/>
      <c r="C29" s="18"/>
      <c r="D29" s="18"/>
      <c r="E29" s="25"/>
      <c r="F29" s="29"/>
      <c r="G29" s="29"/>
      <c r="H29" s="29"/>
      <c r="I29" s="29"/>
      <c r="J29" s="241"/>
      <c r="K29" s="242"/>
      <c r="L29" s="242"/>
      <c r="M29" s="28"/>
      <c r="N29" s="28"/>
      <c r="O29" s="235"/>
      <c r="P29" s="22"/>
      <c r="Q29" s="22"/>
      <c r="R29" s="22"/>
      <c r="S29" s="21"/>
      <c r="T29" s="21"/>
      <c r="U29" s="22"/>
      <c r="V29" s="237"/>
      <c r="W29" s="237"/>
      <c r="X29" s="237"/>
      <c r="Y29" s="237"/>
      <c r="Z29" s="237"/>
      <c r="AA29" s="237"/>
      <c r="AB29" s="22"/>
      <c r="AC29" s="70"/>
      <c r="AD29" s="48"/>
      <c r="AE29" s="70"/>
      <c r="AF29" s="70"/>
      <c r="AG29" s="71"/>
      <c r="AH29" s="324"/>
      <c r="AI29" s="22"/>
      <c r="AJ29" s="22"/>
      <c r="AK29" s="21"/>
      <c r="AL29" s="21"/>
      <c r="AM29" s="21"/>
      <c r="AN29" s="21"/>
      <c r="AO29" s="21"/>
      <c r="AP29" s="22"/>
      <c r="AQ29" s="21"/>
      <c r="AR29" s="21"/>
      <c r="AS29" s="21"/>
      <c r="AT29" s="21"/>
      <c r="AU29" s="22"/>
      <c r="AV29" s="22"/>
      <c r="AW29" s="22"/>
      <c r="AX29" s="21"/>
      <c r="AY29" s="21"/>
      <c r="AZ29" s="10"/>
      <c r="BA29" s="21"/>
      <c r="BB29" s="21"/>
      <c r="BC29" s="21"/>
      <c r="BD29" s="21"/>
      <c r="BE29" s="21"/>
      <c r="BF29" s="21"/>
      <c r="BI29" s="22"/>
      <c r="BJ29" s="21"/>
      <c r="BK29" s="21"/>
      <c r="BL29" s="21"/>
      <c r="BM29" s="21"/>
      <c r="BN29" s="21"/>
      <c r="BO29" s="22"/>
      <c r="BP29" s="21"/>
      <c r="BQ29" s="21"/>
      <c r="BR29" s="21"/>
      <c r="BS29" s="28"/>
    </row>
    <row r="30" spans="1:71">
      <c r="A30" s="35"/>
      <c r="B30" s="18"/>
      <c r="C30" s="18"/>
      <c r="D30" s="18"/>
      <c r="E30" s="29"/>
      <c r="F30" s="29"/>
      <c r="G30" s="29"/>
      <c r="H30" s="29"/>
      <c r="I30" s="29"/>
      <c r="J30" s="241"/>
      <c r="K30" s="242"/>
      <c r="L30" s="242"/>
      <c r="M30" s="28"/>
      <c r="N30" s="28"/>
      <c r="O30" s="235"/>
      <c r="P30" s="22"/>
      <c r="Q30" s="22"/>
      <c r="R30" s="22"/>
      <c r="S30" s="21"/>
      <c r="T30" s="21"/>
      <c r="U30" s="22"/>
      <c r="V30" s="237"/>
      <c r="W30" s="237"/>
      <c r="X30" s="237"/>
      <c r="Y30" s="237"/>
      <c r="Z30" s="237"/>
      <c r="AA30" s="237"/>
      <c r="AB30" s="22"/>
      <c r="AC30" s="70"/>
      <c r="AD30" s="48"/>
      <c r="AE30" s="70"/>
      <c r="AF30" s="70"/>
      <c r="AG30" s="71"/>
      <c r="AH30" s="324"/>
      <c r="AI30" s="22"/>
      <c r="AJ30" s="22"/>
      <c r="AK30" s="21"/>
      <c r="AL30" s="21"/>
      <c r="AM30" s="21"/>
      <c r="AN30" s="21"/>
      <c r="AO30" s="21"/>
      <c r="AP30" s="22"/>
      <c r="AQ30" s="21"/>
      <c r="AR30" s="21"/>
      <c r="AS30" s="21"/>
      <c r="AT30" s="21"/>
      <c r="AU30" s="22"/>
      <c r="AV30" s="22"/>
      <c r="AW30" s="22"/>
      <c r="AX30" s="21"/>
      <c r="AY30" s="21"/>
      <c r="AZ30" s="10"/>
      <c r="BA30" s="21"/>
      <c r="BB30" s="21"/>
      <c r="BC30" s="21"/>
      <c r="BD30" s="21"/>
      <c r="BE30" s="21"/>
      <c r="BF30" s="21"/>
      <c r="BI30" s="22"/>
      <c r="BJ30" s="21"/>
      <c r="BK30" s="21"/>
      <c r="BL30" s="21"/>
      <c r="BM30" s="21"/>
      <c r="BN30" s="21"/>
      <c r="BO30" s="22"/>
      <c r="BP30" s="21"/>
      <c r="BQ30" s="21"/>
      <c r="BR30" s="21"/>
      <c r="BS30" s="28"/>
    </row>
    <row r="31" spans="1:71" s="1" customFormat="1">
      <c r="A31" s="205"/>
      <c r="B31" s="30"/>
      <c r="C31" s="30"/>
      <c r="D31" s="30"/>
      <c r="E31" s="29"/>
      <c r="F31" s="29"/>
      <c r="G31" s="29"/>
      <c r="H31" s="29"/>
      <c r="I31" s="29"/>
      <c r="J31" s="243"/>
      <c r="K31" s="244"/>
      <c r="L31" s="244"/>
      <c r="O31" s="245"/>
      <c r="S31" s="281"/>
      <c r="T31" s="281"/>
      <c r="V31" s="282"/>
      <c r="W31" s="282"/>
      <c r="X31" s="282"/>
      <c r="Y31" s="282"/>
      <c r="Z31" s="282"/>
      <c r="AA31" s="282"/>
      <c r="AB31" s="32"/>
      <c r="AC31" s="74"/>
      <c r="AD31" s="298"/>
      <c r="AE31" s="74"/>
      <c r="AF31" s="74"/>
      <c r="AG31" s="83"/>
      <c r="AH31" s="324"/>
      <c r="AI31" s="32"/>
      <c r="AJ31" s="32"/>
      <c r="AK31" s="160">
        <f>COUNTIF(AK$36,"&gt;0")</f>
        <v>1</v>
      </c>
      <c r="AL31" s="160"/>
      <c r="AM31" s="160"/>
      <c r="AN31" s="160"/>
      <c r="AO31" s="160">
        <f>COUNTIF(AO$36,"&gt;0")</f>
        <v>1</v>
      </c>
      <c r="AP31" s="160"/>
      <c r="AQ31" s="160"/>
      <c r="AR31" s="160"/>
      <c r="AS31" s="160"/>
      <c r="AT31" s="160"/>
      <c r="AU31" s="160"/>
      <c r="AV31" s="160"/>
      <c r="AW31" s="160"/>
      <c r="AX31" s="160"/>
      <c r="AY31" s="160"/>
      <c r="AZ31" s="281"/>
      <c r="BA31" s="160"/>
      <c r="BB31" s="160"/>
      <c r="BC31" s="160"/>
      <c r="BD31" s="160"/>
      <c r="BE31" s="160"/>
      <c r="BF31" s="160"/>
      <c r="BI31" s="32"/>
      <c r="BJ31" s="160"/>
      <c r="BK31" s="160"/>
      <c r="BL31" s="160"/>
      <c r="BM31" s="160"/>
      <c r="BN31" s="160"/>
      <c r="BO31" s="160"/>
      <c r="BP31" s="160"/>
      <c r="BQ31" s="160"/>
      <c r="BR31" s="160"/>
    </row>
    <row r="32" spans="1:71">
      <c r="A32" s="35"/>
      <c r="B32" s="33"/>
      <c r="C32" s="33"/>
      <c r="D32" s="33"/>
      <c r="E32" s="29"/>
      <c r="F32" s="29"/>
      <c r="G32" s="29"/>
      <c r="H32" s="29"/>
      <c r="I32" s="29"/>
      <c r="J32" s="241"/>
      <c r="K32" s="242"/>
      <c r="L32" s="242"/>
      <c r="M32" s="28"/>
      <c r="N32" s="28"/>
      <c r="O32" s="246"/>
      <c r="P32" s="28"/>
      <c r="Q32" s="28"/>
      <c r="R32" s="28"/>
      <c r="S32" s="161"/>
      <c r="T32" s="161"/>
      <c r="U32" s="28"/>
      <c r="V32" s="237"/>
      <c r="W32" s="237"/>
      <c r="X32" s="237"/>
      <c r="Y32" s="237"/>
      <c r="Z32" s="237"/>
      <c r="AA32" s="237"/>
      <c r="AB32" s="22"/>
      <c r="AC32" s="299" t="s">
        <v>29</v>
      </c>
      <c r="AF32" s="300"/>
      <c r="AG32" s="71"/>
      <c r="AH32" s="324"/>
      <c r="AI32" s="48" t="s">
        <v>30</v>
      </c>
      <c r="AJ32" s="48"/>
      <c r="AK32" s="161"/>
      <c r="AL32" s="21"/>
      <c r="AM32" s="48"/>
      <c r="AN32" s="48"/>
      <c r="AO32" s="48"/>
      <c r="AP32" s="22"/>
      <c r="AQ32" s="48"/>
      <c r="AR32" s="48"/>
      <c r="AS32" s="48"/>
      <c r="AT32" s="48"/>
      <c r="AU32" s="22"/>
      <c r="AV32" s="22"/>
      <c r="AW32" s="22"/>
      <c r="AX32" s="48"/>
      <c r="AY32" s="48"/>
      <c r="AZ32" s="161"/>
      <c r="BA32" s="48"/>
      <c r="BB32" s="48"/>
      <c r="BC32" s="48"/>
      <c r="BD32" s="48"/>
      <c r="BE32" s="48"/>
      <c r="BF32" s="48"/>
      <c r="BG32" s="28"/>
      <c r="BH32" s="28"/>
      <c r="BI32" s="48"/>
      <c r="BJ32" s="21"/>
      <c r="BK32" s="48"/>
      <c r="BL32" s="48"/>
      <c r="BM32" s="48"/>
      <c r="BN32" s="48"/>
      <c r="BO32" s="22"/>
      <c r="BP32" s="48"/>
      <c r="BQ32" s="48"/>
      <c r="BR32" s="48"/>
      <c r="BS32" s="28"/>
    </row>
    <row r="33" spans="1:71" ht="13.5" customHeight="1">
      <c r="A33" s="35"/>
      <c r="B33" s="33"/>
      <c r="C33" s="33"/>
      <c r="D33" s="33"/>
      <c r="E33" s="29"/>
      <c r="F33" s="29"/>
      <c r="G33" s="867" t="s">
        <v>31</v>
      </c>
      <c r="H33" s="868"/>
      <c r="I33" s="206" t="s">
        <v>31</v>
      </c>
      <c r="J33" s="28"/>
      <c r="K33" s="28"/>
      <c r="L33" s="28"/>
      <c r="M33" s="28"/>
      <c r="N33" s="28"/>
      <c r="O33" s="246"/>
      <c r="P33" s="28"/>
      <c r="Q33" s="28"/>
      <c r="R33" s="28"/>
      <c r="S33" s="161"/>
      <c r="T33" s="161"/>
      <c r="U33" s="28"/>
      <c r="V33" s="237"/>
      <c r="W33" s="237"/>
      <c r="X33" s="237"/>
      <c r="Y33" s="237"/>
      <c r="Z33" s="237"/>
      <c r="AA33" s="237"/>
      <c r="AB33" s="22"/>
      <c r="AC33" s="36" t="s">
        <v>32</v>
      </c>
      <c r="AD33" s="301"/>
      <c r="AE33" s="302">
        <f>COUNTIFS(X:X,"vp1a",AF:AF,"green")</f>
        <v>21</v>
      </c>
      <c r="AF33" s="300"/>
      <c r="AG33" s="85"/>
      <c r="AH33" s="325"/>
      <c r="AI33" s="869" t="s">
        <v>33</v>
      </c>
      <c r="AJ33" s="869"/>
      <c r="AK33" s="869"/>
      <c r="AL33" s="869"/>
      <c r="AM33" s="869"/>
      <c r="AN33" s="869"/>
      <c r="AO33" s="869"/>
      <c r="AP33" s="869"/>
      <c r="AQ33" s="869"/>
      <c r="AR33" s="869"/>
      <c r="AS33" s="869"/>
      <c r="AT33" s="869"/>
      <c r="AU33" s="174"/>
      <c r="AV33" s="174"/>
      <c r="AW33" s="174"/>
      <c r="AX33" s="48"/>
      <c r="AY33" s="48"/>
      <c r="AZ33" s="161"/>
      <c r="BA33" s="48"/>
      <c r="BB33" s="48"/>
      <c r="BC33" s="48"/>
      <c r="BD33" s="48"/>
      <c r="BE33" s="48"/>
      <c r="BF33" s="48"/>
      <c r="BG33" s="28"/>
      <c r="BH33" s="28"/>
      <c r="BO33" s="174"/>
      <c r="BP33" s="48"/>
      <c r="BQ33" s="48"/>
      <c r="BR33" s="48"/>
      <c r="BS33" s="28"/>
    </row>
    <row r="34" spans="1:71" ht="13.5">
      <c r="A34" s="35"/>
      <c r="B34" s="33"/>
      <c r="C34" s="33"/>
      <c r="D34" s="33"/>
      <c r="E34" s="23"/>
      <c r="F34" s="25"/>
      <c r="G34" s="207" t="s">
        <v>34</v>
      </c>
      <c r="H34" s="208" t="s">
        <v>35</v>
      </c>
      <c r="I34" s="247" t="s">
        <v>36</v>
      </c>
      <c r="J34" s="248" t="s">
        <v>37</v>
      </c>
      <c r="K34" s="249" t="s">
        <v>38</v>
      </c>
      <c r="L34" s="249"/>
      <c r="M34" s="249" t="s">
        <v>39</v>
      </c>
      <c r="N34" s="38"/>
      <c r="O34" s="246"/>
      <c r="Q34" s="28"/>
      <c r="R34" s="28"/>
      <c r="T34" s="31"/>
      <c r="U34" s="201"/>
      <c r="V34" s="201"/>
      <c r="W34" s="201"/>
      <c r="X34" s="283" t="s">
        <v>29</v>
      </c>
      <c r="Y34" s="283" t="s">
        <v>40</v>
      </c>
      <c r="Z34" s="242"/>
      <c r="AA34" s="242"/>
      <c r="AB34" s="28"/>
      <c r="AC34" s="36" t="s">
        <v>41</v>
      </c>
      <c r="AD34" s="301"/>
      <c r="AE34" s="302">
        <f>COUNTIFS(X:X,"vp1a",AF:AF,"yellow")</f>
        <v>61</v>
      </c>
      <c r="AF34" s="300"/>
      <c r="AG34" s="85"/>
      <c r="AH34" s="325"/>
      <c r="AI34" s="326" t="s">
        <v>42</v>
      </c>
      <c r="AJ34" s="326"/>
      <c r="AK34" s="327">
        <v>41442</v>
      </c>
      <c r="AL34" s="327">
        <v>41449</v>
      </c>
      <c r="AM34" s="327">
        <v>41465</v>
      </c>
      <c r="AN34" s="327">
        <v>41454</v>
      </c>
      <c r="AO34" s="327">
        <v>41451</v>
      </c>
      <c r="AP34" s="327">
        <v>41485</v>
      </c>
      <c r="AQ34" s="327">
        <v>41474</v>
      </c>
      <c r="AR34" s="327">
        <v>41479</v>
      </c>
      <c r="AS34" s="327">
        <v>41480</v>
      </c>
      <c r="AT34" s="327">
        <v>41478</v>
      </c>
      <c r="AU34" s="327">
        <v>41487</v>
      </c>
      <c r="AV34" s="327">
        <v>41494</v>
      </c>
      <c r="AW34" s="327">
        <v>41494</v>
      </c>
      <c r="AX34" s="327"/>
      <c r="AY34" s="367"/>
      <c r="AZ34" s="161"/>
      <c r="BA34" s="327">
        <v>41452</v>
      </c>
      <c r="BB34" s="327"/>
      <c r="BC34" s="327"/>
      <c r="BD34" s="327"/>
      <c r="BE34" s="327"/>
      <c r="BF34" s="367"/>
      <c r="BG34" s="28"/>
      <c r="BH34" s="28"/>
      <c r="BI34" s="327">
        <v>41436</v>
      </c>
      <c r="BJ34" s="327">
        <v>41443</v>
      </c>
      <c r="BK34" s="327">
        <v>41439</v>
      </c>
      <c r="BL34" s="327">
        <v>41447</v>
      </c>
      <c r="BM34" s="327">
        <v>41445</v>
      </c>
      <c r="BN34" s="327">
        <v>41464</v>
      </c>
      <c r="BO34" s="327">
        <v>41494</v>
      </c>
      <c r="BP34" s="327">
        <v>41492</v>
      </c>
      <c r="BQ34" s="327">
        <v>41492</v>
      </c>
      <c r="BR34" s="380"/>
      <c r="BS34" s="28"/>
    </row>
    <row r="35" spans="1:71" ht="13.5">
      <c r="A35" s="35"/>
      <c r="B35" s="33"/>
      <c r="C35" s="33"/>
      <c r="D35" s="33"/>
      <c r="E35" s="23"/>
      <c r="F35" s="25"/>
      <c r="G35" s="897">
        <f>BR41-I35</f>
        <v>20</v>
      </c>
      <c r="H35" s="898"/>
      <c r="I35" s="878">
        <f>COUNT(BA41:BF41)</f>
        <v>1</v>
      </c>
      <c r="J35" s="250"/>
      <c r="K35" s="249"/>
      <c r="L35" s="249"/>
      <c r="M35" s="249"/>
      <c r="N35" s="38"/>
      <c r="O35" s="246"/>
      <c r="Q35" s="28"/>
      <c r="R35" s="28"/>
      <c r="T35" s="31"/>
      <c r="U35" s="201"/>
      <c r="V35" s="201"/>
      <c r="W35" s="201"/>
      <c r="X35" s="283"/>
      <c r="Y35" s="283"/>
      <c r="Z35" s="242"/>
      <c r="AA35" s="242"/>
      <c r="AB35" s="28"/>
      <c r="AC35" s="36" t="s">
        <v>43</v>
      </c>
      <c r="AD35" s="301"/>
      <c r="AE35" s="302">
        <f>COUNTIFS(X:X,"vp1a",AF:AF,"red")</f>
        <v>11</v>
      </c>
      <c r="AF35" s="300"/>
      <c r="AG35" s="85"/>
      <c r="AH35" s="325"/>
      <c r="AI35" s="326" t="s">
        <v>44</v>
      </c>
      <c r="AJ35" s="326"/>
      <c r="AK35" s="327">
        <v>41437</v>
      </c>
      <c r="AL35" s="327">
        <v>41440</v>
      </c>
      <c r="AM35" s="327">
        <v>41440</v>
      </c>
      <c r="AN35" s="327">
        <v>41422</v>
      </c>
      <c r="AO35" s="327">
        <v>41409</v>
      </c>
      <c r="AP35" s="327">
        <v>41442</v>
      </c>
      <c r="AQ35" s="327">
        <v>41442</v>
      </c>
      <c r="AR35" s="327">
        <v>41449</v>
      </c>
      <c r="AS35" s="327">
        <v>41449</v>
      </c>
      <c r="AT35" s="327">
        <v>41449</v>
      </c>
      <c r="AU35" s="327">
        <v>41459</v>
      </c>
      <c r="AV35" s="327">
        <v>41449</v>
      </c>
      <c r="AW35" s="327">
        <v>41442</v>
      </c>
      <c r="AX35" s="327"/>
      <c r="AY35" s="367"/>
      <c r="AZ35" s="161"/>
      <c r="BA35" s="327"/>
      <c r="BB35" s="327"/>
      <c r="BC35" s="327"/>
      <c r="BD35" s="327"/>
      <c r="BE35" s="327"/>
      <c r="BF35" s="367"/>
      <c r="BG35" s="28"/>
      <c r="BH35" s="28"/>
      <c r="BI35" s="327">
        <v>41430</v>
      </c>
      <c r="BJ35" s="327">
        <v>41432</v>
      </c>
      <c r="BK35" s="327">
        <v>41432</v>
      </c>
      <c r="BL35" s="327">
        <v>41432</v>
      </c>
      <c r="BM35" s="327">
        <v>41440</v>
      </c>
      <c r="BN35" s="327">
        <v>41440</v>
      </c>
      <c r="BO35" s="327">
        <v>41440</v>
      </c>
      <c r="BP35" s="327">
        <v>41456</v>
      </c>
      <c r="BQ35" s="327"/>
      <c r="BR35" s="380"/>
      <c r="BS35" s="28"/>
    </row>
    <row r="36" spans="1:71" s="201" customFormat="1" ht="15.75">
      <c r="A36" s="209"/>
      <c r="B36" s="210"/>
      <c r="C36" s="210"/>
      <c r="D36" s="210"/>
      <c r="E36" s="211" t="s">
        <v>45</v>
      </c>
      <c r="F36" s="212"/>
      <c r="G36" s="899"/>
      <c r="H36" s="900"/>
      <c r="I36" s="879"/>
      <c r="J36" s="251"/>
      <c r="K36" s="252"/>
      <c r="L36" s="252"/>
      <c r="M36" s="253"/>
      <c r="N36" s="254"/>
      <c r="S36" s="284"/>
      <c r="T36" s="36" t="s">
        <v>46</v>
      </c>
      <c r="U36" s="285"/>
      <c r="V36" s="286"/>
      <c r="W36" s="286"/>
      <c r="X36" s="287">
        <f>COUNTIFS(K:K,"open",X:X,"vp1a")</f>
        <v>2</v>
      </c>
      <c r="Y36" s="287">
        <f>COUNTIFS(K:K,"open",Y:Y,"vp1b")</f>
        <v>3</v>
      </c>
      <c r="AC36" s="36" t="s">
        <v>47</v>
      </c>
      <c r="AD36" s="284"/>
      <c r="AG36" s="328"/>
      <c r="AI36" s="326" t="s">
        <v>48</v>
      </c>
      <c r="AJ36" s="326"/>
      <c r="AK36" s="327">
        <v>41439</v>
      </c>
      <c r="AL36" s="327">
        <v>41446</v>
      </c>
      <c r="AM36" s="327">
        <v>41446</v>
      </c>
      <c r="AN36" s="327">
        <v>41447</v>
      </c>
      <c r="AO36" s="327">
        <v>41449</v>
      </c>
      <c r="AP36" s="327">
        <v>41450</v>
      </c>
      <c r="AQ36" s="327">
        <v>41451</v>
      </c>
      <c r="AR36" s="327">
        <v>41461</v>
      </c>
      <c r="AS36" s="327">
        <v>41461</v>
      </c>
      <c r="AT36" s="327">
        <v>41465</v>
      </c>
      <c r="AU36" s="327">
        <v>41467</v>
      </c>
      <c r="AV36" s="327">
        <v>41458</v>
      </c>
      <c r="AW36" s="327">
        <v>41451</v>
      </c>
      <c r="AX36" s="327"/>
      <c r="AY36" s="367"/>
      <c r="AZ36" s="284"/>
      <c r="BA36" s="327"/>
      <c r="BB36" s="327"/>
      <c r="BC36" s="327"/>
      <c r="BD36" s="327"/>
      <c r="BE36" s="327"/>
      <c r="BF36" s="367"/>
      <c r="BI36" s="327">
        <v>41435</v>
      </c>
      <c r="BJ36" s="327">
        <v>41436</v>
      </c>
      <c r="BK36" s="327">
        <v>41437</v>
      </c>
      <c r="BL36" s="327">
        <v>41440</v>
      </c>
      <c r="BM36" s="327">
        <v>41443</v>
      </c>
      <c r="BN36" s="327">
        <v>41444</v>
      </c>
      <c r="BO36" s="327">
        <v>41444</v>
      </c>
      <c r="BP36" s="327">
        <v>41465</v>
      </c>
      <c r="BQ36" s="327">
        <v>41470</v>
      </c>
      <c r="BR36" s="381"/>
    </row>
    <row r="37" spans="1:71" ht="15.75" customHeight="1">
      <c r="A37" s="35"/>
      <c r="B37" s="33"/>
      <c r="C37" s="33"/>
      <c r="D37" s="33"/>
      <c r="E37" s="875" t="s">
        <v>49</v>
      </c>
      <c r="F37" s="213" t="s">
        <v>50</v>
      </c>
      <c r="G37" s="214">
        <f>MAX(BI41:BO41)</f>
        <v>12</v>
      </c>
      <c r="H37" s="215">
        <f>MAX(AK41:AX41)</f>
        <v>20</v>
      </c>
      <c r="I37" s="255">
        <f>MAX(BA41:BE41)</f>
        <v>22</v>
      </c>
      <c r="J37" s="256"/>
      <c r="K37" s="252"/>
      <c r="L37" s="252"/>
      <c r="M37" s="253"/>
      <c r="N37" s="254"/>
      <c r="O37" s="246"/>
      <c r="Q37" s="28"/>
      <c r="R37" s="28"/>
      <c r="T37" s="36" t="s">
        <v>51</v>
      </c>
      <c r="U37" s="288"/>
      <c r="V37" s="288"/>
      <c r="W37" s="288"/>
      <c r="X37" s="287">
        <f>COUNTIFS(K:K,"pending",X:X,"vp1a")</f>
        <v>67</v>
      </c>
      <c r="Y37" s="287">
        <f>COUNTIFS(K:K,"pending",Y:Y,"vp1b")</f>
        <v>17</v>
      </c>
      <c r="Z37" s="242"/>
      <c r="AA37" s="242"/>
      <c r="AB37" s="28"/>
      <c r="AC37" s="36" t="s">
        <v>52</v>
      </c>
      <c r="AD37" s="301"/>
      <c r="AE37" s="303">
        <f>COUNTIFS(M:M,"Des",X:X,"vp1a")</f>
        <v>47</v>
      </c>
      <c r="AF37" s="304"/>
      <c r="AG37" s="328"/>
      <c r="AH37" s="329"/>
      <c r="AI37" s="891" t="s">
        <v>53</v>
      </c>
      <c r="AJ37" s="330"/>
      <c r="AK37" s="841">
        <v>71076</v>
      </c>
      <c r="AL37" s="841">
        <v>71060</v>
      </c>
      <c r="AM37" s="841">
        <v>71098</v>
      </c>
      <c r="AN37" s="841">
        <v>71035</v>
      </c>
      <c r="AO37" s="841">
        <v>71077</v>
      </c>
      <c r="AP37" s="841">
        <v>71090</v>
      </c>
      <c r="AQ37" s="841">
        <v>71083</v>
      </c>
      <c r="AR37" s="841">
        <v>71099</v>
      </c>
      <c r="AS37" s="841">
        <v>71029</v>
      </c>
      <c r="AT37" s="841">
        <v>71030</v>
      </c>
      <c r="AU37" s="837">
        <v>82565</v>
      </c>
      <c r="AV37" s="837">
        <v>71062</v>
      </c>
      <c r="AW37" s="837">
        <v>71083</v>
      </c>
      <c r="AX37" s="837"/>
      <c r="AY37" s="368"/>
      <c r="AZ37" s="161"/>
      <c r="BA37" s="837">
        <v>82536</v>
      </c>
      <c r="BB37" s="837"/>
      <c r="BC37" s="837"/>
      <c r="BD37" s="837"/>
      <c r="BE37" s="841"/>
      <c r="BF37" s="368"/>
      <c r="BG37" s="161"/>
      <c r="BH37" s="161"/>
      <c r="BI37" s="837">
        <v>71067</v>
      </c>
      <c r="BJ37" s="837">
        <v>71073</v>
      </c>
      <c r="BK37" s="837">
        <v>71048</v>
      </c>
      <c r="BL37" s="837">
        <v>71033</v>
      </c>
      <c r="BM37" s="837">
        <v>71052</v>
      </c>
      <c r="BN37" s="837">
        <v>71086</v>
      </c>
      <c r="BO37" s="837">
        <v>71086</v>
      </c>
      <c r="BP37" s="837">
        <v>82569</v>
      </c>
      <c r="BQ37" s="837">
        <v>71069</v>
      </c>
      <c r="BR37" s="838" t="s">
        <v>54</v>
      </c>
      <c r="BS37" s="28"/>
    </row>
    <row r="38" spans="1:71" ht="25.5" customHeight="1">
      <c r="A38" s="35"/>
      <c r="B38" s="33"/>
      <c r="C38" s="33"/>
      <c r="D38" s="33"/>
      <c r="E38" s="876"/>
      <c r="F38" s="213" t="s">
        <v>55</v>
      </c>
      <c r="G38" s="214">
        <f>MIN(BI41:BO41)</f>
        <v>3</v>
      </c>
      <c r="H38" s="215">
        <f>MIN(AK41:AX41)</f>
        <v>7</v>
      </c>
      <c r="I38" s="255">
        <f>MIN(BA41:BE41)</f>
        <v>22</v>
      </c>
      <c r="J38" s="256"/>
      <c r="K38" s="252"/>
      <c r="L38" s="252"/>
      <c r="M38" s="253"/>
      <c r="N38" s="254"/>
      <c r="O38" s="246"/>
      <c r="Q38" s="28"/>
      <c r="R38" s="28"/>
      <c r="T38" s="36" t="s">
        <v>56</v>
      </c>
      <c r="U38" s="285"/>
      <c r="V38" s="286"/>
      <c r="W38" s="286"/>
      <c r="X38" s="287">
        <f>COUNTIFS(K:K,"closed",X:X,"vp1a")</f>
        <v>16</v>
      </c>
      <c r="Y38" s="287">
        <f>COUNTIFS(K:K,"closed",Y:Y,"vp1b")</f>
        <v>2</v>
      </c>
      <c r="Z38" s="242"/>
      <c r="AA38" s="242"/>
      <c r="AB38" s="28"/>
      <c r="AC38" s="36" t="s">
        <v>57</v>
      </c>
      <c r="AD38" s="301"/>
      <c r="AE38" s="303">
        <f>COUNTIFS(M:M,"man",X:X,"vp1a")</f>
        <v>25</v>
      </c>
      <c r="AF38" s="305"/>
      <c r="AG38" s="328"/>
      <c r="AH38" s="329"/>
      <c r="AI38" s="892"/>
      <c r="AJ38" s="331"/>
      <c r="AK38" s="842"/>
      <c r="AL38" s="842"/>
      <c r="AM38" s="842"/>
      <c r="AN38" s="842"/>
      <c r="AO38" s="842"/>
      <c r="AP38" s="842"/>
      <c r="AQ38" s="842"/>
      <c r="AR38" s="842"/>
      <c r="AS38" s="842"/>
      <c r="AT38" s="842"/>
      <c r="AU38" s="837"/>
      <c r="AV38" s="837"/>
      <c r="AW38" s="837"/>
      <c r="AX38" s="837"/>
      <c r="AY38" s="368"/>
      <c r="AZ38" s="161"/>
      <c r="BA38" s="837"/>
      <c r="BB38" s="837"/>
      <c r="BC38" s="837"/>
      <c r="BD38" s="837"/>
      <c r="BE38" s="842"/>
      <c r="BF38" s="368"/>
      <c r="BG38" s="161"/>
      <c r="BH38" s="161"/>
      <c r="BI38" s="837"/>
      <c r="BJ38" s="837"/>
      <c r="BK38" s="837"/>
      <c r="BL38" s="837"/>
      <c r="BM38" s="837"/>
      <c r="BN38" s="837"/>
      <c r="BO38" s="837"/>
      <c r="BP38" s="837"/>
      <c r="BQ38" s="837"/>
      <c r="BR38" s="839"/>
      <c r="BS38" s="28"/>
    </row>
    <row r="39" spans="1:71" ht="17.25">
      <c r="A39" s="35"/>
      <c r="B39" s="33"/>
      <c r="C39" s="33"/>
      <c r="D39" s="33"/>
      <c r="E39" s="876"/>
      <c r="F39" s="213" t="s">
        <v>58</v>
      </c>
      <c r="G39" s="214">
        <f>AVERAGE(BI41:BO41)</f>
        <v>9.5714285714285712</v>
      </c>
      <c r="H39" s="215">
        <f>AVERAGE(AK41:AX41)</f>
        <v>14.076923076923077</v>
      </c>
      <c r="I39" s="255">
        <f>AVERAGE(BA41:BE41)</f>
        <v>22</v>
      </c>
      <c r="J39" s="257"/>
      <c r="K39" s="252"/>
      <c r="L39" s="252"/>
      <c r="M39" s="253"/>
      <c r="N39" s="254"/>
      <c r="O39" s="246"/>
      <c r="Q39" s="28"/>
      <c r="R39" s="28"/>
      <c r="T39" s="36" t="s">
        <v>59</v>
      </c>
      <c r="X39" s="287">
        <f>COUNTIFS(K:K,"new",X:X,"vp1a")</f>
        <v>8</v>
      </c>
      <c r="Y39" s="287">
        <f>COUNTIFS(K:K,"new",Y:Y,"vp1b")</f>
        <v>0</v>
      </c>
      <c r="Z39" s="242"/>
      <c r="AA39" s="242"/>
      <c r="AB39" s="28"/>
      <c r="AC39" s="82" t="s">
        <v>60</v>
      </c>
      <c r="AD39" s="82"/>
      <c r="AE39" s="303">
        <f>COUNTIFS(M:M,"Sup Q",X:X,"vp1a")</f>
        <v>20</v>
      </c>
      <c r="AF39" s="300"/>
      <c r="AG39" s="85"/>
      <c r="AH39" s="329"/>
      <c r="AI39" s="893"/>
      <c r="AJ39" s="332"/>
      <c r="AK39" s="333" t="s">
        <v>61</v>
      </c>
      <c r="AL39" s="333" t="s">
        <v>61</v>
      </c>
      <c r="AM39" s="333" t="s">
        <v>61</v>
      </c>
      <c r="AN39" s="333" t="s">
        <v>61</v>
      </c>
      <c r="AO39" s="333" t="s">
        <v>61</v>
      </c>
      <c r="AP39" s="333" t="s">
        <v>61</v>
      </c>
      <c r="AQ39" s="333" t="s">
        <v>61</v>
      </c>
      <c r="AR39" s="333" t="s">
        <v>61</v>
      </c>
      <c r="AS39" s="333" t="s">
        <v>61</v>
      </c>
      <c r="AT39" s="333" t="s">
        <v>61</v>
      </c>
      <c r="AU39" s="333" t="s">
        <v>61</v>
      </c>
      <c r="AV39" s="333" t="s">
        <v>61</v>
      </c>
      <c r="AW39" s="333" t="s">
        <v>61</v>
      </c>
      <c r="AX39" s="333"/>
      <c r="AY39" s="368"/>
      <c r="AZ39" s="161"/>
      <c r="BA39" s="333" t="s">
        <v>61</v>
      </c>
      <c r="BB39" s="333"/>
      <c r="BC39" s="333"/>
      <c r="BD39" s="333"/>
      <c r="BE39" s="333"/>
      <c r="BF39" s="368"/>
      <c r="BG39" s="161"/>
      <c r="BH39" s="161"/>
      <c r="BI39" s="333" t="s">
        <v>61</v>
      </c>
      <c r="BJ39" s="333" t="s">
        <v>61</v>
      </c>
      <c r="BK39" s="333" t="s">
        <v>61</v>
      </c>
      <c r="BL39" s="333" t="s">
        <v>61</v>
      </c>
      <c r="BM39" s="333" t="s">
        <v>61</v>
      </c>
      <c r="BN39" s="333" t="s">
        <v>61</v>
      </c>
      <c r="BO39" s="333" t="s">
        <v>61</v>
      </c>
      <c r="BP39" s="333" t="s">
        <v>61</v>
      </c>
      <c r="BQ39" s="333" t="s">
        <v>61</v>
      </c>
      <c r="BR39" s="840"/>
      <c r="BS39" s="28"/>
    </row>
    <row r="40" spans="1:71">
      <c r="A40" s="35"/>
      <c r="B40" s="33"/>
      <c r="C40" s="33"/>
      <c r="D40" s="33"/>
      <c r="E40" s="876"/>
      <c r="F40" s="213" t="s">
        <v>62</v>
      </c>
      <c r="G40" s="216">
        <v>7</v>
      </c>
      <c r="H40" s="217">
        <v>7</v>
      </c>
      <c r="I40" s="258">
        <v>7</v>
      </c>
      <c r="J40" s="251">
        <v>2</v>
      </c>
      <c r="K40" s="252">
        <v>0.5</v>
      </c>
      <c r="L40" s="252"/>
      <c r="M40" s="252">
        <v>0.15</v>
      </c>
      <c r="N40" s="43"/>
      <c r="O40" s="246"/>
      <c r="Q40" s="28"/>
      <c r="R40" s="28"/>
      <c r="T40" s="41" t="s">
        <v>63</v>
      </c>
      <c r="U40" s="289"/>
      <c r="V40" s="290"/>
      <c r="W40" s="290"/>
      <c r="X40" s="291">
        <f>SUBTOTAL(9,X36:X39)</f>
        <v>93</v>
      </c>
      <c r="Y40" s="291">
        <f>SUM(Y36:Y39)</f>
        <v>22</v>
      </c>
      <c r="Z40" s="242"/>
      <c r="AA40" s="242"/>
      <c r="AB40" s="28"/>
      <c r="AC40" s="36" t="s">
        <v>64</v>
      </c>
      <c r="AD40" s="301"/>
      <c r="AE40" s="303">
        <f>COUNTIFS(M:M,"Man Q",X:X,"vp1a")</f>
        <v>0</v>
      </c>
      <c r="AF40" s="300"/>
      <c r="AG40" s="85"/>
      <c r="AH40" s="329"/>
      <c r="AI40" s="294" t="s">
        <v>65</v>
      </c>
      <c r="AJ40" s="334"/>
      <c r="AK40" s="335">
        <v>71076</v>
      </c>
      <c r="AL40" s="335">
        <f t="shared" ref="AL40:AW40" si="0">AL37</f>
        <v>71060</v>
      </c>
      <c r="AM40" s="335">
        <f t="shared" si="0"/>
        <v>71098</v>
      </c>
      <c r="AN40" s="335">
        <f t="shared" si="0"/>
        <v>71035</v>
      </c>
      <c r="AO40" s="335">
        <f t="shared" si="0"/>
        <v>71077</v>
      </c>
      <c r="AP40" s="335">
        <f t="shared" si="0"/>
        <v>71090</v>
      </c>
      <c r="AQ40" s="335">
        <f t="shared" si="0"/>
        <v>71083</v>
      </c>
      <c r="AR40" s="335">
        <f t="shared" si="0"/>
        <v>71099</v>
      </c>
      <c r="AS40" s="335">
        <f t="shared" si="0"/>
        <v>71029</v>
      </c>
      <c r="AT40" s="335">
        <f t="shared" si="0"/>
        <v>71030</v>
      </c>
      <c r="AU40" s="335">
        <f t="shared" si="0"/>
        <v>82565</v>
      </c>
      <c r="AV40" s="335">
        <f t="shared" si="0"/>
        <v>71062</v>
      </c>
      <c r="AW40" s="335">
        <f t="shared" si="0"/>
        <v>71083</v>
      </c>
      <c r="AX40" s="335"/>
      <c r="AY40" s="369"/>
      <c r="AZ40" s="161"/>
      <c r="BA40" s="335">
        <f>BA37</f>
        <v>82536</v>
      </c>
      <c r="BB40" s="335">
        <f>BB37</f>
        <v>0</v>
      </c>
      <c r="BC40" s="335">
        <f>BC37</f>
        <v>0</v>
      </c>
      <c r="BD40" s="335">
        <f>BD37</f>
        <v>0</v>
      </c>
      <c r="BE40" s="335">
        <f>BE37</f>
        <v>0</v>
      </c>
      <c r="BF40" s="369"/>
      <c r="BG40" s="28"/>
      <c r="BH40" s="28"/>
      <c r="BI40" s="335">
        <f t="shared" ref="BI40:BQ40" si="1">BI37</f>
        <v>71067</v>
      </c>
      <c r="BJ40" s="335">
        <f t="shared" si="1"/>
        <v>71073</v>
      </c>
      <c r="BK40" s="335">
        <f t="shared" si="1"/>
        <v>71048</v>
      </c>
      <c r="BL40" s="335">
        <f t="shared" si="1"/>
        <v>71033</v>
      </c>
      <c r="BM40" s="335">
        <f t="shared" si="1"/>
        <v>71052</v>
      </c>
      <c r="BN40" s="335">
        <f t="shared" si="1"/>
        <v>71086</v>
      </c>
      <c r="BO40" s="335">
        <f t="shared" si="1"/>
        <v>71086</v>
      </c>
      <c r="BP40" s="335">
        <f t="shared" si="1"/>
        <v>82569</v>
      </c>
      <c r="BQ40" s="335">
        <f t="shared" si="1"/>
        <v>71069</v>
      </c>
      <c r="BR40" s="382"/>
      <c r="BS40" s="28"/>
    </row>
    <row r="41" spans="1:71">
      <c r="A41" s="35"/>
      <c r="B41" s="45"/>
      <c r="C41" s="45"/>
      <c r="D41" s="45"/>
      <c r="E41" s="877"/>
      <c r="F41" s="213" t="s">
        <v>66</v>
      </c>
      <c r="G41" s="218"/>
      <c r="H41" s="219"/>
      <c r="I41" s="259"/>
      <c r="J41" s="260"/>
      <c r="K41" s="261"/>
      <c r="L41" s="261"/>
      <c r="M41" s="262"/>
      <c r="N41" s="31"/>
      <c r="O41" s="246"/>
      <c r="Q41" s="28"/>
      <c r="R41" s="28"/>
      <c r="X41" s="242"/>
      <c r="Y41" s="242"/>
      <c r="Z41" s="242"/>
      <c r="AA41" s="242"/>
      <c r="AB41" s="28"/>
      <c r="AC41" s="306"/>
      <c r="AD41" s="307"/>
      <c r="AE41" s="308"/>
      <c r="AF41" s="300"/>
      <c r="AG41" s="85"/>
      <c r="AH41" s="329"/>
      <c r="AI41" s="336" t="s">
        <v>67</v>
      </c>
      <c r="AJ41" s="336"/>
      <c r="AK41" s="337">
        <v>16</v>
      </c>
      <c r="AL41" s="337">
        <v>17</v>
      </c>
      <c r="AM41" s="337">
        <f t="shared" ref="AM41:AW41" si="2">IF(AM40="","",SUM(AM49:AM131))</f>
        <v>17</v>
      </c>
      <c r="AN41" s="337">
        <f t="shared" si="2"/>
        <v>19</v>
      </c>
      <c r="AO41" s="337">
        <f t="shared" si="2"/>
        <v>20</v>
      </c>
      <c r="AP41" s="337">
        <f t="shared" si="2"/>
        <v>14</v>
      </c>
      <c r="AQ41" s="337">
        <f t="shared" si="2"/>
        <v>19</v>
      </c>
      <c r="AR41" s="337">
        <f t="shared" si="2"/>
        <v>13</v>
      </c>
      <c r="AS41" s="337">
        <f t="shared" si="2"/>
        <v>13</v>
      </c>
      <c r="AT41" s="337">
        <f t="shared" si="2"/>
        <v>13</v>
      </c>
      <c r="AU41" s="337">
        <f t="shared" si="2"/>
        <v>7</v>
      </c>
      <c r="AV41" s="337">
        <f t="shared" si="2"/>
        <v>7</v>
      </c>
      <c r="AW41" s="337">
        <f t="shared" si="2"/>
        <v>8</v>
      </c>
      <c r="AX41" s="337"/>
      <c r="AY41" s="345"/>
      <c r="AZ41" s="161"/>
      <c r="BA41" s="337">
        <f>IF(BA40="","",SUM(BA49:BA131))</f>
        <v>22</v>
      </c>
      <c r="BB41" s="337"/>
      <c r="BC41" s="337"/>
      <c r="BD41" s="337"/>
      <c r="BE41" s="337"/>
      <c r="BF41" s="345"/>
      <c r="BG41" s="28"/>
      <c r="BH41" s="28"/>
      <c r="BI41" s="337">
        <v>9</v>
      </c>
      <c r="BJ41" s="337">
        <v>11</v>
      </c>
      <c r="BK41" s="337">
        <v>12</v>
      </c>
      <c r="BL41" s="337">
        <f t="shared" ref="BL41:BQ41" si="3">IF(BL40="","",SUM(BL49:BL131))</f>
        <v>12</v>
      </c>
      <c r="BM41" s="337">
        <f t="shared" si="3"/>
        <v>8</v>
      </c>
      <c r="BN41" s="337">
        <f t="shared" si="3"/>
        <v>12</v>
      </c>
      <c r="BO41" s="337">
        <f t="shared" si="3"/>
        <v>3</v>
      </c>
      <c r="BP41" s="337">
        <f t="shared" si="3"/>
        <v>8</v>
      </c>
      <c r="BQ41" s="337">
        <f t="shared" si="3"/>
        <v>4</v>
      </c>
      <c r="BR41" s="337">
        <f>COUNT(AK41:BO41)</f>
        <v>21</v>
      </c>
      <c r="BS41" s="28"/>
    </row>
    <row r="42" spans="1:71">
      <c r="A42" s="35"/>
      <c r="B42" s="45"/>
      <c r="C42" s="45"/>
      <c r="D42" s="45"/>
      <c r="E42" s="220"/>
      <c r="F42" s="220"/>
      <c r="G42" s="220"/>
      <c r="H42" s="29"/>
      <c r="I42" s="29"/>
      <c r="J42" s="263"/>
      <c r="K42" s="264"/>
      <c r="L42" s="264"/>
      <c r="M42" s="264"/>
      <c r="N42" s="264"/>
      <c r="O42" s="265"/>
      <c r="P42" s="266"/>
      <c r="Q42" s="266"/>
      <c r="R42" s="266"/>
      <c r="S42" s="292"/>
      <c r="T42" s="292"/>
      <c r="U42" s="292"/>
      <c r="V42" s="292"/>
      <c r="W42" s="292"/>
      <c r="X42" s="292"/>
      <c r="Y42" s="292"/>
      <c r="Z42" s="292"/>
      <c r="AA42" s="292"/>
      <c r="AB42" s="309"/>
      <c r="AC42" s="264"/>
      <c r="AD42" s="266"/>
      <c r="AE42" s="264"/>
      <c r="AF42" s="264"/>
      <c r="AG42" s="338"/>
      <c r="AH42" s="339"/>
      <c r="AI42" s="340" t="s">
        <v>62</v>
      </c>
      <c r="AJ42" s="340"/>
      <c r="AK42" s="341">
        <v>7</v>
      </c>
      <c r="AL42" s="341">
        <v>7</v>
      </c>
      <c r="AM42" s="341">
        <v>7</v>
      </c>
      <c r="AN42" s="341">
        <v>7</v>
      </c>
      <c r="AO42" s="341">
        <v>7</v>
      </c>
      <c r="AP42" s="341">
        <v>7</v>
      </c>
      <c r="AQ42" s="341">
        <v>7</v>
      </c>
      <c r="AR42" s="341">
        <v>7</v>
      </c>
      <c r="AS42" s="341">
        <v>7</v>
      </c>
      <c r="AT42" s="341">
        <v>7</v>
      </c>
      <c r="AU42" s="341">
        <v>7</v>
      </c>
      <c r="AV42" s="341">
        <v>7</v>
      </c>
      <c r="AW42" s="341">
        <v>7</v>
      </c>
      <c r="AX42" s="370">
        <v>7</v>
      </c>
      <c r="AY42" s="370"/>
      <c r="AZ42" s="161"/>
      <c r="BA42" s="370">
        <v>7</v>
      </c>
      <c r="BB42" s="370">
        <v>7</v>
      </c>
      <c r="BC42" s="370">
        <v>7</v>
      </c>
      <c r="BD42" s="370">
        <v>7</v>
      </c>
      <c r="BE42" s="370">
        <v>7</v>
      </c>
      <c r="BF42" s="341"/>
      <c r="BG42" s="28"/>
      <c r="BH42" s="28"/>
      <c r="BI42" s="370">
        <v>7</v>
      </c>
      <c r="BJ42" s="370">
        <v>7</v>
      </c>
      <c r="BK42" s="370">
        <v>7</v>
      </c>
      <c r="BL42" s="370">
        <v>7</v>
      </c>
      <c r="BM42" s="370">
        <v>7</v>
      </c>
      <c r="BN42" s="370">
        <v>7</v>
      </c>
      <c r="BO42" s="370">
        <v>7</v>
      </c>
      <c r="BP42" s="370">
        <v>7</v>
      </c>
      <c r="BQ42" s="370">
        <v>7</v>
      </c>
      <c r="BR42" s="341"/>
      <c r="BS42" s="28"/>
    </row>
    <row r="43" spans="1:71">
      <c r="A43" s="35"/>
      <c r="B43" s="45"/>
      <c r="C43" s="45"/>
      <c r="D43" s="45"/>
      <c r="E43" s="220"/>
      <c r="F43" s="220"/>
      <c r="G43" s="220"/>
      <c r="H43" s="29"/>
      <c r="I43" s="29"/>
      <c r="J43" s="263"/>
      <c r="K43" s="264"/>
      <c r="L43" s="264"/>
      <c r="M43" s="264"/>
      <c r="N43" s="264"/>
      <c r="O43" s="265"/>
      <c r="P43" s="266"/>
      <c r="Q43" s="266"/>
      <c r="R43" s="266"/>
      <c r="S43" s="292"/>
      <c r="T43" s="292"/>
      <c r="U43" s="292"/>
      <c r="V43" s="292"/>
      <c r="W43" s="292"/>
      <c r="X43" s="292"/>
      <c r="Y43" s="292"/>
      <c r="Z43" s="292"/>
      <c r="AA43" s="292"/>
      <c r="AB43" s="309"/>
      <c r="AC43" s="264"/>
      <c r="AD43" s="266"/>
      <c r="AE43" s="264"/>
      <c r="AF43" s="264"/>
      <c r="AG43" s="338"/>
      <c r="AH43" s="339"/>
      <c r="AI43" s="342"/>
      <c r="AJ43" s="342"/>
      <c r="AK43" s="343" t="s">
        <v>28</v>
      </c>
      <c r="AL43" s="344"/>
      <c r="AM43" s="345"/>
      <c r="AN43" s="345"/>
      <c r="AO43" s="345"/>
      <c r="AP43" s="344"/>
      <c r="AQ43" s="345"/>
      <c r="AR43" s="345"/>
      <c r="AS43" s="345"/>
      <c r="AT43" s="345"/>
      <c r="AU43" s="344"/>
      <c r="AV43" s="344"/>
      <c r="AW43" s="344"/>
      <c r="AX43" s="343"/>
      <c r="AY43" s="343"/>
      <c r="AZ43" s="161"/>
      <c r="BA43" s="343"/>
      <c r="BB43" s="343"/>
      <c r="BC43" s="343"/>
      <c r="BD43" s="343"/>
      <c r="BE43" s="343"/>
      <c r="BF43" s="343"/>
      <c r="BG43" s="28"/>
      <c r="BH43" s="28"/>
      <c r="BI43" s="375"/>
      <c r="BJ43" s="344"/>
      <c r="BK43" s="343"/>
      <c r="BL43" s="343"/>
      <c r="BM43" s="343"/>
      <c r="BN43" s="343"/>
      <c r="BO43" s="344"/>
      <c r="BP43" s="343"/>
      <c r="BQ43" s="343"/>
      <c r="BR43" s="343"/>
      <c r="BS43" s="28"/>
    </row>
    <row r="44" spans="1:71">
      <c r="A44" s="35"/>
      <c r="B44" s="45"/>
      <c r="C44" s="45"/>
      <c r="D44" s="45"/>
      <c r="E44" s="220"/>
      <c r="F44" s="220"/>
      <c r="G44" s="220"/>
      <c r="H44" s="29"/>
      <c r="I44" s="29"/>
      <c r="J44" s="263"/>
      <c r="K44" s="264"/>
      <c r="L44" s="264"/>
      <c r="M44" s="264"/>
      <c r="N44" s="264"/>
      <c r="O44" s="265"/>
      <c r="P44" s="266"/>
      <c r="Q44" s="266"/>
      <c r="R44" s="266"/>
      <c r="S44" s="292"/>
      <c r="T44" s="292"/>
      <c r="U44" s="292"/>
      <c r="V44" s="292"/>
      <c r="W44" s="292"/>
      <c r="X44" s="292"/>
      <c r="Y44" s="292"/>
      <c r="Z44" s="292"/>
      <c r="AA44" s="292"/>
      <c r="AB44" s="309"/>
      <c r="AC44" s="264"/>
      <c r="AD44" s="266"/>
      <c r="AE44" s="264"/>
      <c r="AF44" s="264"/>
      <c r="AG44" s="338"/>
      <c r="AH44" s="339"/>
      <c r="AI44" s="342"/>
      <c r="AJ44" s="342"/>
      <c r="AK44" s="346"/>
      <c r="AL44" s="347"/>
      <c r="AM44" s="348"/>
      <c r="AN44" s="348"/>
      <c r="AO44" s="348"/>
      <c r="AP44" s="347"/>
      <c r="AQ44" s="348"/>
      <c r="AR44" s="348"/>
      <c r="AS44" s="348"/>
      <c r="AT44" s="348"/>
      <c r="AU44" s="347"/>
      <c r="AV44" s="347"/>
      <c r="AW44" s="347"/>
      <c r="AX44" s="346"/>
      <c r="AY44" s="346"/>
      <c r="AZ44" s="161"/>
      <c r="BA44" s="346"/>
      <c r="BB44" s="346"/>
      <c r="BC44" s="346"/>
      <c r="BD44" s="346"/>
      <c r="BE44" s="346"/>
      <c r="BF44" s="346"/>
      <c r="BG44" s="28"/>
      <c r="BH44" s="28"/>
      <c r="BI44" s="376"/>
      <c r="BJ44" s="347"/>
      <c r="BK44" s="346"/>
      <c r="BL44" s="346"/>
      <c r="BM44" s="346"/>
      <c r="BN44" s="346"/>
      <c r="BO44" s="347"/>
      <c r="BP44" s="346"/>
      <c r="BQ44" s="346"/>
      <c r="BR44" s="343"/>
      <c r="BS44" s="28"/>
    </row>
    <row r="45" spans="1:71" ht="36.75" customHeight="1">
      <c r="A45" s="846" t="s">
        <v>68</v>
      </c>
      <c r="B45" s="849" t="s">
        <v>69</v>
      </c>
      <c r="C45" s="221"/>
      <c r="D45" s="852" t="s">
        <v>70</v>
      </c>
      <c r="E45" s="855" t="s">
        <v>71</v>
      </c>
      <c r="F45" s="856"/>
      <c r="G45" s="856"/>
      <c r="H45" s="857"/>
      <c r="I45" s="267"/>
      <c r="J45" s="870" t="s">
        <v>72</v>
      </c>
      <c r="K45" s="871"/>
      <c r="L45" s="872"/>
      <c r="M45" s="871"/>
      <c r="N45" s="871"/>
      <c r="O45" s="871"/>
      <c r="P45" s="872"/>
      <c r="Q45" s="872"/>
      <c r="R45" s="872"/>
      <c r="S45" s="872"/>
      <c r="T45" s="872"/>
      <c r="U45" s="872"/>
      <c r="V45" s="872"/>
      <c r="W45" s="872"/>
      <c r="X45" s="871"/>
      <c r="Y45" s="872"/>
      <c r="Z45" s="871"/>
      <c r="AA45" s="871"/>
      <c r="AB45" s="871"/>
      <c r="AC45" s="872"/>
      <c r="AD45" s="872"/>
      <c r="AE45" s="873"/>
      <c r="AF45" s="310"/>
      <c r="AG45" s="349"/>
      <c r="AH45" s="889" t="s">
        <v>73</v>
      </c>
      <c r="AI45" s="51" t="s">
        <v>74</v>
      </c>
      <c r="AJ45" s="894" t="s">
        <v>75</v>
      </c>
      <c r="AK45" s="351" t="s">
        <v>76</v>
      </c>
      <c r="AL45" s="351" t="s">
        <v>77</v>
      </c>
      <c r="AM45" s="351" t="s">
        <v>77</v>
      </c>
      <c r="AN45" s="351" t="s">
        <v>76</v>
      </c>
      <c r="AO45" s="351" t="s">
        <v>77</v>
      </c>
      <c r="AP45" s="351" t="s">
        <v>77</v>
      </c>
      <c r="AQ45" s="351" t="s">
        <v>77</v>
      </c>
      <c r="AR45" s="351" t="s">
        <v>77</v>
      </c>
      <c r="AS45" s="351" t="s">
        <v>77</v>
      </c>
      <c r="AT45" s="351" t="s">
        <v>77</v>
      </c>
      <c r="AU45" s="351" t="s">
        <v>77</v>
      </c>
      <c r="AV45" s="351" t="s">
        <v>76</v>
      </c>
      <c r="AW45" s="351" t="s">
        <v>77</v>
      </c>
      <c r="AX45" s="371"/>
      <c r="AY45" s="372"/>
      <c r="AZ45" s="161"/>
      <c r="BA45" s="371"/>
      <c r="BB45" s="371"/>
      <c r="BC45" s="371"/>
      <c r="BD45" s="371"/>
      <c r="BE45" s="371"/>
      <c r="BF45" s="42"/>
      <c r="BG45" s="28"/>
      <c r="BH45" s="28"/>
      <c r="BI45" s="371" t="s">
        <v>78</v>
      </c>
      <c r="BJ45" s="371" t="s">
        <v>78</v>
      </c>
      <c r="BK45" s="371" t="s">
        <v>78</v>
      </c>
      <c r="BL45" s="371" t="s">
        <v>78</v>
      </c>
      <c r="BM45" s="371" t="s">
        <v>78</v>
      </c>
      <c r="BN45" s="371" t="s">
        <v>78</v>
      </c>
      <c r="BO45" s="371" t="s">
        <v>78</v>
      </c>
      <c r="BP45" s="371" t="s">
        <v>78</v>
      </c>
      <c r="BQ45" s="371" t="s">
        <v>78</v>
      </c>
      <c r="BR45" s="383"/>
      <c r="BS45" s="28"/>
    </row>
    <row r="46" spans="1:71" ht="15" customHeight="1">
      <c r="A46" s="847"/>
      <c r="B46" s="850"/>
      <c r="C46" s="222"/>
      <c r="D46" s="853"/>
      <c r="E46" s="858"/>
      <c r="F46" s="859"/>
      <c r="G46" s="859"/>
      <c r="H46" s="860"/>
      <c r="I46" s="269"/>
      <c r="J46" s="880" t="s">
        <v>79</v>
      </c>
      <c r="K46" s="882" t="s">
        <v>80</v>
      </c>
      <c r="L46" s="270"/>
      <c r="M46" s="882" t="s">
        <v>81</v>
      </c>
      <c r="N46" s="270"/>
      <c r="O46" s="884" t="s">
        <v>82</v>
      </c>
      <c r="P46" s="271"/>
      <c r="Q46" s="268"/>
      <c r="R46" s="268"/>
      <c r="S46" s="871" t="s">
        <v>83</v>
      </c>
      <c r="T46" s="871"/>
      <c r="U46" s="871"/>
      <c r="V46" s="871"/>
      <c r="W46" s="871"/>
      <c r="X46" s="872"/>
      <c r="Y46" s="871"/>
      <c r="Z46" s="870" t="s">
        <v>84</v>
      </c>
      <c r="AA46" s="874"/>
      <c r="AB46" s="311"/>
      <c r="AC46" s="882" t="s">
        <v>85</v>
      </c>
      <c r="AD46" s="312"/>
      <c r="AE46" s="882" t="s">
        <v>86</v>
      </c>
      <c r="AF46" s="270"/>
      <c r="AG46" s="887" t="s">
        <v>87</v>
      </c>
      <c r="AH46" s="890"/>
      <c r="AI46" s="352"/>
      <c r="AJ46" s="895"/>
      <c r="AK46" s="353" t="s">
        <v>88</v>
      </c>
      <c r="AL46" s="354" t="s">
        <v>88</v>
      </c>
      <c r="AM46" s="354" t="s">
        <v>88</v>
      </c>
      <c r="AN46" s="354" t="s">
        <v>88</v>
      </c>
      <c r="AO46" s="354" t="s">
        <v>88</v>
      </c>
      <c r="AP46" s="366" t="s">
        <v>89</v>
      </c>
      <c r="AQ46" s="354" t="s">
        <v>88</v>
      </c>
      <c r="AR46" s="354" t="s">
        <v>88</v>
      </c>
      <c r="AS46" s="354" t="s">
        <v>88</v>
      </c>
      <c r="AT46" s="354" t="s">
        <v>89</v>
      </c>
      <c r="AU46" s="366" t="s">
        <v>89</v>
      </c>
      <c r="AV46" s="366" t="s">
        <v>89</v>
      </c>
      <c r="AW46" s="366" t="s">
        <v>89</v>
      </c>
      <c r="AX46" s="354"/>
      <c r="AY46" s="373"/>
      <c r="AZ46" s="374"/>
      <c r="BA46" s="172"/>
      <c r="BB46" s="172"/>
      <c r="BC46" s="172"/>
      <c r="BD46" s="172"/>
      <c r="BE46" s="172"/>
      <c r="BF46" s="182"/>
      <c r="BG46" s="374"/>
      <c r="BH46" s="374"/>
      <c r="BI46" s="353" t="s">
        <v>88</v>
      </c>
      <c r="BJ46" s="366" t="s">
        <v>88</v>
      </c>
      <c r="BK46" s="353" t="s">
        <v>88</v>
      </c>
      <c r="BL46" s="354" t="s">
        <v>88</v>
      </c>
      <c r="BM46" s="354" t="s">
        <v>88</v>
      </c>
      <c r="BN46" s="354" t="s">
        <v>88</v>
      </c>
      <c r="BO46" s="366" t="s">
        <v>89</v>
      </c>
      <c r="BP46" s="354" t="s">
        <v>88</v>
      </c>
      <c r="BQ46" s="354" t="s">
        <v>88</v>
      </c>
      <c r="BR46" s="384"/>
      <c r="BS46" s="28"/>
    </row>
    <row r="47" spans="1:71" s="202" customFormat="1" ht="54.75" customHeight="1">
      <c r="A47" s="848"/>
      <c r="B47" s="851"/>
      <c r="C47" s="223" t="s">
        <v>90</v>
      </c>
      <c r="D47" s="854"/>
      <c r="E47" s="861"/>
      <c r="F47" s="862"/>
      <c r="G47" s="862"/>
      <c r="H47" s="863"/>
      <c r="I47" s="269"/>
      <c r="J47" s="881"/>
      <c r="K47" s="883"/>
      <c r="L47" s="272"/>
      <c r="M47" s="883"/>
      <c r="N47" s="99" t="s">
        <v>91</v>
      </c>
      <c r="O47" s="885"/>
      <c r="P47" s="273" t="s">
        <v>92</v>
      </c>
      <c r="Q47" s="293" t="s">
        <v>93</v>
      </c>
      <c r="R47" s="293"/>
      <c r="S47" s="97" t="s">
        <v>94</v>
      </c>
      <c r="T47" s="97" t="s">
        <v>95</v>
      </c>
      <c r="U47" s="293" t="s">
        <v>96</v>
      </c>
      <c r="V47" s="294" t="s">
        <v>97</v>
      </c>
      <c r="W47" s="294" t="s">
        <v>98</v>
      </c>
      <c r="X47" s="294" t="s">
        <v>99</v>
      </c>
      <c r="Y47" s="294" t="s">
        <v>40</v>
      </c>
      <c r="Z47" s="313" t="s">
        <v>100</v>
      </c>
      <c r="AA47" s="313" t="s">
        <v>101</v>
      </c>
      <c r="AB47" s="314" t="s">
        <v>102</v>
      </c>
      <c r="AC47" s="886"/>
      <c r="AD47" s="314" t="s">
        <v>103</v>
      </c>
      <c r="AE47" s="886"/>
      <c r="AF47" s="315" t="s">
        <v>104</v>
      </c>
      <c r="AG47" s="888"/>
      <c r="AH47" s="350"/>
      <c r="AI47" s="355"/>
      <c r="AJ47" s="896"/>
      <c r="AK47" s="356"/>
      <c r="AL47" s="357"/>
      <c r="AM47" s="358"/>
      <c r="AN47" s="358"/>
      <c r="AO47" s="358"/>
      <c r="AP47" s="358"/>
      <c r="AQ47" s="358"/>
      <c r="AR47" s="358"/>
      <c r="AS47" s="358"/>
      <c r="AT47" s="358"/>
      <c r="AU47" s="358"/>
      <c r="AV47" s="358"/>
      <c r="AW47" s="358"/>
      <c r="AX47" s="357"/>
      <c r="AY47" s="373"/>
      <c r="AZ47" s="374"/>
      <c r="BA47" s="172"/>
      <c r="BB47" s="172"/>
      <c r="BC47" s="172"/>
      <c r="BD47" s="172"/>
      <c r="BE47" s="172"/>
      <c r="BF47" s="182"/>
      <c r="BG47" s="374"/>
      <c r="BH47" s="374"/>
      <c r="BI47" s="55"/>
      <c r="BJ47" s="358"/>
      <c r="BK47" s="357"/>
      <c r="BL47" s="357"/>
      <c r="BM47" s="357"/>
      <c r="BN47" s="357"/>
      <c r="BO47" s="358"/>
      <c r="BP47" s="357"/>
      <c r="BQ47" s="357"/>
      <c r="BR47" s="385"/>
      <c r="BS47" s="28"/>
    </row>
    <row r="48" spans="1:71" s="203" customFormat="1" ht="43.5">
      <c r="A48" s="224" t="str">
        <f t="shared" ref="A48:I48" si="4">A45</f>
        <v>Chunk Team</v>
      </c>
      <c r="B48" s="224" t="str">
        <f t="shared" si="4"/>
        <v>#</v>
      </c>
      <c r="C48" s="224"/>
      <c r="D48" s="224"/>
      <c r="E48" s="224" t="str">
        <f t="shared" si="4"/>
        <v>Issue Description</v>
      </c>
      <c r="F48" s="224">
        <f t="shared" si="4"/>
        <v>0</v>
      </c>
      <c r="G48" s="224">
        <f t="shared" si="4"/>
        <v>0</v>
      </c>
      <c r="H48" s="224">
        <f t="shared" si="4"/>
        <v>0</v>
      </c>
      <c r="I48" s="224">
        <f t="shared" si="4"/>
        <v>0</v>
      </c>
      <c r="J48" s="224" t="str">
        <f>J46</f>
        <v>AIM</v>
      </c>
      <c r="K48" s="224" t="str">
        <f>K46</f>
        <v>AIMS
Status</v>
      </c>
      <c r="L48" s="224">
        <f>L46</f>
        <v>0</v>
      </c>
      <c r="M48" s="224" t="str">
        <f>M46</f>
        <v>AIM Type</v>
      </c>
      <c r="N48" s="274"/>
      <c r="O48" s="224" t="str">
        <f>O46</f>
        <v>CR / 8D</v>
      </c>
      <c r="P48" s="224">
        <f>P45</f>
        <v>0</v>
      </c>
      <c r="Q48" s="224">
        <f>Q45</f>
        <v>0</v>
      </c>
      <c r="R48" s="224"/>
      <c r="S48" s="224" t="str">
        <f>S47</f>
        <v>Static</v>
      </c>
      <c r="T48" s="224" t="str">
        <f>T47</f>
        <v>4-Post</v>
      </c>
      <c r="U48" s="224" t="str">
        <f>U47</f>
        <v>Track</v>
      </c>
      <c r="V48" s="224" t="str">
        <f>V47</f>
        <v>TEFP</v>
      </c>
      <c r="W48" s="224"/>
      <c r="X48" s="224" t="str">
        <f>X47</f>
        <v>VP1a</v>
      </c>
      <c r="Y48" s="224" t="str">
        <f>Y47</f>
        <v>VP1b</v>
      </c>
      <c r="Z48" s="224" t="str">
        <f>Z47</f>
        <v>FoE
PP phase</v>
      </c>
      <c r="AA48" s="224" t="str">
        <f>AA47</f>
        <v>FNA
TT phase</v>
      </c>
      <c r="AB48" s="316"/>
      <c r="AC48" s="224" t="str">
        <f>AC46</f>
        <v>ICA Target Fix Point</v>
      </c>
      <c r="AD48" s="317"/>
      <c r="AE48" s="224" t="str">
        <f>AE46</f>
        <v>PCA Target Fix Point</v>
      </c>
      <c r="AF48" s="224" t="str">
        <f>AF47</f>
        <v>ICA status</v>
      </c>
      <c r="AG48" s="316" t="str">
        <f>AG46</f>
        <v>Perm. Fix Validated</v>
      </c>
      <c r="AH48" s="359" t="s">
        <v>105</v>
      </c>
      <c r="AI48" s="357" t="str">
        <f>AI45</f>
        <v>Responsible Engineer</v>
      </c>
      <c r="AJ48" s="357" t="str">
        <f>AJ45</f>
        <v xml:space="preserve">Sub Total </v>
      </c>
      <c r="AK48" s="357">
        <f t="shared" ref="AK48:AU48" si="5">AK40</f>
        <v>71076</v>
      </c>
      <c r="AL48" s="357">
        <f t="shared" si="5"/>
        <v>71060</v>
      </c>
      <c r="AM48" s="357">
        <f t="shared" si="5"/>
        <v>71098</v>
      </c>
      <c r="AN48" s="357">
        <f t="shared" si="5"/>
        <v>71035</v>
      </c>
      <c r="AO48" s="357">
        <f t="shared" si="5"/>
        <v>71077</v>
      </c>
      <c r="AP48" s="357">
        <f t="shared" si="5"/>
        <v>71090</v>
      </c>
      <c r="AQ48" s="357">
        <f t="shared" si="5"/>
        <v>71083</v>
      </c>
      <c r="AR48" s="357">
        <f t="shared" si="5"/>
        <v>71099</v>
      </c>
      <c r="AS48" s="357">
        <f t="shared" si="5"/>
        <v>71029</v>
      </c>
      <c r="AT48" s="357">
        <f t="shared" si="5"/>
        <v>71030</v>
      </c>
      <c r="AU48" s="357">
        <f t="shared" si="5"/>
        <v>82565</v>
      </c>
      <c r="AV48" s="357">
        <v>0</v>
      </c>
      <c r="AW48" s="357"/>
      <c r="AX48" s="357" t="s">
        <v>105</v>
      </c>
      <c r="AY48" s="373"/>
      <c r="AZ48" s="374"/>
      <c r="BA48" s="172"/>
      <c r="BB48" s="172"/>
      <c r="BC48" s="172"/>
      <c r="BD48" s="172"/>
      <c r="BE48" s="172"/>
      <c r="BF48" s="182"/>
      <c r="BG48" s="374"/>
      <c r="BH48" s="374"/>
      <c r="BI48" s="357">
        <f t="shared" ref="BI48:BN48" si="6">BI40</f>
        <v>71067</v>
      </c>
      <c r="BJ48" s="357">
        <f t="shared" si="6"/>
        <v>71073</v>
      </c>
      <c r="BK48" s="357">
        <f t="shared" si="6"/>
        <v>71048</v>
      </c>
      <c r="BL48" s="357">
        <f t="shared" si="6"/>
        <v>71033</v>
      </c>
      <c r="BM48" s="357">
        <f t="shared" si="6"/>
        <v>71052</v>
      </c>
      <c r="BN48" s="357">
        <f t="shared" si="6"/>
        <v>71086</v>
      </c>
      <c r="BO48" s="357"/>
      <c r="BP48" s="357"/>
      <c r="BQ48" s="357"/>
      <c r="BR48" s="385"/>
      <c r="BS48" s="386"/>
    </row>
    <row r="49" spans="1:71" s="202" customFormat="1" ht="85.5" customHeight="1">
      <c r="A49" s="225" t="s">
        <v>106</v>
      </c>
      <c r="B49" s="63">
        <v>229</v>
      </c>
      <c r="C49" s="226">
        <v>617</v>
      </c>
      <c r="D49" s="226" t="s">
        <v>107</v>
      </c>
      <c r="E49" s="843" t="s">
        <v>108</v>
      </c>
      <c r="F49" s="844"/>
      <c r="G49" s="844"/>
      <c r="H49" s="845"/>
      <c r="I49" s="229"/>
      <c r="J49" s="275">
        <v>3339745</v>
      </c>
      <c r="K49" s="276" t="s">
        <v>109</v>
      </c>
      <c r="L49" s="276" t="s">
        <v>110</v>
      </c>
      <c r="M49" s="277" t="s">
        <v>111</v>
      </c>
      <c r="N49" s="277" t="s">
        <v>112</v>
      </c>
      <c r="O49" s="278" t="s">
        <v>113</v>
      </c>
      <c r="P49" s="279"/>
      <c r="Q49" s="295"/>
      <c r="R49" s="295"/>
      <c r="S49" s="296" t="s">
        <v>114</v>
      </c>
      <c r="T49" s="296"/>
      <c r="U49" s="296"/>
      <c r="V49" s="296"/>
      <c r="W49" s="296"/>
      <c r="X49" s="296" t="s">
        <v>99</v>
      </c>
      <c r="Y49" s="296"/>
      <c r="Z49" s="296"/>
      <c r="AA49" s="296"/>
      <c r="AB49" s="318" t="s">
        <v>115</v>
      </c>
      <c r="AC49" s="319">
        <v>41451</v>
      </c>
      <c r="AD49" s="320" t="s">
        <v>116</v>
      </c>
      <c r="AE49" s="321">
        <v>41572</v>
      </c>
      <c r="AF49" s="321" t="s">
        <v>117</v>
      </c>
      <c r="AG49" s="360" t="s">
        <v>118</v>
      </c>
      <c r="AH49" s="361" t="s">
        <v>119</v>
      </c>
      <c r="AI49" s="275" t="s">
        <v>120</v>
      </c>
      <c r="AJ49" s="362">
        <f t="shared" ref="AJ49:AJ80" si="7">COUNTIF(AK49:BR49,"1")</f>
        <v>0</v>
      </c>
      <c r="AK49" s="172"/>
      <c r="AL49" s="172"/>
      <c r="AM49" s="172"/>
      <c r="AN49" s="172"/>
      <c r="AO49" s="172" t="s">
        <v>121</v>
      </c>
      <c r="AP49" s="172"/>
      <c r="AQ49" s="172" t="s">
        <v>121</v>
      </c>
      <c r="AR49" s="172" t="s">
        <v>121</v>
      </c>
      <c r="AS49" s="172" t="s">
        <v>121</v>
      </c>
      <c r="AT49" s="172" t="s">
        <v>121</v>
      </c>
      <c r="AU49" s="172" t="s">
        <v>121</v>
      </c>
      <c r="AV49" s="172"/>
      <c r="AW49" s="172"/>
      <c r="AX49" s="362"/>
      <c r="AY49" s="373"/>
      <c r="AZ49" s="374"/>
      <c r="BA49" s="172"/>
      <c r="BB49" s="172"/>
      <c r="BC49" s="172"/>
      <c r="BD49" s="172"/>
      <c r="BE49" s="172"/>
      <c r="BF49" s="182"/>
      <c r="BG49" s="374"/>
      <c r="BH49" s="374"/>
      <c r="BI49" s="377" t="s">
        <v>122</v>
      </c>
      <c r="BJ49" s="362" t="s">
        <v>122</v>
      </c>
      <c r="BK49" s="377" t="s">
        <v>122</v>
      </c>
      <c r="BL49" s="378"/>
      <c r="BM49" s="172" t="s">
        <v>121</v>
      </c>
      <c r="BN49" s="172" t="s">
        <v>121</v>
      </c>
      <c r="BO49" s="172"/>
      <c r="BP49" s="172"/>
      <c r="BQ49" s="172"/>
      <c r="BR49" s="63"/>
      <c r="BS49" s="182">
        <f t="shared" ref="BS49:BS80" si="8">COUNT(BI49:BO49)</f>
        <v>0</v>
      </c>
    </row>
    <row r="50" spans="1:71" s="202" customFormat="1" ht="129.75" customHeight="1">
      <c r="A50" s="225">
        <v>6</v>
      </c>
      <c r="B50" s="63">
        <v>230</v>
      </c>
      <c r="C50" s="226">
        <v>618</v>
      </c>
      <c r="D50" s="226" t="s">
        <v>123</v>
      </c>
      <c r="E50" s="843" t="s">
        <v>124</v>
      </c>
      <c r="F50" s="844"/>
      <c r="G50" s="844"/>
      <c r="H50" s="845"/>
      <c r="I50" s="229"/>
      <c r="J50" s="275">
        <v>3345773</v>
      </c>
      <c r="K50" s="276" t="s">
        <v>109</v>
      </c>
      <c r="L50" s="276" t="s">
        <v>125</v>
      </c>
      <c r="M50" s="277" t="s">
        <v>111</v>
      </c>
      <c r="N50" s="277" t="s">
        <v>126</v>
      </c>
      <c r="O50" s="278" t="s">
        <v>127</v>
      </c>
      <c r="P50" s="279"/>
      <c r="Q50" s="295"/>
      <c r="R50" s="295"/>
      <c r="S50" s="296"/>
      <c r="T50" s="296" t="s">
        <v>114</v>
      </c>
      <c r="U50" s="296" t="s">
        <v>114</v>
      </c>
      <c r="V50" s="296"/>
      <c r="W50" s="296"/>
      <c r="X50" s="296" t="s">
        <v>99</v>
      </c>
      <c r="Y50" s="296"/>
      <c r="Z50" s="296" t="s">
        <v>128</v>
      </c>
      <c r="AA50" s="296" t="s">
        <v>129</v>
      </c>
      <c r="AB50" s="318" t="s">
        <v>130</v>
      </c>
      <c r="AC50" s="319">
        <v>41450</v>
      </c>
      <c r="AD50" s="320" t="s">
        <v>131</v>
      </c>
      <c r="AE50" s="321">
        <v>41551</v>
      </c>
      <c r="AF50" s="319" t="s">
        <v>132</v>
      </c>
      <c r="AG50" s="360" t="s">
        <v>133</v>
      </c>
      <c r="AH50" s="361" t="s">
        <v>134</v>
      </c>
      <c r="AI50" s="275" t="s">
        <v>135</v>
      </c>
      <c r="AJ50" s="362">
        <f t="shared" si="7"/>
        <v>7</v>
      </c>
      <c r="AK50" s="172"/>
      <c r="AL50" s="172"/>
      <c r="AM50" s="172"/>
      <c r="AN50" s="172"/>
      <c r="AO50" s="172"/>
      <c r="AP50" s="172"/>
      <c r="AQ50" s="172"/>
      <c r="AR50" s="172"/>
      <c r="AS50" s="172"/>
      <c r="AT50" s="172"/>
      <c r="AU50" s="172"/>
      <c r="AV50" s="172" t="s">
        <v>136</v>
      </c>
      <c r="AW50" s="172" t="s">
        <v>136</v>
      </c>
      <c r="AX50" s="362"/>
      <c r="AY50" s="373"/>
      <c r="AZ50" s="374"/>
      <c r="BA50" s="172"/>
      <c r="BB50" s="172"/>
      <c r="BC50" s="172"/>
      <c r="BD50" s="172"/>
      <c r="BE50" s="172"/>
      <c r="BF50" s="182"/>
      <c r="BG50" s="374"/>
      <c r="BH50" s="374"/>
      <c r="BI50" s="377">
        <v>1</v>
      </c>
      <c r="BJ50" s="362">
        <v>1</v>
      </c>
      <c r="BK50" s="377">
        <v>1</v>
      </c>
      <c r="BL50" s="172">
        <v>1</v>
      </c>
      <c r="BM50" s="172"/>
      <c r="BN50" s="63">
        <v>1</v>
      </c>
      <c r="BO50" s="172"/>
      <c r="BP50" s="172">
        <v>1</v>
      </c>
      <c r="BQ50" s="172">
        <v>1</v>
      </c>
      <c r="BR50" s="63"/>
      <c r="BS50" s="182">
        <f t="shared" si="8"/>
        <v>5</v>
      </c>
    </row>
    <row r="51" spans="1:71" s="202" customFormat="1" ht="114" customHeight="1">
      <c r="A51" s="225" t="s">
        <v>137</v>
      </c>
      <c r="B51" s="63">
        <v>231</v>
      </c>
      <c r="C51" s="226">
        <v>619</v>
      </c>
      <c r="D51" s="226"/>
      <c r="E51" s="843" t="s">
        <v>138</v>
      </c>
      <c r="F51" s="844"/>
      <c r="G51" s="844"/>
      <c r="H51" s="845"/>
      <c r="I51" s="229"/>
      <c r="J51" s="275">
        <v>3340359</v>
      </c>
      <c r="K51" s="280" t="s">
        <v>139</v>
      </c>
      <c r="L51" s="276" t="s">
        <v>140</v>
      </c>
      <c r="M51" s="275" t="s">
        <v>9</v>
      </c>
      <c r="N51" s="275"/>
      <c r="O51" s="278" t="s">
        <v>141</v>
      </c>
      <c r="P51" s="279"/>
      <c r="Q51" s="295"/>
      <c r="R51" s="295"/>
      <c r="S51" s="296" t="s">
        <v>114</v>
      </c>
      <c r="T51" s="296"/>
      <c r="U51" s="296"/>
      <c r="V51" s="296"/>
      <c r="W51" s="296"/>
      <c r="X51" s="296" t="s">
        <v>99</v>
      </c>
      <c r="Y51" s="296"/>
      <c r="Z51" s="296" t="s">
        <v>142</v>
      </c>
      <c r="AA51" s="296" t="s">
        <v>143</v>
      </c>
      <c r="AB51" s="318" t="s">
        <v>130</v>
      </c>
      <c r="AC51" s="319">
        <v>41471</v>
      </c>
      <c r="AD51" s="320" t="s">
        <v>144</v>
      </c>
      <c r="AE51" s="319">
        <v>41488</v>
      </c>
      <c r="AF51" s="319" t="s">
        <v>132</v>
      </c>
      <c r="AG51" s="360" t="s">
        <v>145</v>
      </c>
      <c r="AH51" s="363" t="s">
        <v>146</v>
      </c>
      <c r="AI51" s="275" t="s">
        <v>147</v>
      </c>
      <c r="AJ51" s="362">
        <f t="shared" si="7"/>
        <v>8</v>
      </c>
      <c r="AK51" s="172"/>
      <c r="AL51" s="172"/>
      <c r="AM51" s="172">
        <v>1</v>
      </c>
      <c r="AN51" s="172">
        <v>1</v>
      </c>
      <c r="AO51" s="172"/>
      <c r="AP51" s="172"/>
      <c r="AQ51" s="172" t="s">
        <v>121</v>
      </c>
      <c r="AR51" s="172" t="s">
        <v>121</v>
      </c>
      <c r="AS51" s="172" t="s">
        <v>121</v>
      </c>
      <c r="AT51" s="172" t="s">
        <v>121</v>
      </c>
      <c r="AU51" s="172" t="s">
        <v>121</v>
      </c>
      <c r="AV51" s="172"/>
      <c r="AW51" s="172"/>
      <c r="AX51" s="362"/>
      <c r="AY51" s="373"/>
      <c r="AZ51" s="374"/>
      <c r="BA51" s="172"/>
      <c r="BB51" s="172"/>
      <c r="BC51" s="172"/>
      <c r="BD51" s="172"/>
      <c r="BE51" s="172"/>
      <c r="BF51" s="182"/>
      <c r="BG51" s="374"/>
      <c r="BH51" s="374"/>
      <c r="BI51" s="377">
        <v>1</v>
      </c>
      <c r="BJ51" s="362">
        <v>1</v>
      </c>
      <c r="BK51" s="377">
        <v>1</v>
      </c>
      <c r="BL51" s="172">
        <v>1</v>
      </c>
      <c r="BM51" s="172"/>
      <c r="BN51" s="63">
        <v>1</v>
      </c>
      <c r="BO51" s="172"/>
      <c r="BP51" s="172">
        <v>1</v>
      </c>
      <c r="BQ51" s="172"/>
      <c r="BR51" s="63"/>
      <c r="BS51" s="182">
        <f t="shared" si="8"/>
        <v>5</v>
      </c>
    </row>
    <row r="52" spans="1:71" s="202" customFormat="1" ht="131.25" customHeight="1">
      <c r="A52" s="225" t="s">
        <v>148</v>
      </c>
      <c r="B52" s="63">
        <v>232</v>
      </c>
      <c r="C52" s="226">
        <v>620</v>
      </c>
      <c r="D52" s="226" t="s">
        <v>123</v>
      </c>
      <c r="E52" s="843" t="s">
        <v>149</v>
      </c>
      <c r="F52" s="844"/>
      <c r="G52" s="844"/>
      <c r="H52" s="845"/>
      <c r="I52" s="229"/>
      <c r="J52" s="275">
        <v>3339184</v>
      </c>
      <c r="K52" s="276" t="s">
        <v>109</v>
      </c>
      <c r="L52" s="276" t="s">
        <v>150</v>
      </c>
      <c r="M52" s="275" t="s">
        <v>151</v>
      </c>
      <c r="N52" s="275" t="s">
        <v>152</v>
      </c>
      <c r="O52" s="278" t="s">
        <v>153</v>
      </c>
      <c r="P52" s="279"/>
      <c r="Q52" s="295"/>
      <c r="R52" s="295"/>
      <c r="S52" s="296"/>
      <c r="T52" s="296" t="s">
        <v>114</v>
      </c>
      <c r="U52" s="296" t="s">
        <v>114</v>
      </c>
      <c r="V52" s="296"/>
      <c r="W52" s="296"/>
      <c r="X52" s="296" t="s">
        <v>99</v>
      </c>
      <c r="Y52" s="296"/>
      <c r="Z52" s="296"/>
      <c r="AA52" s="296"/>
      <c r="AB52" s="318" t="s">
        <v>154</v>
      </c>
      <c r="AC52" s="319">
        <v>41460</v>
      </c>
      <c r="AD52" s="320" t="s">
        <v>155</v>
      </c>
      <c r="AE52" s="321">
        <v>41540</v>
      </c>
      <c r="AF52" s="321" t="s">
        <v>117</v>
      </c>
      <c r="AG52" s="360" t="s">
        <v>156</v>
      </c>
      <c r="AH52" s="361" t="s">
        <v>157</v>
      </c>
      <c r="AI52" s="275" t="s">
        <v>158</v>
      </c>
      <c r="AJ52" s="362">
        <f t="shared" si="7"/>
        <v>15</v>
      </c>
      <c r="AK52" s="172">
        <v>1</v>
      </c>
      <c r="AL52" s="172">
        <v>1</v>
      </c>
      <c r="AM52" s="172">
        <v>1</v>
      </c>
      <c r="AN52" s="172">
        <v>1</v>
      </c>
      <c r="AO52" s="172">
        <v>1</v>
      </c>
      <c r="AP52" s="172">
        <v>1</v>
      </c>
      <c r="AQ52" s="172" t="s">
        <v>121</v>
      </c>
      <c r="AR52" s="172" t="s">
        <v>121</v>
      </c>
      <c r="AS52" s="172" t="s">
        <v>121</v>
      </c>
      <c r="AT52" s="172" t="s">
        <v>121</v>
      </c>
      <c r="AU52" s="172" t="s">
        <v>121</v>
      </c>
      <c r="AV52" s="172" t="s">
        <v>136</v>
      </c>
      <c r="AW52" s="172" t="s">
        <v>136</v>
      </c>
      <c r="AX52" s="362"/>
      <c r="AY52" s="373"/>
      <c r="AZ52" s="374"/>
      <c r="BA52" s="172" t="s">
        <v>121</v>
      </c>
      <c r="BB52" s="172"/>
      <c r="BC52" s="172"/>
      <c r="BD52" s="172"/>
      <c r="BE52" s="172"/>
      <c r="BF52" s="182"/>
      <c r="BG52" s="374"/>
      <c r="BH52" s="374"/>
      <c r="BI52" s="377">
        <v>1</v>
      </c>
      <c r="BJ52" s="362">
        <v>1</v>
      </c>
      <c r="BK52" s="377">
        <v>1</v>
      </c>
      <c r="BL52" s="172">
        <v>1</v>
      </c>
      <c r="BM52" s="172">
        <v>1</v>
      </c>
      <c r="BN52" s="63">
        <v>1</v>
      </c>
      <c r="BO52" s="172">
        <v>1</v>
      </c>
      <c r="BP52" s="172">
        <v>1</v>
      </c>
      <c r="BQ52" s="172">
        <v>1</v>
      </c>
      <c r="BR52" s="63"/>
      <c r="BS52" s="182">
        <f t="shared" si="8"/>
        <v>7</v>
      </c>
    </row>
    <row r="53" spans="1:71" s="202" customFormat="1" ht="36" customHeight="1">
      <c r="A53" s="225">
        <v>5</v>
      </c>
      <c r="B53" s="63">
        <v>233</v>
      </c>
      <c r="C53" s="226">
        <v>621</v>
      </c>
      <c r="D53" s="226" t="s">
        <v>159</v>
      </c>
      <c r="E53" s="843" t="s">
        <v>160</v>
      </c>
      <c r="F53" s="844"/>
      <c r="G53" s="844"/>
      <c r="H53" s="845"/>
      <c r="I53" s="229"/>
      <c r="J53" s="275">
        <v>3340009</v>
      </c>
      <c r="K53" s="276" t="s">
        <v>109</v>
      </c>
      <c r="L53" s="276" t="s">
        <v>161</v>
      </c>
      <c r="M53" s="277" t="s">
        <v>111</v>
      </c>
      <c r="N53" s="277" t="s">
        <v>162</v>
      </c>
      <c r="O53" s="278" t="s">
        <v>163</v>
      </c>
      <c r="P53" s="279"/>
      <c r="Q53" s="295"/>
      <c r="R53" s="295"/>
      <c r="S53" s="296"/>
      <c r="T53" s="296" t="s">
        <v>114</v>
      </c>
      <c r="U53" s="296" t="s">
        <v>114</v>
      </c>
      <c r="V53" s="296"/>
      <c r="W53" s="296"/>
      <c r="X53" s="296" t="s">
        <v>99</v>
      </c>
      <c r="Y53" s="296"/>
      <c r="Z53" s="296"/>
      <c r="AA53" s="296"/>
      <c r="AB53" s="318" t="s">
        <v>164</v>
      </c>
      <c r="AC53" s="319">
        <v>41440</v>
      </c>
      <c r="AD53" s="320" t="s">
        <v>165</v>
      </c>
      <c r="AE53" s="321">
        <v>41516</v>
      </c>
      <c r="AF53" s="319" t="s">
        <v>132</v>
      </c>
      <c r="AG53" s="360" t="s">
        <v>166</v>
      </c>
      <c r="AH53" s="361" t="s">
        <v>167</v>
      </c>
      <c r="AI53" s="275" t="s">
        <v>168</v>
      </c>
      <c r="AJ53" s="362">
        <f t="shared" si="7"/>
        <v>0</v>
      </c>
      <c r="AK53" s="172" t="s">
        <v>121</v>
      </c>
      <c r="AL53" s="172" t="s">
        <v>121</v>
      </c>
      <c r="AM53" s="172" t="s">
        <v>121</v>
      </c>
      <c r="AN53" s="172" t="s">
        <v>121</v>
      </c>
      <c r="AO53" s="172" t="s">
        <v>121</v>
      </c>
      <c r="AP53" s="172"/>
      <c r="AQ53" s="172" t="s">
        <v>121</v>
      </c>
      <c r="AR53" s="172" t="s">
        <v>121</v>
      </c>
      <c r="AS53" s="172" t="s">
        <v>121</v>
      </c>
      <c r="AT53" s="172" t="s">
        <v>121</v>
      </c>
      <c r="AU53" s="172" t="s">
        <v>121</v>
      </c>
      <c r="AV53" s="172"/>
      <c r="AW53" s="172"/>
      <c r="AX53" s="362"/>
      <c r="AY53" s="373"/>
      <c r="AZ53" s="374"/>
      <c r="BA53" s="172"/>
      <c r="BB53" s="172"/>
      <c r="BC53" s="172"/>
      <c r="BD53" s="172"/>
      <c r="BE53" s="172"/>
      <c r="BF53" s="182"/>
      <c r="BG53" s="374"/>
      <c r="BH53" s="374"/>
      <c r="BI53" s="377" t="s">
        <v>122</v>
      </c>
      <c r="BJ53" s="378" t="s">
        <v>122</v>
      </c>
      <c r="BK53" s="379" t="s">
        <v>121</v>
      </c>
      <c r="BL53" s="378"/>
      <c r="BM53" s="378"/>
      <c r="BN53" s="63"/>
      <c r="BO53" s="172"/>
      <c r="BP53" s="172"/>
      <c r="BQ53" s="172"/>
      <c r="BR53" s="63"/>
      <c r="BS53" s="182">
        <f t="shared" si="8"/>
        <v>0</v>
      </c>
    </row>
    <row r="54" spans="1:71" s="202" customFormat="1" ht="60" customHeight="1">
      <c r="A54" s="225" t="s">
        <v>137</v>
      </c>
      <c r="B54" s="63">
        <v>234</v>
      </c>
      <c r="C54" s="226">
        <v>622</v>
      </c>
      <c r="D54" s="226"/>
      <c r="E54" s="843" t="s">
        <v>169</v>
      </c>
      <c r="F54" s="844"/>
      <c r="G54" s="844"/>
      <c r="H54" s="845"/>
      <c r="I54" s="229"/>
      <c r="J54" s="275">
        <v>3340939</v>
      </c>
      <c r="K54" s="276" t="s">
        <v>109</v>
      </c>
      <c r="L54" s="276" t="s">
        <v>170</v>
      </c>
      <c r="M54" s="275" t="s">
        <v>151</v>
      </c>
      <c r="N54" s="275" t="s">
        <v>171</v>
      </c>
      <c r="O54" s="278">
        <v>194036</v>
      </c>
      <c r="P54" s="279"/>
      <c r="Q54" s="295"/>
      <c r="R54" s="295"/>
      <c r="S54" s="296"/>
      <c r="T54" s="296" t="s">
        <v>114</v>
      </c>
      <c r="U54" s="296"/>
      <c r="V54" s="296"/>
      <c r="W54" s="296"/>
      <c r="X54" s="296" t="s">
        <v>99</v>
      </c>
      <c r="Y54" s="296"/>
      <c r="Z54" s="296" t="s">
        <v>172</v>
      </c>
      <c r="AA54" s="296" t="s">
        <v>173</v>
      </c>
      <c r="AB54" s="318" t="s">
        <v>174</v>
      </c>
      <c r="AC54" s="319">
        <v>41440</v>
      </c>
      <c r="AD54" s="320" t="s">
        <v>175</v>
      </c>
      <c r="AE54" s="319">
        <v>41517</v>
      </c>
      <c r="AF54" s="321" t="s">
        <v>117</v>
      </c>
      <c r="AG54" s="360" t="s">
        <v>176</v>
      </c>
      <c r="AH54" s="493" t="s">
        <v>177</v>
      </c>
      <c r="AI54" s="275" t="s">
        <v>178</v>
      </c>
      <c r="AJ54" s="362">
        <f t="shared" si="7"/>
        <v>1</v>
      </c>
      <c r="AK54" s="172" t="s">
        <v>121</v>
      </c>
      <c r="AL54" s="172" t="s">
        <v>121</v>
      </c>
      <c r="AM54" s="172" t="s">
        <v>121</v>
      </c>
      <c r="AN54" s="172" t="s">
        <v>121</v>
      </c>
      <c r="AO54" s="172" t="s">
        <v>121</v>
      </c>
      <c r="AP54" s="172"/>
      <c r="AQ54" s="172" t="s">
        <v>121</v>
      </c>
      <c r="AR54" s="172" t="s">
        <v>121</v>
      </c>
      <c r="AS54" s="172" t="s">
        <v>121</v>
      </c>
      <c r="AT54" s="172" t="s">
        <v>121</v>
      </c>
      <c r="AU54" s="172" t="s">
        <v>121</v>
      </c>
      <c r="AV54" s="172"/>
      <c r="AW54" s="172"/>
      <c r="AX54" s="362"/>
      <c r="AY54" s="373"/>
      <c r="AZ54" s="374"/>
      <c r="BA54" s="172"/>
      <c r="BB54" s="172"/>
      <c r="BC54" s="172"/>
      <c r="BD54" s="172"/>
      <c r="BE54" s="172"/>
      <c r="BF54" s="182"/>
      <c r="BG54" s="374"/>
      <c r="BH54" s="374"/>
      <c r="BI54" s="377" t="s">
        <v>122</v>
      </c>
      <c r="BJ54" s="378" t="s">
        <v>122</v>
      </c>
      <c r="BK54" s="379" t="s">
        <v>121</v>
      </c>
      <c r="BL54" s="378"/>
      <c r="BM54" s="378"/>
      <c r="BN54" s="63">
        <v>1</v>
      </c>
      <c r="BO54" s="172"/>
      <c r="BP54" s="172"/>
      <c r="BQ54" s="172"/>
      <c r="BR54" s="63"/>
      <c r="BS54" s="182">
        <f t="shared" si="8"/>
        <v>1</v>
      </c>
    </row>
    <row r="55" spans="1:71" s="202" customFormat="1" ht="146.25" customHeight="1">
      <c r="A55" s="225" t="s">
        <v>179</v>
      </c>
      <c r="B55" s="63">
        <v>235</v>
      </c>
      <c r="C55" s="226">
        <v>623</v>
      </c>
      <c r="D55" s="226" t="s">
        <v>123</v>
      </c>
      <c r="E55" s="843" t="s">
        <v>180</v>
      </c>
      <c r="F55" s="844"/>
      <c r="G55" s="844"/>
      <c r="H55" s="845"/>
      <c r="I55" s="229"/>
      <c r="J55" s="275">
        <v>3339717</v>
      </c>
      <c r="K55" s="276" t="s">
        <v>109</v>
      </c>
      <c r="L55" s="276" t="s">
        <v>181</v>
      </c>
      <c r="M55" s="275" t="s">
        <v>151</v>
      </c>
      <c r="N55" s="275"/>
      <c r="O55" s="278" t="s">
        <v>182</v>
      </c>
      <c r="P55" s="279"/>
      <c r="Q55" s="295"/>
      <c r="R55" s="295"/>
      <c r="S55" s="296"/>
      <c r="T55" s="296" t="s">
        <v>114</v>
      </c>
      <c r="U55" s="296"/>
      <c r="V55" s="296"/>
      <c r="W55" s="296"/>
      <c r="X55" s="296" t="s">
        <v>99</v>
      </c>
      <c r="Y55" s="296"/>
      <c r="Z55" s="296"/>
      <c r="AA55" s="296"/>
      <c r="AB55" s="318" t="s">
        <v>183</v>
      </c>
      <c r="AC55" s="319">
        <v>41440</v>
      </c>
      <c r="AD55" s="320" t="s">
        <v>184</v>
      </c>
      <c r="AE55" s="321">
        <v>41498</v>
      </c>
      <c r="AF55" s="321" t="s">
        <v>117</v>
      </c>
      <c r="AG55" s="360" t="s">
        <v>185</v>
      </c>
      <c r="AH55" s="361" t="s">
        <v>157</v>
      </c>
      <c r="AI55" s="275" t="s">
        <v>186</v>
      </c>
      <c r="AJ55" s="362">
        <f t="shared" si="7"/>
        <v>13</v>
      </c>
      <c r="AK55" s="172">
        <v>1</v>
      </c>
      <c r="AL55" s="172"/>
      <c r="AM55" s="364">
        <v>1</v>
      </c>
      <c r="AN55" s="364">
        <v>1</v>
      </c>
      <c r="AO55" s="364">
        <v>1</v>
      </c>
      <c r="AP55" s="172">
        <v>1</v>
      </c>
      <c r="AQ55" s="364">
        <v>1</v>
      </c>
      <c r="AR55" s="364">
        <v>1</v>
      </c>
      <c r="AS55" s="364">
        <v>1</v>
      </c>
      <c r="AT55" s="364">
        <v>1</v>
      </c>
      <c r="AU55" s="172">
        <v>1</v>
      </c>
      <c r="AV55" s="172" t="s">
        <v>136</v>
      </c>
      <c r="AW55" s="172" t="s">
        <v>136</v>
      </c>
      <c r="AX55" s="362"/>
      <c r="AY55" s="373"/>
      <c r="AZ55" s="374"/>
      <c r="BA55" s="172"/>
      <c r="BB55" s="172"/>
      <c r="BC55" s="172"/>
      <c r="BD55" s="172"/>
      <c r="BE55" s="172"/>
      <c r="BF55" s="182"/>
      <c r="BG55" s="374"/>
      <c r="BH55" s="374"/>
      <c r="BI55" s="377" t="s">
        <v>122</v>
      </c>
      <c r="BJ55" s="379" t="s">
        <v>122</v>
      </c>
      <c r="BK55" s="379" t="s">
        <v>121</v>
      </c>
      <c r="BL55" s="379">
        <v>1</v>
      </c>
      <c r="BM55" s="379">
        <v>1</v>
      </c>
      <c r="BN55" s="387">
        <v>1</v>
      </c>
      <c r="BO55" s="172" t="s">
        <v>136</v>
      </c>
      <c r="BP55" s="172"/>
      <c r="BQ55" s="172"/>
      <c r="BR55" s="63"/>
      <c r="BS55" s="182">
        <f t="shared" si="8"/>
        <v>3</v>
      </c>
    </row>
    <row r="56" spans="1:71" s="202" customFormat="1" ht="60" customHeight="1">
      <c r="A56" s="225" t="s">
        <v>187</v>
      </c>
      <c r="B56" s="63">
        <v>236</v>
      </c>
      <c r="C56" s="226">
        <v>625</v>
      </c>
      <c r="D56" s="226" t="s">
        <v>123</v>
      </c>
      <c r="E56" s="843" t="s">
        <v>188</v>
      </c>
      <c r="F56" s="844"/>
      <c r="G56" s="844"/>
      <c r="H56" s="845"/>
      <c r="I56" s="229"/>
      <c r="J56" s="275">
        <v>3339404</v>
      </c>
      <c r="K56" s="280" t="s">
        <v>139</v>
      </c>
      <c r="L56" s="276" t="s">
        <v>189</v>
      </c>
      <c r="M56" s="275" t="s">
        <v>151</v>
      </c>
      <c r="N56" s="275"/>
      <c r="O56" s="278"/>
      <c r="P56" s="279"/>
      <c r="Q56" s="295"/>
      <c r="R56" s="295"/>
      <c r="S56" s="296"/>
      <c r="T56" s="296"/>
      <c r="U56" s="296" t="s">
        <v>114</v>
      </c>
      <c r="V56" s="296" t="s">
        <v>114</v>
      </c>
      <c r="W56" s="296"/>
      <c r="X56" s="296" t="s">
        <v>99</v>
      </c>
      <c r="Y56" s="296"/>
      <c r="Z56" s="296"/>
      <c r="AA56" s="296"/>
      <c r="AB56" s="318" t="s">
        <v>190</v>
      </c>
      <c r="AC56" s="319">
        <v>41451</v>
      </c>
      <c r="AD56" s="320" t="s">
        <v>191</v>
      </c>
      <c r="AE56" s="319">
        <v>41473</v>
      </c>
      <c r="AF56" s="319" t="s">
        <v>132</v>
      </c>
      <c r="AG56" s="360"/>
      <c r="AH56" s="361" t="s">
        <v>192</v>
      </c>
      <c r="AI56" s="275" t="s">
        <v>193</v>
      </c>
      <c r="AJ56" s="362">
        <f t="shared" si="7"/>
        <v>4</v>
      </c>
      <c r="AK56" s="172"/>
      <c r="AL56" s="172" t="s">
        <v>121</v>
      </c>
      <c r="AM56" s="172" t="s">
        <v>121</v>
      </c>
      <c r="AN56" s="172" t="s">
        <v>121</v>
      </c>
      <c r="AO56" s="172" t="s">
        <v>121</v>
      </c>
      <c r="AP56" s="172"/>
      <c r="AQ56" s="172"/>
      <c r="AR56" s="172"/>
      <c r="AS56" s="172"/>
      <c r="AT56" s="172"/>
      <c r="AU56" s="172"/>
      <c r="AV56" s="172"/>
      <c r="AW56" s="172"/>
      <c r="AX56" s="362"/>
      <c r="AY56" s="373"/>
      <c r="AZ56" s="374"/>
      <c r="BA56" s="172"/>
      <c r="BB56" s="172"/>
      <c r="BC56" s="172"/>
      <c r="BD56" s="172"/>
      <c r="BE56" s="172"/>
      <c r="BF56" s="182"/>
      <c r="BG56" s="374"/>
      <c r="BH56" s="374"/>
      <c r="BI56" s="377">
        <v>1</v>
      </c>
      <c r="BJ56" s="362">
        <v>1</v>
      </c>
      <c r="BK56" s="377"/>
      <c r="BL56" s="172">
        <v>1</v>
      </c>
      <c r="BM56" s="172"/>
      <c r="BN56" s="63"/>
      <c r="BO56" s="172"/>
      <c r="BP56" s="172">
        <v>1</v>
      </c>
      <c r="BQ56" s="172"/>
      <c r="BR56" s="63"/>
      <c r="BS56" s="182">
        <f t="shared" si="8"/>
        <v>3</v>
      </c>
    </row>
    <row r="57" spans="1:71" s="202" customFormat="1" ht="96" customHeight="1">
      <c r="A57" s="225" t="s">
        <v>179</v>
      </c>
      <c r="B57" s="63">
        <v>239</v>
      </c>
      <c r="C57" s="226">
        <v>684</v>
      </c>
      <c r="D57" s="226"/>
      <c r="E57" s="843" t="s">
        <v>194</v>
      </c>
      <c r="F57" s="844"/>
      <c r="G57" s="844"/>
      <c r="H57" s="845"/>
      <c r="I57" s="229"/>
      <c r="J57" s="275">
        <v>3340942</v>
      </c>
      <c r="K57" s="276" t="s">
        <v>109</v>
      </c>
      <c r="L57" s="276" t="s">
        <v>195</v>
      </c>
      <c r="M57" s="275" t="s">
        <v>151</v>
      </c>
      <c r="N57" s="275"/>
      <c r="O57" s="278">
        <v>194027</v>
      </c>
      <c r="P57" s="279"/>
      <c r="Q57" s="295"/>
      <c r="R57" s="295"/>
      <c r="S57" s="296"/>
      <c r="T57" s="296" t="s">
        <v>114</v>
      </c>
      <c r="U57" s="296" t="s">
        <v>114</v>
      </c>
      <c r="V57" s="296"/>
      <c r="W57" s="296"/>
      <c r="X57" s="296" t="s">
        <v>99</v>
      </c>
      <c r="Y57" s="296"/>
      <c r="Z57" s="296"/>
      <c r="AA57" s="296"/>
      <c r="AB57" s="318" t="s">
        <v>196</v>
      </c>
      <c r="AC57" s="319">
        <v>41484</v>
      </c>
      <c r="AD57" s="320" t="s">
        <v>197</v>
      </c>
      <c r="AE57" s="321">
        <v>41515</v>
      </c>
      <c r="AF57" s="321" t="s">
        <v>117</v>
      </c>
      <c r="AG57" s="494" t="s">
        <v>198</v>
      </c>
      <c r="AH57" s="361" t="s">
        <v>157</v>
      </c>
      <c r="AI57" s="275" t="s">
        <v>199</v>
      </c>
      <c r="AJ57" s="362">
        <f t="shared" si="7"/>
        <v>2</v>
      </c>
      <c r="AK57" s="172">
        <v>1</v>
      </c>
      <c r="AL57" s="172"/>
      <c r="AM57" s="172"/>
      <c r="AN57" s="172"/>
      <c r="AO57" s="172"/>
      <c r="AP57" s="172"/>
      <c r="AQ57" s="172"/>
      <c r="AR57" s="172"/>
      <c r="AS57" s="172"/>
      <c r="AT57" s="172"/>
      <c r="AU57" s="172"/>
      <c r="AV57" s="172"/>
      <c r="AW57" s="172"/>
      <c r="AX57" s="362"/>
      <c r="AY57" s="373"/>
      <c r="AZ57" s="374"/>
      <c r="BA57" s="172"/>
      <c r="BB57" s="172"/>
      <c r="BC57" s="172"/>
      <c r="BD57" s="172"/>
      <c r="BE57" s="172"/>
      <c r="BF57" s="182"/>
      <c r="BG57" s="374"/>
      <c r="BH57" s="374"/>
      <c r="BI57" s="377"/>
      <c r="BJ57" s="362">
        <v>1</v>
      </c>
      <c r="BK57" s="377"/>
      <c r="BL57" s="172"/>
      <c r="BM57" s="172"/>
      <c r="BN57" s="63"/>
      <c r="BO57" s="172"/>
      <c r="BP57" s="172"/>
      <c r="BQ57" s="172"/>
      <c r="BR57" s="63"/>
      <c r="BS57" s="182">
        <f t="shared" si="8"/>
        <v>1</v>
      </c>
    </row>
    <row r="58" spans="1:71" s="202" customFormat="1" ht="48" customHeight="1">
      <c r="A58" s="225" t="s">
        <v>187</v>
      </c>
      <c r="B58" s="63">
        <v>240</v>
      </c>
      <c r="C58" s="226">
        <v>784</v>
      </c>
      <c r="D58" s="226"/>
      <c r="E58" s="843" t="s">
        <v>200</v>
      </c>
      <c r="F58" s="844"/>
      <c r="G58" s="844"/>
      <c r="H58" s="845"/>
      <c r="I58" s="229"/>
      <c r="J58" s="275">
        <v>3341892</v>
      </c>
      <c r="K58" s="280" t="s">
        <v>139</v>
      </c>
      <c r="L58" s="276" t="s">
        <v>201</v>
      </c>
      <c r="M58" s="275" t="s">
        <v>202</v>
      </c>
      <c r="N58" s="275"/>
      <c r="O58" s="278"/>
      <c r="P58" s="279"/>
      <c r="Q58" s="295"/>
      <c r="R58" s="295"/>
      <c r="S58" s="296"/>
      <c r="T58" s="296"/>
      <c r="U58" s="296" t="s">
        <v>114</v>
      </c>
      <c r="V58" s="296"/>
      <c r="W58" s="296"/>
      <c r="X58" s="296" t="s">
        <v>99</v>
      </c>
      <c r="Y58" s="296"/>
      <c r="Z58" s="296" t="s">
        <v>203</v>
      </c>
      <c r="AA58" s="296" t="s">
        <v>204</v>
      </c>
      <c r="AB58" s="318" t="s">
        <v>130</v>
      </c>
      <c r="AC58" s="319">
        <v>41466</v>
      </c>
      <c r="AD58" s="320" t="s">
        <v>205</v>
      </c>
      <c r="AE58" s="319">
        <v>41485</v>
      </c>
      <c r="AF58" s="319" t="s">
        <v>132</v>
      </c>
      <c r="AG58" s="360" t="s">
        <v>206</v>
      </c>
      <c r="AH58" s="361" t="s">
        <v>207</v>
      </c>
      <c r="AI58" s="275" t="s">
        <v>208</v>
      </c>
      <c r="AJ58" s="362">
        <f t="shared" si="7"/>
        <v>1</v>
      </c>
      <c r="AK58" s="172"/>
      <c r="AL58" s="172"/>
      <c r="AM58" s="172"/>
      <c r="AN58" s="172"/>
      <c r="AO58" s="172"/>
      <c r="AP58" s="172"/>
      <c r="AQ58" s="172" t="s">
        <v>121</v>
      </c>
      <c r="AR58" s="172" t="s">
        <v>121</v>
      </c>
      <c r="AS58" s="172" t="s">
        <v>121</v>
      </c>
      <c r="AT58" s="172" t="s">
        <v>121</v>
      </c>
      <c r="AU58" s="172" t="s">
        <v>121</v>
      </c>
      <c r="AV58" s="172"/>
      <c r="AW58" s="172"/>
      <c r="AX58" s="362"/>
      <c r="AY58" s="373"/>
      <c r="AZ58" s="374"/>
      <c r="BA58" s="172"/>
      <c r="BB58" s="172"/>
      <c r="BC58" s="172"/>
      <c r="BD58" s="172"/>
      <c r="BE58" s="172"/>
      <c r="BF58" s="182"/>
      <c r="BG58" s="374"/>
      <c r="BH58" s="374"/>
      <c r="BI58" s="377"/>
      <c r="BJ58" s="362">
        <v>1</v>
      </c>
      <c r="BK58" s="377"/>
      <c r="BL58" s="172"/>
      <c r="BM58" s="172"/>
      <c r="BN58" s="63"/>
      <c r="BO58" s="172"/>
      <c r="BP58" s="172"/>
      <c r="BQ58" s="172"/>
      <c r="BR58" s="63"/>
      <c r="BS58" s="182">
        <f t="shared" si="8"/>
        <v>1</v>
      </c>
    </row>
    <row r="59" spans="1:71" s="202" customFormat="1" ht="85.5" customHeight="1">
      <c r="A59" s="225" t="s">
        <v>209</v>
      </c>
      <c r="B59" s="63">
        <v>243</v>
      </c>
      <c r="C59" s="226">
        <v>689</v>
      </c>
      <c r="D59" s="226" t="s">
        <v>159</v>
      </c>
      <c r="E59" s="843" t="s">
        <v>210</v>
      </c>
      <c r="F59" s="844"/>
      <c r="G59" s="844"/>
      <c r="H59" s="845"/>
      <c r="I59" s="229"/>
      <c r="J59" s="275">
        <v>3340589</v>
      </c>
      <c r="K59" s="276" t="s">
        <v>109</v>
      </c>
      <c r="L59" s="276" t="s">
        <v>211</v>
      </c>
      <c r="M59" s="277" t="s">
        <v>111</v>
      </c>
      <c r="N59" s="275" t="s">
        <v>212</v>
      </c>
      <c r="O59" s="278" t="s">
        <v>213</v>
      </c>
      <c r="P59" s="279"/>
      <c r="Q59" s="295"/>
      <c r="R59" s="295"/>
      <c r="S59" s="296"/>
      <c r="T59" s="296" t="s">
        <v>114</v>
      </c>
      <c r="U59" s="296"/>
      <c r="V59" s="296"/>
      <c r="W59" s="296"/>
      <c r="X59" s="296" t="s">
        <v>99</v>
      </c>
      <c r="Y59" s="296"/>
      <c r="Z59" s="296"/>
      <c r="AA59" s="296"/>
      <c r="AB59" s="318" t="s">
        <v>214</v>
      </c>
      <c r="AC59" s="319">
        <v>41480</v>
      </c>
      <c r="AD59" s="320" t="s">
        <v>215</v>
      </c>
      <c r="AE59" s="321">
        <v>41535</v>
      </c>
      <c r="AF59" s="321" t="s">
        <v>117</v>
      </c>
      <c r="AG59" s="360"/>
      <c r="AH59" s="361" t="s">
        <v>216</v>
      </c>
      <c r="AI59" s="275" t="s">
        <v>120</v>
      </c>
      <c r="AJ59" s="362">
        <f t="shared" si="7"/>
        <v>3</v>
      </c>
      <c r="AK59" s="172"/>
      <c r="AL59" s="172"/>
      <c r="AM59" s="172"/>
      <c r="AN59" s="172"/>
      <c r="AO59" s="172"/>
      <c r="AP59" s="172"/>
      <c r="AQ59" s="172">
        <v>1</v>
      </c>
      <c r="AR59" s="172"/>
      <c r="AS59" s="172"/>
      <c r="AT59" s="172"/>
      <c r="AU59" s="172"/>
      <c r="AV59" s="172"/>
      <c r="AW59" s="172"/>
      <c r="AX59" s="362"/>
      <c r="AY59" s="373"/>
      <c r="AZ59" s="374"/>
      <c r="BA59" s="172"/>
      <c r="BB59" s="172"/>
      <c r="BC59" s="172"/>
      <c r="BD59" s="172"/>
      <c r="BE59" s="172"/>
      <c r="BF59" s="182"/>
      <c r="BG59" s="374"/>
      <c r="BH59" s="374"/>
      <c r="BI59" s="377"/>
      <c r="BJ59" s="362">
        <v>1</v>
      </c>
      <c r="BK59" s="377"/>
      <c r="BL59" s="172"/>
      <c r="BM59" s="172"/>
      <c r="BN59" s="63"/>
      <c r="BO59" s="172"/>
      <c r="BP59" s="172">
        <v>1</v>
      </c>
      <c r="BQ59" s="172"/>
      <c r="BR59" s="63"/>
      <c r="BS59" s="182">
        <f t="shared" si="8"/>
        <v>1</v>
      </c>
    </row>
    <row r="60" spans="1:71" s="202" customFormat="1" ht="108" customHeight="1">
      <c r="A60" s="225" t="s">
        <v>179</v>
      </c>
      <c r="B60" s="63">
        <v>93</v>
      </c>
      <c r="C60" s="226">
        <v>704</v>
      </c>
      <c r="D60" s="226"/>
      <c r="E60" s="843" t="s">
        <v>217</v>
      </c>
      <c r="F60" s="844"/>
      <c r="G60" s="844"/>
      <c r="H60" s="845"/>
      <c r="I60" s="229"/>
      <c r="J60" s="275">
        <v>3340944</v>
      </c>
      <c r="K60" s="276" t="s">
        <v>109</v>
      </c>
      <c r="L60" s="276" t="s">
        <v>218</v>
      </c>
      <c r="M60" s="275" t="s">
        <v>151</v>
      </c>
      <c r="N60" s="275"/>
      <c r="O60" s="278">
        <v>194129</v>
      </c>
      <c r="P60" s="279"/>
      <c r="Q60" s="295"/>
      <c r="R60" s="295"/>
      <c r="S60" s="296"/>
      <c r="T60" s="296" t="s">
        <v>114</v>
      </c>
      <c r="U60" s="296" t="s">
        <v>114</v>
      </c>
      <c r="V60" s="296"/>
      <c r="W60" s="296"/>
      <c r="X60" s="296" t="s">
        <v>99</v>
      </c>
      <c r="Y60" s="296"/>
      <c r="Z60" s="296"/>
      <c r="AA60" s="296"/>
      <c r="AB60" s="318" t="s">
        <v>219</v>
      </c>
      <c r="AC60" s="319">
        <v>41459</v>
      </c>
      <c r="AD60" s="495" t="s">
        <v>220</v>
      </c>
      <c r="AE60" s="321" t="s">
        <v>37</v>
      </c>
      <c r="AF60" s="321" t="s">
        <v>117</v>
      </c>
      <c r="AG60" s="360" t="s">
        <v>221</v>
      </c>
      <c r="AH60" s="361" t="s">
        <v>157</v>
      </c>
      <c r="AI60" s="275" t="s">
        <v>222</v>
      </c>
      <c r="AJ60" s="362">
        <f t="shared" si="7"/>
        <v>12</v>
      </c>
      <c r="AK60" s="172">
        <v>1</v>
      </c>
      <c r="AL60" s="172">
        <v>1</v>
      </c>
      <c r="AM60" s="172">
        <v>1</v>
      </c>
      <c r="AN60" s="172">
        <v>1</v>
      </c>
      <c r="AO60" s="172">
        <v>1</v>
      </c>
      <c r="AP60" s="172">
        <v>1</v>
      </c>
      <c r="AQ60" s="172" t="s">
        <v>121</v>
      </c>
      <c r="AR60" s="172" t="s">
        <v>121</v>
      </c>
      <c r="AS60" s="172" t="s">
        <v>121</v>
      </c>
      <c r="AT60" s="172" t="s">
        <v>121</v>
      </c>
      <c r="AU60" s="172" t="s">
        <v>121</v>
      </c>
      <c r="AV60" s="364">
        <v>1</v>
      </c>
      <c r="AW60" s="172">
        <v>1</v>
      </c>
      <c r="AX60" s="362"/>
      <c r="AY60" s="373"/>
      <c r="AZ60" s="374"/>
      <c r="BA60" s="172" t="s">
        <v>121</v>
      </c>
      <c r="BB60" s="172"/>
      <c r="BC60" s="172"/>
      <c r="BD60" s="172"/>
      <c r="BE60" s="172"/>
      <c r="BF60" s="182"/>
      <c r="BG60" s="374"/>
      <c r="BH60" s="374"/>
      <c r="BI60" s="377"/>
      <c r="BJ60" s="362">
        <v>1</v>
      </c>
      <c r="BK60" s="377">
        <v>1</v>
      </c>
      <c r="BL60" s="172"/>
      <c r="BM60" s="172"/>
      <c r="BN60" s="63">
        <v>1</v>
      </c>
      <c r="BO60" s="172" t="s">
        <v>136</v>
      </c>
      <c r="BP60" s="172">
        <v>1</v>
      </c>
      <c r="BQ60" s="172"/>
      <c r="BR60" s="63"/>
      <c r="BS60" s="182">
        <f t="shared" si="8"/>
        <v>3</v>
      </c>
    </row>
    <row r="61" spans="1:71" s="202" customFormat="1" ht="120" customHeight="1">
      <c r="A61" s="225" t="s">
        <v>106</v>
      </c>
      <c r="B61" s="63">
        <v>4</v>
      </c>
      <c r="C61" s="226">
        <v>733</v>
      </c>
      <c r="D61" s="226"/>
      <c r="E61" s="843" t="s">
        <v>223</v>
      </c>
      <c r="F61" s="844"/>
      <c r="G61" s="844"/>
      <c r="H61" s="845"/>
      <c r="I61" s="229"/>
      <c r="J61" s="275">
        <v>3340580</v>
      </c>
      <c r="K61" s="276" t="s">
        <v>109</v>
      </c>
      <c r="L61" s="276" t="s">
        <v>224</v>
      </c>
      <c r="M61" s="275" t="s">
        <v>202</v>
      </c>
      <c r="N61" s="275"/>
      <c r="O61" s="278"/>
      <c r="P61" s="279"/>
      <c r="Q61" s="295"/>
      <c r="R61" s="295"/>
      <c r="S61" s="296" t="s">
        <v>114</v>
      </c>
      <c r="T61" s="296" t="s">
        <v>114</v>
      </c>
      <c r="U61" s="296" t="s">
        <v>114</v>
      </c>
      <c r="V61" s="296"/>
      <c r="W61" s="296"/>
      <c r="X61" s="296" t="s">
        <v>99</v>
      </c>
      <c r="Y61" s="296" t="s">
        <v>40</v>
      </c>
      <c r="Z61" s="296" t="s">
        <v>225</v>
      </c>
      <c r="AA61" s="296" t="s">
        <v>226</v>
      </c>
      <c r="AB61" s="318" t="s">
        <v>227</v>
      </c>
      <c r="AC61" s="319">
        <v>41458</v>
      </c>
      <c r="AD61" s="320" t="s">
        <v>228</v>
      </c>
      <c r="AE61" s="321" t="s">
        <v>37</v>
      </c>
      <c r="AF61" s="321" t="s">
        <v>117</v>
      </c>
      <c r="AG61" s="360" t="s">
        <v>229</v>
      </c>
      <c r="AH61" s="361" t="s">
        <v>230</v>
      </c>
      <c r="AI61" s="275" t="s">
        <v>231</v>
      </c>
      <c r="AJ61" s="362">
        <f t="shared" si="7"/>
        <v>2</v>
      </c>
      <c r="AK61" s="172" t="s">
        <v>122</v>
      </c>
      <c r="AL61" s="172"/>
      <c r="AM61" s="172"/>
      <c r="AN61" s="172"/>
      <c r="AO61" s="172"/>
      <c r="AP61" s="172"/>
      <c r="AQ61" s="172" t="s">
        <v>121</v>
      </c>
      <c r="AR61" s="172" t="s">
        <v>121</v>
      </c>
      <c r="AS61" s="172" t="s">
        <v>121</v>
      </c>
      <c r="AT61" s="172" t="s">
        <v>121</v>
      </c>
      <c r="AU61" s="172" t="s">
        <v>121</v>
      </c>
      <c r="AV61" s="172"/>
      <c r="AW61" s="172">
        <v>1</v>
      </c>
      <c r="AX61" s="362"/>
      <c r="AY61" s="373"/>
      <c r="AZ61" s="374"/>
      <c r="BA61" s="364">
        <v>1</v>
      </c>
      <c r="BB61" s="172"/>
      <c r="BC61" s="172"/>
      <c r="BD61" s="172"/>
      <c r="BE61" s="172"/>
      <c r="BF61" s="182"/>
      <c r="BG61" s="374"/>
      <c r="BH61" s="374"/>
      <c r="BI61" s="377"/>
      <c r="BJ61" s="362"/>
      <c r="BK61" s="377"/>
      <c r="BL61" s="172" t="s">
        <v>121</v>
      </c>
      <c r="BM61" s="172"/>
      <c r="BN61" s="63"/>
      <c r="BO61" s="172" t="s">
        <v>136</v>
      </c>
      <c r="BP61" s="172"/>
      <c r="BQ61" s="172"/>
      <c r="BR61" s="63"/>
      <c r="BS61" s="182">
        <f t="shared" si="8"/>
        <v>0</v>
      </c>
    </row>
    <row r="62" spans="1:71" s="202" customFormat="1" ht="120" customHeight="1">
      <c r="A62" s="225" t="s">
        <v>106</v>
      </c>
      <c r="B62" s="63">
        <v>5</v>
      </c>
      <c r="C62" s="226">
        <v>734</v>
      </c>
      <c r="D62" s="226"/>
      <c r="E62" s="843" t="s">
        <v>232</v>
      </c>
      <c r="F62" s="844"/>
      <c r="G62" s="844"/>
      <c r="H62" s="845"/>
      <c r="I62" s="229"/>
      <c r="J62" s="275">
        <v>3340580</v>
      </c>
      <c r="K62" s="276" t="s">
        <v>109</v>
      </c>
      <c r="L62" s="276" t="s">
        <v>224</v>
      </c>
      <c r="M62" s="275" t="s">
        <v>202</v>
      </c>
      <c r="N62" s="275"/>
      <c r="O62" s="278"/>
      <c r="P62" s="279"/>
      <c r="Q62" s="295"/>
      <c r="R62" s="295"/>
      <c r="S62" s="296" t="s">
        <v>114</v>
      </c>
      <c r="T62" s="296" t="s">
        <v>114</v>
      </c>
      <c r="U62" s="296" t="s">
        <v>114</v>
      </c>
      <c r="V62" s="296"/>
      <c r="W62" s="296"/>
      <c r="X62" s="296" t="s">
        <v>99</v>
      </c>
      <c r="Y62" s="296"/>
      <c r="Z62" s="296" t="s">
        <v>225</v>
      </c>
      <c r="AA62" s="296" t="s">
        <v>226</v>
      </c>
      <c r="AB62" s="318" t="s">
        <v>233</v>
      </c>
      <c r="AC62" s="319">
        <v>41458</v>
      </c>
      <c r="AD62" s="320" t="s">
        <v>228</v>
      </c>
      <c r="AE62" s="319" t="s">
        <v>37</v>
      </c>
      <c r="AF62" s="321" t="s">
        <v>117</v>
      </c>
      <c r="AG62" s="360" t="s">
        <v>234</v>
      </c>
      <c r="AH62" s="361" t="s">
        <v>230</v>
      </c>
      <c r="AI62" s="275" t="s">
        <v>235</v>
      </c>
      <c r="AJ62" s="362">
        <f t="shared" si="7"/>
        <v>0</v>
      </c>
      <c r="AK62" s="172" t="s">
        <v>122</v>
      </c>
      <c r="AL62" s="172"/>
      <c r="AM62" s="172"/>
      <c r="AN62" s="172"/>
      <c r="AO62" s="172"/>
      <c r="AP62" s="172"/>
      <c r="AQ62" s="172" t="s">
        <v>121</v>
      </c>
      <c r="AR62" s="172" t="s">
        <v>121</v>
      </c>
      <c r="AS62" s="172" t="s">
        <v>121</v>
      </c>
      <c r="AT62" s="172" t="s">
        <v>121</v>
      </c>
      <c r="AU62" s="172" t="s">
        <v>121</v>
      </c>
      <c r="AV62" s="172"/>
      <c r="AW62" s="172"/>
      <c r="AX62" s="362"/>
      <c r="AY62" s="373"/>
      <c r="AZ62" s="374"/>
      <c r="BA62" s="172"/>
      <c r="BB62" s="172"/>
      <c r="BC62" s="172"/>
      <c r="BD62" s="172"/>
      <c r="BE62" s="172"/>
      <c r="BF62" s="182"/>
      <c r="BG62" s="374"/>
      <c r="BH62" s="374"/>
      <c r="BI62" s="377"/>
      <c r="BJ62" s="362"/>
      <c r="BK62" s="377"/>
      <c r="BL62" s="172"/>
      <c r="BM62" s="172"/>
      <c r="BN62" s="63"/>
      <c r="BO62" s="172"/>
      <c r="BP62" s="172"/>
      <c r="BQ62" s="172"/>
      <c r="BR62" s="63"/>
      <c r="BS62" s="182">
        <f t="shared" si="8"/>
        <v>0</v>
      </c>
    </row>
    <row r="63" spans="1:71" s="202" customFormat="1" ht="120" customHeight="1">
      <c r="A63" s="225" t="s">
        <v>187</v>
      </c>
      <c r="B63" s="63">
        <v>11</v>
      </c>
      <c r="C63" s="226">
        <v>735</v>
      </c>
      <c r="D63" s="226"/>
      <c r="E63" s="843" t="s">
        <v>236</v>
      </c>
      <c r="F63" s="844"/>
      <c r="G63" s="844"/>
      <c r="H63" s="845"/>
      <c r="I63" s="229"/>
      <c r="J63" s="275">
        <v>3340577</v>
      </c>
      <c r="K63" s="276" t="s">
        <v>109</v>
      </c>
      <c r="L63" s="276" t="s">
        <v>237</v>
      </c>
      <c r="M63" s="275" t="s">
        <v>202</v>
      </c>
      <c r="N63" s="275"/>
      <c r="O63" s="278"/>
      <c r="P63" s="279"/>
      <c r="Q63" s="295"/>
      <c r="R63" s="295"/>
      <c r="S63" s="296" t="s">
        <v>114</v>
      </c>
      <c r="T63" s="296" t="s">
        <v>114</v>
      </c>
      <c r="U63" s="296" t="s">
        <v>114</v>
      </c>
      <c r="V63" s="296"/>
      <c r="W63" s="296"/>
      <c r="X63" s="296" t="s">
        <v>99</v>
      </c>
      <c r="Y63" s="296"/>
      <c r="Z63" s="296" t="s">
        <v>238</v>
      </c>
      <c r="AA63" s="296" t="s">
        <v>239</v>
      </c>
      <c r="AB63" s="318" t="s">
        <v>233</v>
      </c>
      <c r="AC63" s="319">
        <v>41458</v>
      </c>
      <c r="AD63" s="320" t="s">
        <v>228</v>
      </c>
      <c r="AE63" s="322" t="s">
        <v>240</v>
      </c>
      <c r="AF63" s="321" t="s">
        <v>117</v>
      </c>
      <c r="AG63" s="360" t="s">
        <v>241</v>
      </c>
      <c r="AH63" s="361" t="s">
        <v>230</v>
      </c>
      <c r="AI63" s="275" t="s">
        <v>242</v>
      </c>
      <c r="AJ63" s="362">
        <f t="shared" si="7"/>
        <v>1</v>
      </c>
      <c r="AK63" s="172" t="s">
        <v>122</v>
      </c>
      <c r="AL63" s="172"/>
      <c r="AM63" s="172"/>
      <c r="AN63" s="172"/>
      <c r="AO63" s="172"/>
      <c r="AP63" s="172">
        <v>1</v>
      </c>
      <c r="AQ63" s="172" t="s">
        <v>121</v>
      </c>
      <c r="AR63" s="172" t="s">
        <v>121</v>
      </c>
      <c r="AS63" s="172" t="s">
        <v>121</v>
      </c>
      <c r="AT63" s="172" t="s">
        <v>121</v>
      </c>
      <c r="AU63" s="172" t="s">
        <v>121</v>
      </c>
      <c r="AV63" s="172" t="s">
        <v>136</v>
      </c>
      <c r="AW63" s="172" t="s">
        <v>136</v>
      </c>
      <c r="AX63" s="362"/>
      <c r="AY63" s="373"/>
      <c r="AZ63" s="374"/>
      <c r="BA63" s="172"/>
      <c r="BB63" s="172"/>
      <c r="BC63" s="172"/>
      <c r="BD63" s="172"/>
      <c r="BE63" s="172"/>
      <c r="BF63" s="182"/>
      <c r="BG63" s="374"/>
      <c r="BH63" s="374"/>
      <c r="BI63" s="377"/>
      <c r="BJ63" s="362"/>
      <c r="BK63" s="377"/>
      <c r="BL63" s="172"/>
      <c r="BM63" s="172"/>
      <c r="BN63" s="63"/>
      <c r="BO63" s="172" t="s">
        <v>136</v>
      </c>
      <c r="BP63" s="172"/>
      <c r="BQ63" s="172"/>
      <c r="BR63" s="63"/>
      <c r="BS63" s="182">
        <f t="shared" si="8"/>
        <v>0</v>
      </c>
    </row>
    <row r="64" spans="1:71" s="202" customFormat="1" ht="120" customHeight="1">
      <c r="A64" s="225" t="s">
        <v>187</v>
      </c>
      <c r="B64" s="63">
        <v>59</v>
      </c>
      <c r="C64" s="226">
        <v>736</v>
      </c>
      <c r="D64" s="226" t="s">
        <v>123</v>
      </c>
      <c r="E64" s="843" t="s">
        <v>243</v>
      </c>
      <c r="F64" s="844"/>
      <c r="G64" s="844"/>
      <c r="H64" s="845"/>
      <c r="I64" s="229"/>
      <c r="J64" s="275">
        <v>3341861</v>
      </c>
      <c r="K64" s="276" t="s">
        <v>109</v>
      </c>
      <c r="L64" s="276" t="s">
        <v>244</v>
      </c>
      <c r="M64" s="277" t="s">
        <v>111</v>
      </c>
      <c r="N64" s="277" t="s">
        <v>245</v>
      </c>
      <c r="O64" s="278" t="s">
        <v>246</v>
      </c>
      <c r="P64" s="279"/>
      <c r="Q64" s="295"/>
      <c r="R64" s="295"/>
      <c r="S64" s="296"/>
      <c r="T64" s="296" t="s">
        <v>114</v>
      </c>
      <c r="U64" s="296" t="s">
        <v>114</v>
      </c>
      <c r="V64" s="296"/>
      <c r="W64" s="296"/>
      <c r="X64" s="296" t="s">
        <v>99</v>
      </c>
      <c r="Y64" s="296" t="s">
        <v>40</v>
      </c>
      <c r="Z64" s="296" t="s">
        <v>172</v>
      </c>
      <c r="AA64" s="296" t="s">
        <v>247</v>
      </c>
      <c r="AB64" s="318" t="s">
        <v>248</v>
      </c>
      <c r="AC64" s="319">
        <v>41535</v>
      </c>
      <c r="AD64" s="320" t="s">
        <v>249</v>
      </c>
      <c r="AE64" s="321">
        <v>41517</v>
      </c>
      <c r="AF64" s="321" t="s">
        <v>117</v>
      </c>
      <c r="AG64" s="365" t="s">
        <v>250</v>
      </c>
      <c r="AH64" s="361" t="s">
        <v>251</v>
      </c>
      <c r="AI64" s="275" t="s">
        <v>252</v>
      </c>
      <c r="AJ64" s="362">
        <f t="shared" si="7"/>
        <v>5</v>
      </c>
      <c r="AK64" s="172">
        <v>1</v>
      </c>
      <c r="AL64" s="172"/>
      <c r="AM64" s="172"/>
      <c r="AN64" s="172">
        <v>1</v>
      </c>
      <c r="AO64" s="172"/>
      <c r="AP64" s="172"/>
      <c r="AQ64" s="172"/>
      <c r="AR64" s="172">
        <v>1</v>
      </c>
      <c r="AS64" s="172">
        <v>1</v>
      </c>
      <c r="AT64" s="172"/>
      <c r="AU64" s="172"/>
      <c r="AV64" s="172"/>
      <c r="AW64" s="172"/>
      <c r="AX64" s="362"/>
      <c r="AY64" s="373"/>
      <c r="AZ64" s="374"/>
      <c r="BA64" s="172">
        <v>1</v>
      </c>
      <c r="BB64" s="172"/>
      <c r="BC64" s="172"/>
      <c r="BD64" s="172"/>
      <c r="BE64" s="172"/>
      <c r="BF64" s="182"/>
      <c r="BG64" s="374"/>
      <c r="BH64" s="374"/>
      <c r="BI64" s="377"/>
      <c r="BJ64" s="362"/>
      <c r="BK64" s="377"/>
      <c r="BL64" s="172"/>
      <c r="BM64" s="172"/>
      <c r="BN64" s="63"/>
      <c r="BO64" s="172"/>
      <c r="BP64" s="172"/>
      <c r="BQ64" s="172"/>
      <c r="BR64" s="63"/>
      <c r="BS64" s="182">
        <f t="shared" si="8"/>
        <v>0</v>
      </c>
    </row>
    <row r="65" spans="1:71" s="202" customFormat="1" ht="96" customHeight="1">
      <c r="A65" s="225" t="s">
        <v>106</v>
      </c>
      <c r="B65" s="63">
        <v>66</v>
      </c>
      <c r="C65" s="226">
        <v>737</v>
      </c>
      <c r="D65" s="226"/>
      <c r="E65" s="843" t="s">
        <v>253</v>
      </c>
      <c r="F65" s="844"/>
      <c r="G65" s="844"/>
      <c r="H65" s="845"/>
      <c r="I65" s="229"/>
      <c r="J65" s="275">
        <v>3340578</v>
      </c>
      <c r="K65" s="276" t="s">
        <v>109</v>
      </c>
      <c r="L65" s="276" t="s">
        <v>254</v>
      </c>
      <c r="M65" s="275" t="s">
        <v>202</v>
      </c>
      <c r="N65" s="391">
        <v>41486</v>
      </c>
      <c r="O65" s="278"/>
      <c r="P65" s="279"/>
      <c r="Q65" s="295"/>
      <c r="R65" s="295"/>
      <c r="S65" s="296"/>
      <c r="T65" s="296" t="s">
        <v>114</v>
      </c>
      <c r="U65" s="296" t="s">
        <v>114</v>
      </c>
      <c r="V65" s="296"/>
      <c r="W65" s="296"/>
      <c r="X65" s="296" t="s">
        <v>99</v>
      </c>
      <c r="Y65" s="296" t="s">
        <v>40</v>
      </c>
      <c r="Z65" s="296" t="s">
        <v>255</v>
      </c>
      <c r="AA65" s="296" t="s">
        <v>255</v>
      </c>
      <c r="AB65" s="318" t="s">
        <v>256</v>
      </c>
      <c r="AC65" s="322">
        <v>41459</v>
      </c>
      <c r="AD65" s="320" t="s">
        <v>257</v>
      </c>
      <c r="AE65" s="322" t="s">
        <v>240</v>
      </c>
      <c r="AF65" s="321" t="s">
        <v>117</v>
      </c>
      <c r="AG65" s="360" t="s">
        <v>258</v>
      </c>
      <c r="AH65" s="361" t="s">
        <v>259</v>
      </c>
      <c r="AI65" s="275" t="s">
        <v>260</v>
      </c>
      <c r="AJ65" s="362">
        <f t="shared" si="7"/>
        <v>10</v>
      </c>
      <c r="AK65" s="172" t="s">
        <v>122</v>
      </c>
      <c r="AL65" s="364">
        <v>1</v>
      </c>
      <c r="AM65" s="364">
        <v>1</v>
      </c>
      <c r="AN65" s="364">
        <v>1</v>
      </c>
      <c r="AO65" s="172"/>
      <c r="AP65" s="172">
        <v>1</v>
      </c>
      <c r="AQ65" s="364">
        <v>1</v>
      </c>
      <c r="AR65" s="364">
        <v>1</v>
      </c>
      <c r="AS65" s="364">
        <v>1</v>
      </c>
      <c r="AT65" s="172"/>
      <c r="AU65" s="172"/>
      <c r="AV65" s="172">
        <v>1</v>
      </c>
      <c r="AW65" s="172">
        <v>1</v>
      </c>
      <c r="AX65" s="362"/>
      <c r="AY65" s="373"/>
      <c r="AZ65" s="374"/>
      <c r="BA65" s="172">
        <v>1</v>
      </c>
      <c r="BB65" s="172"/>
      <c r="BC65" s="172"/>
      <c r="BD65" s="172"/>
      <c r="BE65" s="172"/>
      <c r="BF65" s="182"/>
      <c r="BG65" s="374"/>
      <c r="BH65" s="374"/>
      <c r="BI65" s="377"/>
      <c r="BJ65" s="362"/>
      <c r="BK65" s="377"/>
      <c r="BL65" s="172"/>
      <c r="BM65" s="172"/>
      <c r="BN65" s="63"/>
      <c r="BO65" s="172" t="s">
        <v>136</v>
      </c>
      <c r="BP65" s="172"/>
      <c r="BQ65" s="172"/>
      <c r="BR65" s="63"/>
      <c r="BS65" s="182">
        <f t="shared" si="8"/>
        <v>0</v>
      </c>
    </row>
    <row r="66" spans="1:71" s="202" customFormat="1" ht="96" customHeight="1">
      <c r="A66" s="225" t="s">
        <v>106</v>
      </c>
      <c r="B66" s="63">
        <v>75</v>
      </c>
      <c r="C66" s="226">
        <v>738</v>
      </c>
      <c r="D66" s="226"/>
      <c r="E66" s="843" t="s">
        <v>261</v>
      </c>
      <c r="F66" s="844"/>
      <c r="G66" s="844"/>
      <c r="H66" s="845"/>
      <c r="I66" s="229"/>
      <c r="J66" s="392">
        <v>3340575</v>
      </c>
      <c r="K66" s="276" t="s">
        <v>109</v>
      </c>
      <c r="L66" s="276" t="s">
        <v>262</v>
      </c>
      <c r="M66" s="275" t="s">
        <v>202</v>
      </c>
      <c r="N66" s="275"/>
      <c r="O66" s="278" t="s">
        <v>263</v>
      </c>
      <c r="P66" s="279"/>
      <c r="Q66" s="295"/>
      <c r="R66" s="295"/>
      <c r="S66" s="296" t="s">
        <v>114</v>
      </c>
      <c r="T66" s="296"/>
      <c r="U66" s="296"/>
      <c r="V66" s="296"/>
      <c r="W66" s="296"/>
      <c r="X66" s="296" t="s">
        <v>99</v>
      </c>
      <c r="Y66" s="296"/>
      <c r="Z66" s="296" t="s">
        <v>264</v>
      </c>
      <c r="AA66" s="296" t="s">
        <v>264</v>
      </c>
      <c r="AB66" s="318" t="s">
        <v>265</v>
      </c>
      <c r="AC66" s="322">
        <v>41459</v>
      </c>
      <c r="AD66" s="320" t="s">
        <v>266</v>
      </c>
      <c r="AE66" s="321" t="s">
        <v>37</v>
      </c>
      <c r="AF66" s="321" t="s">
        <v>117</v>
      </c>
      <c r="AG66" s="360" t="s">
        <v>258</v>
      </c>
      <c r="AH66" s="361" t="s">
        <v>157</v>
      </c>
      <c r="AI66" s="275" t="s">
        <v>267</v>
      </c>
      <c r="AJ66" s="362">
        <f t="shared" si="7"/>
        <v>3</v>
      </c>
      <c r="AK66" s="172" t="s">
        <v>122</v>
      </c>
      <c r="AL66" s="172"/>
      <c r="AM66" s="364">
        <v>1</v>
      </c>
      <c r="AN66" s="364">
        <v>1</v>
      </c>
      <c r="AO66" s="172"/>
      <c r="AP66" s="172"/>
      <c r="AQ66" s="172"/>
      <c r="AR66" s="172"/>
      <c r="AS66" s="364">
        <v>1</v>
      </c>
      <c r="AT66" s="172"/>
      <c r="AU66" s="172"/>
      <c r="AV66" s="172"/>
      <c r="AW66" s="172"/>
      <c r="AX66" s="362"/>
      <c r="AY66" s="373"/>
      <c r="AZ66" s="374"/>
      <c r="BA66" s="172"/>
      <c r="BB66" s="172"/>
      <c r="BC66" s="172"/>
      <c r="BD66" s="172"/>
      <c r="BE66" s="172"/>
      <c r="BF66" s="182"/>
      <c r="BG66" s="374"/>
      <c r="BH66" s="374"/>
      <c r="BI66" s="377"/>
      <c r="BJ66" s="362"/>
      <c r="BK66" s="377"/>
      <c r="BL66" s="172"/>
      <c r="BM66" s="172"/>
      <c r="BN66" s="63"/>
      <c r="BO66" s="172"/>
      <c r="BP66" s="172"/>
      <c r="BQ66" s="172"/>
      <c r="BR66" s="63"/>
      <c r="BS66" s="182">
        <f t="shared" si="8"/>
        <v>0</v>
      </c>
    </row>
    <row r="67" spans="1:71" s="202" customFormat="1" ht="108" customHeight="1">
      <c r="A67" s="225" t="s">
        <v>268</v>
      </c>
      <c r="B67" s="63">
        <v>115</v>
      </c>
      <c r="C67" s="226">
        <v>739</v>
      </c>
      <c r="D67" s="226"/>
      <c r="E67" s="843" t="s">
        <v>269</v>
      </c>
      <c r="F67" s="844"/>
      <c r="G67" s="844"/>
      <c r="H67" s="845"/>
      <c r="I67" s="229"/>
      <c r="J67" s="275">
        <v>3340849</v>
      </c>
      <c r="K67" s="276" t="s">
        <v>109</v>
      </c>
      <c r="L67" s="276" t="s">
        <v>270</v>
      </c>
      <c r="M67" s="275" t="s">
        <v>202</v>
      </c>
      <c r="N67" s="275"/>
      <c r="O67" s="278"/>
      <c r="P67" s="279"/>
      <c r="Q67" s="295"/>
      <c r="R67" s="295"/>
      <c r="S67" s="296"/>
      <c r="T67" s="296" t="s">
        <v>114</v>
      </c>
      <c r="U67" s="296" t="s">
        <v>114</v>
      </c>
      <c r="V67" s="296"/>
      <c r="W67" s="296"/>
      <c r="X67" s="296" t="s">
        <v>99</v>
      </c>
      <c r="Y67" s="296"/>
      <c r="Z67" s="296" t="s">
        <v>271</v>
      </c>
      <c r="AA67" s="296" t="s">
        <v>239</v>
      </c>
      <c r="AB67" s="318" t="s">
        <v>272</v>
      </c>
      <c r="AC67" s="319">
        <v>41464</v>
      </c>
      <c r="AD67" s="320" t="s">
        <v>273</v>
      </c>
      <c r="AE67" s="321" t="s">
        <v>31</v>
      </c>
      <c r="AF67" s="321" t="s">
        <v>117</v>
      </c>
      <c r="AG67" s="360" t="s">
        <v>274</v>
      </c>
      <c r="AH67" s="361" t="s">
        <v>275</v>
      </c>
      <c r="AI67" s="275" t="s">
        <v>276</v>
      </c>
      <c r="AJ67" s="362">
        <f t="shared" si="7"/>
        <v>2</v>
      </c>
      <c r="AK67" s="172">
        <v>1</v>
      </c>
      <c r="AL67" s="172"/>
      <c r="AM67" s="172"/>
      <c r="AN67" s="172"/>
      <c r="AO67" s="172">
        <v>1</v>
      </c>
      <c r="AP67" s="172"/>
      <c r="AQ67" s="172" t="s">
        <v>121</v>
      </c>
      <c r="AR67" s="172" t="s">
        <v>121</v>
      </c>
      <c r="AS67" s="172" t="s">
        <v>121</v>
      </c>
      <c r="AT67" s="172" t="s">
        <v>121</v>
      </c>
      <c r="AU67" s="172" t="s">
        <v>121</v>
      </c>
      <c r="AV67" s="172"/>
      <c r="AW67" s="172"/>
      <c r="AX67" s="362"/>
      <c r="AY67" s="373"/>
      <c r="AZ67" s="374"/>
      <c r="BA67" s="172"/>
      <c r="BB67" s="172"/>
      <c r="BC67" s="172"/>
      <c r="BD67" s="172"/>
      <c r="BE67" s="172"/>
      <c r="BF67" s="182"/>
      <c r="BG67" s="374"/>
      <c r="BH67" s="374"/>
      <c r="BI67" s="377"/>
      <c r="BJ67" s="362"/>
      <c r="BK67" s="377"/>
      <c r="BL67" s="172"/>
      <c r="BM67" s="172"/>
      <c r="BN67" s="63"/>
      <c r="BO67" s="172" t="s">
        <v>136</v>
      </c>
      <c r="BP67" s="172"/>
      <c r="BQ67" s="172"/>
      <c r="BR67" s="63"/>
      <c r="BS67" s="182">
        <f t="shared" si="8"/>
        <v>0</v>
      </c>
    </row>
    <row r="68" spans="1:71" s="202" customFormat="1" ht="81" customHeight="1">
      <c r="A68" s="225" t="s">
        <v>148</v>
      </c>
      <c r="B68" s="63">
        <v>244</v>
      </c>
      <c r="C68" s="226">
        <v>740</v>
      </c>
      <c r="D68" s="226" t="s">
        <v>159</v>
      </c>
      <c r="E68" s="843" t="s">
        <v>277</v>
      </c>
      <c r="F68" s="844"/>
      <c r="G68" s="844"/>
      <c r="H68" s="845"/>
      <c r="I68" s="229"/>
      <c r="J68" s="393">
        <v>3340574</v>
      </c>
      <c r="K68" s="276" t="s">
        <v>109</v>
      </c>
      <c r="L68" s="276" t="s">
        <v>278</v>
      </c>
      <c r="M68" s="277" t="s">
        <v>111</v>
      </c>
      <c r="N68" s="277" t="s">
        <v>279</v>
      </c>
      <c r="O68" s="278" t="s">
        <v>280</v>
      </c>
      <c r="P68" s="279"/>
      <c r="Q68" s="295"/>
      <c r="R68" s="295"/>
      <c r="S68" s="296"/>
      <c r="T68" s="296" t="s">
        <v>114</v>
      </c>
      <c r="U68" s="296" t="s">
        <v>114</v>
      </c>
      <c r="V68" s="296"/>
      <c r="W68" s="296"/>
      <c r="X68" s="296" t="s">
        <v>99</v>
      </c>
      <c r="Y68" s="296"/>
      <c r="Z68" s="406" t="s">
        <v>281</v>
      </c>
      <c r="AA68" s="406" t="s">
        <v>282</v>
      </c>
      <c r="AB68" s="318" t="s">
        <v>283</v>
      </c>
      <c r="AC68" s="319">
        <v>41467</v>
      </c>
      <c r="AD68" s="320" t="s">
        <v>284</v>
      </c>
      <c r="AE68" s="321">
        <v>41523</v>
      </c>
      <c r="AF68" s="321" t="s">
        <v>117</v>
      </c>
      <c r="AG68" s="360" t="s">
        <v>285</v>
      </c>
      <c r="AH68" s="361" t="s">
        <v>286</v>
      </c>
      <c r="AI68" s="275" t="s">
        <v>287</v>
      </c>
      <c r="AJ68" s="362">
        <f t="shared" si="7"/>
        <v>2</v>
      </c>
      <c r="AK68" s="172">
        <v>1</v>
      </c>
      <c r="AL68" s="172"/>
      <c r="AM68" s="172"/>
      <c r="AN68" s="172">
        <v>1</v>
      </c>
      <c r="AO68" s="172"/>
      <c r="AP68" s="172"/>
      <c r="AQ68" s="172"/>
      <c r="AR68" s="172"/>
      <c r="AS68" s="172" t="s">
        <v>121</v>
      </c>
      <c r="AT68" s="172" t="s">
        <v>121</v>
      </c>
      <c r="AU68" s="172" t="s">
        <v>121</v>
      </c>
      <c r="AV68" s="172"/>
      <c r="AW68" s="172"/>
      <c r="AX68" s="362"/>
      <c r="AY68" s="373"/>
      <c r="AZ68" s="374"/>
      <c r="BA68" s="172"/>
      <c r="BB68" s="172"/>
      <c r="BC68" s="172"/>
      <c r="BD68" s="172"/>
      <c r="BE68" s="172"/>
      <c r="BF68" s="182"/>
      <c r="BG68" s="374"/>
      <c r="BH68" s="374"/>
      <c r="BI68" s="377"/>
      <c r="BJ68" s="362"/>
      <c r="BK68" s="377"/>
      <c r="BL68" s="172"/>
      <c r="BM68" s="172"/>
      <c r="BN68" s="63"/>
      <c r="BO68" s="172"/>
      <c r="BP68" s="172"/>
      <c r="BQ68" s="172"/>
      <c r="BR68" s="63"/>
      <c r="BS68" s="182">
        <f t="shared" si="8"/>
        <v>0</v>
      </c>
    </row>
    <row r="69" spans="1:71" s="202" customFormat="1" ht="108" customHeight="1">
      <c r="A69" s="225" t="s">
        <v>106</v>
      </c>
      <c r="B69" s="63">
        <v>245</v>
      </c>
      <c r="C69" s="226">
        <v>741</v>
      </c>
      <c r="D69" s="226"/>
      <c r="E69" s="843" t="s">
        <v>288</v>
      </c>
      <c r="F69" s="844"/>
      <c r="G69" s="844"/>
      <c r="H69" s="845"/>
      <c r="I69" s="229"/>
      <c r="J69" s="393">
        <v>3340573</v>
      </c>
      <c r="K69" s="276" t="s">
        <v>109</v>
      </c>
      <c r="L69" s="276" t="s">
        <v>289</v>
      </c>
      <c r="M69" s="275" t="s">
        <v>202</v>
      </c>
      <c r="N69" s="391">
        <v>41486</v>
      </c>
      <c r="O69" s="278" t="s">
        <v>263</v>
      </c>
      <c r="P69" s="279"/>
      <c r="Q69" s="295"/>
      <c r="R69" s="295"/>
      <c r="S69" s="296"/>
      <c r="T69" s="296" t="s">
        <v>114</v>
      </c>
      <c r="U69" s="296" t="s">
        <v>114</v>
      </c>
      <c r="V69" s="296"/>
      <c r="W69" s="296"/>
      <c r="X69" s="296" t="s">
        <v>99</v>
      </c>
      <c r="Y69" s="296"/>
      <c r="Z69" s="296" t="s">
        <v>290</v>
      </c>
      <c r="AA69" s="296" t="s">
        <v>290</v>
      </c>
      <c r="AB69" s="318" t="s">
        <v>291</v>
      </c>
      <c r="AC69" s="322">
        <v>41459</v>
      </c>
      <c r="AD69" s="320" t="s">
        <v>292</v>
      </c>
      <c r="AE69" s="321" t="s">
        <v>37</v>
      </c>
      <c r="AF69" s="321" t="s">
        <v>117</v>
      </c>
      <c r="AG69" s="360" t="s">
        <v>258</v>
      </c>
      <c r="AH69" s="361" t="s">
        <v>293</v>
      </c>
      <c r="AI69" s="412" t="s">
        <v>260</v>
      </c>
      <c r="AJ69" s="362">
        <f t="shared" si="7"/>
        <v>7</v>
      </c>
      <c r="AK69" s="364">
        <v>1</v>
      </c>
      <c r="AL69" s="172"/>
      <c r="AM69" s="364">
        <v>1</v>
      </c>
      <c r="AN69" s="364">
        <v>1</v>
      </c>
      <c r="AO69" s="364">
        <v>1</v>
      </c>
      <c r="AP69" s="172">
        <v>1</v>
      </c>
      <c r="AQ69" s="172"/>
      <c r="AR69" s="364">
        <v>1</v>
      </c>
      <c r="AS69" s="172"/>
      <c r="AT69" s="364">
        <v>1</v>
      </c>
      <c r="AU69" s="172"/>
      <c r="AV69" s="172" t="s">
        <v>136</v>
      </c>
      <c r="AW69" s="172" t="s">
        <v>136</v>
      </c>
      <c r="AX69" s="362"/>
      <c r="AY69" s="373"/>
      <c r="AZ69" s="374"/>
      <c r="BA69" s="172"/>
      <c r="BB69" s="172"/>
      <c r="BC69" s="172"/>
      <c r="BD69" s="172"/>
      <c r="BE69" s="172"/>
      <c r="BF69" s="182"/>
      <c r="BG69" s="374"/>
      <c r="BH69" s="374"/>
      <c r="BI69" s="377"/>
      <c r="BJ69" s="362"/>
      <c r="BK69" s="377"/>
      <c r="BL69" s="172"/>
      <c r="BM69" s="172"/>
      <c r="BN69" s="63"/>
      <c r="BO69" s="172" t="s">
        <v>136</v>
      </c>
      <c r="BP69" s="172"/>
      <c r="BQ69" s="172"/>
      <c r="BR69" s="63"/>
      <c r="BS69" s="182">
        <f t="shared" si="8"/>
        <v>0</v>
      </c>
    </row>
    <row r="70" spans="1:71" s="202" customFormat="1" ht="87" customHeight="1">
      <c r="A70" s="225" t="s">
        <v>187</v>
      </c>
      <c r="B70" s="63">
        <v>6</v>
      </c>
      <c r="C70" s="226">
        <v>770</v>
      </c>
      <c r="D70" s="226"/>
      <c r="E70" s="843" t="s">
        <v>294</v>
      </c>
      <c r="F70" s="844"/>
      <c r="G70" s="844"/>
      <c r="H70" s="845"/>
      <c r="I70" s="229"/>
      <c r="J70" s="275">
        <v>3341321</v>
      </c>
      <c r="K70" s="276" t="s">
        <v>109</v>
      </c>
      <c r="L70" s="276" t="s">
        <v>295</v>
      </c>
      <c r="M70" s="275" t="s">
        <v>151</v>
      </c>
      <c r="N70" s="275" t="s">
        <v>296</v>
      </c>
      <c r="O70" s="278">
        <v>194090</v>
      </c>
      <c r="P70" s="279"/>
      <c r="Q70" s="295"/>
      <c r="R70" s="295"/>
      <c r="S70" s="296"/>
      <c r="T70" s="296" t="s">
        <v>114</v>
      </c>
      <c r="U70" s="296" t="s">
        <v>114</v>
      </c>
      <c r="V70" s="296"/>
      <c r="W70" s="296"/>
      <c r="X70" s="296" t="s">
        <v>99</v>
      </c>
      <c r="Y70" s="296"/>
      <c r="Z70" s="296"/>
      <c r="AA70" s="296"/>
      <c r="AB70" s="318" t="s">
        <v>297</v>
      </c>
      <c r="AC70" s="319">
        <v>41480</v>
      </c>
      <c r="AD70" s="320" t="s">
        <v>298</v>
      </c>
      <c r="AE70" s="319">
        <v>41481</v>
      </c>
      <c r="AF70" s="319" t="s">
        <v>132</v>
      </c>
      <c r="AG70" s="360" t="s">
        <v>299</v>
      </c>
      <c r="AH70" s="361" t="s">
        <v>300</v>
      </c>
      <c r="AI70" s="275" t="s">
        <v>301</v>
      </c>
      <c r="AJ70" s="362">
        <f t="shared" si="7"/>
        <v>2</v>
      </c>
      <c r="AK70" s="172">
        <v>1</v>
      </c>
      <c r="AL70" s="172"/>
      <c r="AM70" s="172"/>
      <c r="AN70" s="172">
        <v>1</v>
      </c>
      <c r="AO70" s="172"/>
      <c r="AP70" s="172"/>
      <c r="AQ70" s="172"/>
      <c r="AR70" s="172" t="s">
        <v>121</v>
      </c>
      <c r="AS70" s="172" t="s">
        <v>121</v>
      </c>
      <c r="AT70" s="172" t="s">
        <v>121</v>
      </c>
      <c r="AU70" s="172" t="s">
        <v>121</v>
      </c>
      <c r="AV70" s="172"/>
      <c r="AW70" s="172"/>
      <c r="AX70" s="362"/>
      <c r="AY70" s="373"/>
      <c r="AZ70" s="374"/>
      <c r="BA70" s="172"/>
      <c r="BB70" s="172"/>
      <c r="BC70" s="172"/>
      <c r="BD70" s="172"/>
      <c r="BE70" s="172"/>
      <c r="BF70" s="182"/>
      <c r="BG70" s="374"/>
      <c r="BH70" s="374"/>
      <c r="BI70" s="377"/>
      <c r="BJ70" s="362"/>
      <c r="BK70" s="377"/>
      <c r="BL70" s="172"/>
      <c r="BM70" s="172"/>
      <c r="BN70" s="63"/>
      <c r="BO70" s="172"/>
      <c r="BP70" s="172"/>
      <c r="BQ70" s="172"/>
      <c r="BR70" s="63"/>
      <c r="BS70" s="182">
        <f t="shared" si="8"/>
        <v>0</v>
      </c>
    </row>
    <row r="71" spans="1:71" s="202" customFormat="1" ht="106.5" customHeight="1">
      <c r="A71" s="225" t="s">
        <v>137</v>
      </c>
      <c r="B71" s="63">
        <v>82</v>
      </c>
      <c r="C71" s="226">
        <v>767</v>
      </c>
      <c r="D71" s="226"/>
      <c r="E71" s="843" t="s">
        <v>302</v>
      </c>
      <c r="F71" s="844"/>
      <c r="G71" s="844"/>
      <c r="H71" s="845"/>
      <c r="I71" s="229"/>
      <c r="J71" s="275">
        <v>3340954</v>
      </c>
      <c r="K71" s="276" t="s">
        <v>303</v>
      </c>
      <c r="L71" s="276" t="s">
        <v>304</v>
      </c>
      <c r="M71" s="277" t="s">
        <v>111</v>
      </c>
      <c r="N71" s="394" t="s">
        <v>305</v>
      </c>
      <c r="O71" s="278" t="s">
        <v>306</v>
      </c>
      <c r="P71" s="279"/>
      <c r="Q71" s="295"/>
      <c r="R71" s="295"/>
      <c r="S71" s="296"/>
      <c r="T71" s="296" t="s">
        <v>114</v>
      </c>
      <c r="U71" s="296" t="s">
        <v>114</v>
      </c>
      <c r="V71" s="296"/>
      <c r="W71" s="296"/>
      <c r="X71" s="296" t="s">
        <v>99</v>
      </c>
      <c r="Y71" s="296"/>
      <c r="Z71" s="296"/>
      <c r="AA71" s="296"/>
      <c r="AB71" s="318" t="s">
        <v>307</v>
      </c>
      <c r="AC71" s="319">
        <v>41501</v>
      </c>
      <c r="AD71" s="320" t="s">
        <v>308</v>
      </c>
      <c r="AE71" s="321" t="s">
        <v>37</v>
      </c>
      <c r="AF71" s="321" t="s">
        <v>117</v>
      </c>
      <c r="AG71" s="360" t="s">
        <v>309</v>
      </c>
      <c r="AH71" s="361" t="s">
        <v>310</v>
      </c>
      <c r="AI71" s="275" t="s">
        <v>311</v>
      </c>
      <c r="AJ71" s="362">
        <f t="shared" si="7"/>
        <v>7</v>
      </c>
      <c r="AK71" s="172"/>
      <c r="AL71" s="172">
        <v>1</v>
      </c>
      <c r="AM71" s="172"/>
      <c r="AN71" s="172"/>
      <c r="AO71" s="172"/>
      <c r="AP71" s="172"/>
      <c r="AQ71" s="172"/>
      <c r="AR71" s="172"/>
      <c r="AS71" s="172"/>
      <c r="AT71" s="172"/>
      <c r="AU71" s="172">
        <v>1</v>
      </c>
      <c r="AV71" s="172" t="s">
        <v>136</v>
      </c>
      <c r="AW71" s="172" t="s">
        <v>136</v>
      </c>
      <c r="AX71" s="362"/>
      <c r="AY71" s="373"/>
      <c r="AZ71" s="374"/>
      <c r="BA71" s="172"/>
      <c r="BB71" s="172"/>
      <c r="BC71" s="172"/>
      <c r="BD71" s="172"/>
      <c r="BE71" s="172"/>
      <c r="BF71" s="182"/>
      <c r="BG71" s="374"/>
      <c r="BH71" s="374"/>
      <c r="BI71" s="377"/>
      <c r="BJ71" s="362"/>
      <c r="BK71" s="377">
        <v>1</v>
      </c>
      <c r="BL71" s="172">
        <v>1</v>
      </c>
      <c r="BM71" s="172">
        <v>1</v>
      </c>
      <c r="BN71" s="63">
        <v>1</v>
      </c>
      <c r="BO71" s="172" t="s">
        <v>136</v>
      </c>
      <c r="BP71" s="172"/>
      <c r="BQ71" s="172">
        <v>1</v>
      </c>
      <c r="BR71" s="63"/>
      <c r="BS71" s="182">
        <f t="shared" si="8"/>
        <v>4</v>
      </c>
    </row>
    <row r="72" spans="1:71" s="202" customFormat="1" ht="36" customHeight="1">
      <c r="A72" s="225">
        <v>5</v>
      </c>
      <c r="B72" s="63">
        <v>114</v>
      </c>
      <c r="C72" s="226">
        <v>768</v>
      </c>
      <c r="D72" s="226"/>
      <c r="E72" s="843" t="s">
        <v>312</v>
      </c>
      <c r="F72" s="844"/>
      <c r="G72" s="844"/>
      <c r="H72" s="845"/>
      <c r="I72" s="229"/>
      <c r="J72" s="275">
        <v>3340956</v>
      </c>
      <c r="K72" s="276" t="s">
        <v>109</v>
      </c>
      <c r="L72" s="276" t="s">
        <v>313</v>
      </c>
      <c r="M72" s="277" t="s">
        <v>111</v>
      </c>
      <c r="N72" s="277" t="s">
        <v>314</v>
      </c>
      <c r="O72" s="278" t="s">
        <v>315</v>
      </c>
      <c r="P72" s="279"/>
      <c r="Q72" s="295"/>
      <c r="R72" s="295"/>
      <c r="S72" s="296"/>
      <c r="T72" s="296" t="s">
        <v>114</v>
      </c>
      <c r="U72" s="296" t="s">
        <v>114</v>
      </c>
      <c r="V72" s="296"/>
      <c r="W72" s="296"/>
      <c r="X72" s="296" t="s">
        <v>99</v>
      </c>
      <c r="Y72" s="296"/>
      <c r="Z72" s="296"/>
      <c r="AA72" s="296"/>
      <c r="AB72" s="318" t="s">
        <v>316</v>
      </c>
      <c r="AC72" s="319">
        <v>41446</v>
      </c>
      <c r="AD72" s="320" t="s">
        <v>317</v>
      </c>
      <c r="AE72" s="319">
        <v>41523</v>
      </c>
      <c r="AF72" s="321" t="s">
        <v>117</v>
      </c>
      <c r="AG72" s="360" t="s">
        <v>318</v>
      </c>
      <c r="AH72" s="361" t="s">
        <v>319</v>
      </c>
      <c r="AI72" s="275" t="s">
        <v>168</v>
      </c>
      <c r="AJ72" s="362">
        <f t="shared" si="7"/>
        <v>1</v>
      </c>
      <c r="AK72" s="172"/>
      <c r="AL72" s="172" t="s">
        <v>121</v>
      </c>
      <c r="AM72" s="172" t="s">
        <v>121</v>
      </c>
      <c r="AN72" s="172" t="s">
        <v>121</v>
      </c>
      <c r="AO72" s="172" t="s">
        <v>121</v>
      </c>
      <c r="AP72" s="172"/>
      <c r="AQ72" s="172" t="s">
        <v>121</v>
      </c>
      <c r="AR72" s="172" t="s">
        <v>121</v>
      </c>
      <c r="AS72" s="172" t="s">
        <v>121</v>
      </c>
      <c r="AT72" s="172" t="s">
        <v>121</v>
      </c>
      <c r="AU72" s="172" t="s">
        <v>121</v>
      </c>
      <c r="AV72" s="172"/>
      <c r="AW72" s="172"/>
      <c r="AX72" s="362"/>
      <c r="AY72" s="373"/>
      <c r="AZ72" s="374"/>
      <c r="BA72" s="172"/>
      <c r="BB72" s="172"/>
      <c r="BC72" s="172"/>
      <c r="BD72" s="172"/>
      <c r="BE72" s="172"/>
      <c r="BF72" s="182"/>
      <c r="BG72" s="374"/>
      <c r="BH72" s="374"/>
      <c r="BI72" s="377"/>
      <c r="BJ72" s="362"/>
      <c r="BK72" s="377">
        <v>1</v>
      </c>
      <c r="BL72" s="172" t="s">
        <v>121</v>
      </c>
      <c r="BM72" s="172" t="s">
        <v>121</v>
      </c>
      <c r="BN72" s="172" t="s">
        <v>121</v>
      </c>
      <c r="BO72" s="172"/>
      <c r="BP72" s="172"/>
      <c r="BQ72" s="172"/>
      <c r="BR72" s="63"/>
      <c r="BS72" s="182">
        <f t="shared" si="8"/>
        <v>1</v>
      </c>
    </row>
    <row r="73" spans="1:71" s="202" customFormat="1" ht="120" customHeight="1">
      <c r="A73" s="225" t="s">
        <v>268</v>
      </c>
      <c r="B73" s="63">
        <v>144</v>
      </c>
      <c r="C73" s="226">
        <v>771</v>
      </c>
      <c r="D73" s="226" t="s">
        <v>123</v>
      </c>
      <c r="E73" s="843" t="s">
        <v>320</v>
      </c>
      <c r="F73" s="844"/>
      <c r="G73" s="844"/>
      <c r="H73" s="845"/>
      <c r="I73" s="229"/>
      <c r="J73" s="395">
        <v>3341625</v>
      </c>
      <c r="K73" s="276" t="s">
        <v>109</v>
      </c>
      <c r="L73" s="276" t="s">
        <v>321</v>
      </c>
      <c r="M73" s="277" t="s">
        <v>111</v>
      </c>
      <c r="N73" s="277" t="s">
        <v>322</v>
      </c>
      <c r="O73" s="278" t="s">
        <v>323</v>
      </c>
      <c r="P73" s="279"/>
      <c r="Q73" s="295"/>
      <c r="R73" s="295"/>
      <c r="S73" s="296" t="s">
        <v>114</v>
      </c>
      <c r="T73" s="296"/>
      <c r="U73" s="296"/>
      <c r="V73" s="296"/>
      <c r="W73" s="296"/>
      <c r="X73" s="296" t="s">
        <v>99</v>
      </c>
      <c r="Y73" s="296"/>
      <c r="Z73" s="296" t="s">
        <v>324</v>
      </c>
      <c r="AA73" s="296" t="s">
        <v>325</v>
      </c>
      <c r="AB73" s="318" t="s">
        <v>326</v>
      </c>
      <c r="AC73" s="321" t="s">
        <v>31</v>
      </c>
      <c r="AD73" s="320" t="s">
        <v>327</v>
      </c>
      <c r="AE73" s="322" t="s">
        <v>240</v>
      </c>
      <c r="AF73" s="321" t="s">
        <v>117</v>
      </c>
      <c r="AG73" s="360" t="s">
        <v>328</v>
      </c>
      <c r="AH73" s="361" t="s">
        <v>329</v>
      </c>
      <c r="AI73" s="275" t="s">
        <v>330</v>
      </c>
      <c r="AJ73" s="362">
        <f t="shared" si="7"/>
        <v>4</v>
      </c>
      <c r="AK73" s="364">
        <v>1</v>
      </c>
      <c r="AL73" s="172"/>
      <c r="AM73" s="172"/>
      <c r="AN73" s="364">
        <v>1</v>
      </c>
      <c r="AO73" s="364">
        <v>1</v>
      </c>
      <c r="AP73" s="364">
        <v>1</v>
      </c>
      <c r="AQ73" s="172"/>
      <c r="AR73" s="172"/>
      <c r="AS73" s="172"/>
      <c r="AT73" s="172"/>
      <c r="AU73" s="172"/>
      <c r="AV73" s="172" t="s">
        <v>136</v>
      </c>
      <c r="AW73" s="172" t="s">
        <v>136</v>
      </c>
      <c r="AX73" s="362"/>
      <c r="AY73" s="373"/>
      <c r="AZ73" s="374"/>
      <c r="BA73" s="172"/>
      <c r="BB73" s="172"/>
      <c r="BC73" s="172"/>
      <c r="BD73" s="172"/>
      <c r="BE73" s="172"/>
      <c r="BF73" s="182"/>
      <c r="BG73" s="374"/>
      <c r="BH73" s="374"/>
      <c r="BI73" s="377"/>
      <c r="BJ73" s="362"/>
      <c r="BK73" s="377"/>
      <c r="BL73" s="172"/>
      <c r="BM73" s="172"/>
      <c r="BN73" s="63"/>
      <c r="BO73" s="172" t="s">
        <v>136</v>
      </c>
      <c r="BP73" s="172"/>
      <c r="BQ73" s="172"/>
      <c r="BR73" s="63"/>
      <c r="BS73" s="182">
        <f t="shared" si="8"/>
        <v>0</v>
      </c>
    </row>
    <row r="74" spans="1:71" s="202" customFormat="1" ht="87" customHeight="1">
      <c r="A74" s="225" t="s">
        <v>148</v>
      </c>
      <c r="B74" s="63">
        <v>166</v>
      </c>
      <c r="C74" s="226">
        <v>795</v>
      </c>
      <c r="D74" s="226" t="s">
        <v>123</v>
      </c>
      <c r="E74" s="843" t="s">
        <v>331</v>
      </c>
      <c r="F74" s="844"/>
      <c r="G74" s="844"/>
      <c r="H74" s="845"/>
      <c r="I74" s="229"/>
      <c r="J74" s="393">
        <v>3339217</v>
      </c>
      <c r="K74" s="276" t="s">
        <v>109</v>
      </c>
      <c r="L74" s="276" t="s">
        <v>332</v>
      </c>
      <c r="M74" s="277" t="s">
        <v>111</v>
      </c>
      <c r="N74" s="277" t="s">
        <v>333</v>
      </c>
      <c r="O74" s="278" t="s">
        <v>334</v>
      </c>
      <c r="P74" s="278" t="e">
        <v>#N/A</v>
      </c>
      <c r="Q74" s="295"/>
      <c r="R74" s="278"/>
      <c r="S74" s="278"/>
      <c r="T74" s="296" t="s">
        <v>114</v>
      </c>
      <c r="U74" s="296" t="s">
        <v>114</v>
      </c>
      <c r="V74" s="296"/>
      <c r="W74" s="296"/>
      <c r="X74" s="296" t="s">
        <v>99</v>
      </c>
      <c r="Y74" s="296"/>
      <c r="Z74" s="296"/>
      <c r="AA74" s="296"/>
      <c r="AB74" s="318" t="s">
        <v>335</v>
      </c>
      <c r="AC74" s="319">
        <v>41456</v>
      </c>
      <c r="AD74" s="320" t="s">
        <v>336</v>
      </c>
      <c r="AE74" s="321">
        <v>41495</v>
      </c>
      <c r="AF74" s="319" t="s">
        <v>132</v>
      </c>
      <c r="AG74" s="360" t="s">
        <v>337</v>
      </c>
      <c r="AH74" s="361" t="s">
        <v>338</v>
      </c>
      <c r="AI74" s="275" t="s">
        <v>339</v>
      </c>
      <c r="AJ74" s="362">
        <f t="shared" si="7"/>
        <v>3</v>
      </c>
      <c r="AK74" s="172"/>
      <c r="AL74" s="172"/>
      <c r="AM74" s="172"/>
      <c r="AN74" s="172"/>
      <c r="AO74" s="172">
        <v>1</v>
      </c>
      <c r="AP74" s="172"/>
      <c r="AQ74" s="172"/>
      <c r="AR74" s="172" t="s">
        <v>121</v>
      </c>
      <c r="AS74" s="172" t="s">
        <v>121</v>
      </c>
      <c r="AT74" s="172" t="s">
        <v>121</v>
      </c>
      <c r="AU74" s="172" t="s">
        <v>121</v>
      </c>
      <c r="AV74" s="172" t="s">
        <v>136</v>
      </c>
      <c r="AW74" s="172" t="s">
        <v>136</v>
      </c>
      <c r="AX74" s="362"/>
      <c r="AY74" s="373"/>
      <c r="AZ74" s="374"/>
      <c r="BA74" s="172"/>
      <c r="BB74" s="172"/>
      <c r="BC74" s="172"/>
      <c r="BD74" s="172"/>
      <c r="BE74" s="172"/>
      <c r="BF74" s="182"/>
      <c r="BG74" s="374"/>
      <c r="BH74" s="374"/>
      <c r="BI74" s="377"/>
      <c r="BJ74" s="362"/>
      <c r="BK74" s="377">
        <v>1</v>
      </c>
      <c r="BL74" s="172"/>
      <c r="BM74" s="172"/>
      <c r="BN74" s="63"/>
      <c r="BO74" s="172" t="s">
        <v>136</v>
      </c>
      <c r="BP74" s="172">
        <v>1</v>
      </c>
      <c r="BQ74" s="172"/>
      <c r="BR74" s="63"/>
      <c r="BS74" s="182">
        <f t="shared" si="8"/>
        <v>1</v>
      </c>
    </row>
    <row r="75" spans="1:71" s="202" customFormat="1" ht="84.75" customHeight="1">
      <c r="A75" s="225" t="s">
        <v>148</v>
      </c>
      <c r="B75" s="388">
        <v>246</v>
      </c>
      <c r="C75" s="389">
        <v>769</v>
      </c>
      <c r="D75" s="389"/>
      <c r="E75" s="864" t="s">
        <v>340</v>
      </c>
      <c r="F75" s="865"/>
      <c r="G75" s="865"/>
      <c r="H75" s="866"/>
      <c r="I75" s="390"/>
      <c r="J75" s="280">
        <v>3340960</v>
      </c>
      <c r="K75" s="280" t="s">
        <v>109</v>
      </c>
      <c r="L75" s="280" t="s">
        <v>341</v>
      </c>
      <c r="M75" s="280" t="s">
        <v>151</v>
      </c>
      <c r="N75" s="280" t="s">
        <v>342</v>
      </c>
      <c r="O75" s="396">
        <v>194235</v>
      </c>
      <c r="P75" s="397"/>
      <c r="Q75" s="402"/>
      <c r="R75" s="402"/>
      <c r="S75" s="403"/>
      <c r="T75" s="403" t="s">
        <v>114</v>
      </c>
      <c r="U75" s="403" t="s">
        <v>114</v>
      </c>
      <c r="V75" s="403"/>
      <c r="W75" s="403"/>
      <c r="X75" s="403" t="s">
        <v>99</v>
      </c>
      <c r="Y75" s="403" t="s">
        <v>40</v>
      </c>
      <c r="Z75" s="296"/>
      <c r="AA75" s="296"/>
      <c r="AB75" s="318" t="s">
        <v>343</v>
      </c>
      <c r="AC75" s="319">
        <v>41451</v>
      </c>
      <c r="AD75" s="320" t="s">
        <v>344</v>
      </c>
      <c r="AE75" s="321">
        <v>41500</v>
      </c>
      <c r="AF75" s="321" t="s">
        <v>117</v>
      </c>
      <c r="AG75" s="360" t="s">
        <v>345</v>
      </c>
      <c r="AH75" s="361" t="s">
        <v>286</v>
      </c>
      <c r="AI75" s="275" t="s">
        <v>346</v>
      </c>
      <c r="AJ75" s="362">
        <f t="shared" si="7"/>
        <v>14</v>
      </c>
      <c r="AK75" s="172"/>
      <c r="AL75" s="172">
        <v>1</v>
      </c>
      <c r="AM75" s="172">
        <v>1</v>
      </c>
      <c r="AN75" s="172">
        <v>1</v>
      </c>
      <c r="AO75" s="172"/>
      <c r="AP75" s="172"/>
      <c r="AQ75" s="172">
        <v>1</v>
      </c>
      <c r="AR75" s="172">
        <v>1</v>
      </c>
      <c r="AS75" s="172">
        <v>1</v>
      </c>
      <c r="AT75" s="172">
        <v>1</v>
      </c>
      <c r="AU75" s="172">
        <v>1</v>
      </c>
      <c r="AV75" s="172" t="s">
        <v>136</v>
      </c>
      <c r="AW75" s="172" t="s">
        <v>136</v>
      </c>
      <c r="AX75" s="362"/>
      <c r="AY75" s="373"/>
      <c r="AZ75" s="374"/>
      <c r="BA75" s="172">
        <v>1</v>
      </c>
      <c r="BB75" s="172"/>
      <c r="BC75" s="172"/>
      <c r="BD75" s="172"/>
      <c r="BE75" s="172"/>
      <c r="BF75" s="182"/>
      <c r="BG75" s="374"/>
      <c r="BH75" s="374"/>
      <c r="BI75" s="377"/>
      <c r="BJ75" s="362"/>
      <c r="BK75" s="377">
        <v>1</v>
      </c>
      <c r="BL75" s="172">
        <v>1</v>
      </c>
      <c r="BM75" s="172">
        <v>1</v>
      </c>
      <c r="BN75" s="63"/>
      <c r="BO75" s="172"/>
      <c r="BP75" s="172">
        <v>1</v>
      </c>
      <c r="BQ75" s="172">
        <v>1</v>
      </c>
      <c r="BR75" s="63"/>
      <c r="BS75" s="182">
        <f t="shared" si="8"/>
        <v>3</v>
      </c>
    </row>
    <row r="76" spans="1:71" s="202" customFormat="1" ht="64.5" customHeight="1">
      <c r="A76" s="225" t="s">
        <v>148</v>
      </c>
      <c r="B76" s="63">
        <v>249</v>
      </c>
      <c r="C76" s="226">
        <v>788</v>
      </c>
      <c r="D76" s="226" t="s">
        <v>123</v>
      </c>
      <c r="E76" s="843" t="s">
        <v>347</v>
      </c>
      <c r="F76" s="844"/>
      <c r="G76" s="844"/>
      <c r="H76" s="845"/>
      <c r="I76" s="229"/>
      <c r="J76" s="275">
        <v>3341371</v>
      </c>
      <c r="K76" s="276" t="s">
        <v>109</v>
      </c>
      <c r="L76" s="276" t="s">
        <v>348</v>
      </c>
      <c r="M76" s="277" t="s">
        <v>111</v>
      </c>
      <c r="N76" s="277" t="s">
        <v>349</v>
      </c>
      <c r="O76" s="278" t="s">
        <v>350</v>
      </c>
      <c r="P76" s="279"/>
      <c r="Q76" s="295"/>
      <c r="R76" s="295"/>
      <c r="S76" s="296"/>
      <c r="T76" s="296" t="s">
        <v>114</v>
      </c>
      <c r="U76" s="296"/>
      <c r="V76" s="296"/>
      <c r="W76" s="296"/>
      <c r="X76" s="296" t="s">
        <v>99</v>
      </c>
      <c r="Y76" s="296"/>
      <c r="Z76" s="296"/>
      <c r="AA76" s="296"/>
      <c r="AB76" s="318" t="s">
        <v>351</v>
      </c>
      <c r="AC76" s="319">
        <v>41451</v>
      </c>
      <c r="AD76" s="320" t="s">
        <v>352</v>
      </c>
      <c r="AE76" s="321">
        <v>41495</v>
      </c>
      <c r="AF76" s="321" t="s">
        <v>117</v>
      </c>
      <c r="AG76" s="360"/>
      <c r="AH76" s="361" t="s">
        <v>319</v>
      </c>
      <c r="AI76" s="275" t="s">
        <v>339</v>
      </c>
      <c r="AJ76" s="362">
        <f t="shared" si="7"/>
        <v>2</v>
      </c>
      <c r="AK76" s="172"/>
      <c r="AL76" s="172">
        <v>1</v>
      </c>
      <c r="AM76" s="172" t="s">
        <v>121</v>
      </c>
      <c r="AN76" s="172" t="s">
        <v>121</v>
      </c>
      <c r="AO76" s="172" t="s">
        <v>121</v>
      </c>
      <c r="AP76" s="172"/>
      <c r="AQ76" s="172" t="s">
        <v>121</v>
      </c>
      <c r="AR76" s="172" t="s">
        <v>121</v>
      </c>
      <c r="AS76" s="172" t="s">
        <v>121</v>
      </c>
      <c r="AT76" s="172" t="s">
        <v>121</v>
      </c>
      <c r="AU76" s="172" t="s">
        <v>121</v>
      </c>
      <c r="AV76" s="172"/>
      <c r="AW76" s="172"/>
      <c r="AX76" s="362"/>
      <c r="AY76" s="373"/>
      <c r="AZ76" s="374"/>
      <c r="BA76" s="172"/>
      <c r="BB76" s="172"/>
      <c r="BC76" s="172"/>
      <c r="BD76" s="172"/>
      <c r="BE76" s="172"/>
      <c r="BF76" s="182"/>
      <c r="BG76" s="374"/>
      <c r="BH76" s="374"/>
      <c r="BI76" s="377"/>
      <c r="BJ76" s="362"/>
      <c r="BK76" s="377">
        <v>1</v>
      </c>
      <c r="BL76" s="172"/>
      <c r="BM76" s="172"/>
      <c r="BN76" s="63"/>
      <c r="BO76" s="172"/>
      <c r="BP76" s="172"/>
      <c r="BQ76" s="172"/>
      <c r="BR76" s="63"/>
      <c r="BS76" s="182">
        <f t="shared" si="8"/>
        <v>1</v>
      </c>
    </row>
    <row r="77" spans="1:71" s="202" customFormat="1" ht="58.5" customHeight="1">
      <c r="A77" s="225" t="s">
        <v>148</v>
      </c>
      <c r="B77" s="63">
        <v>250</v>
      </c>
      <c r="C77" s="226">
        <v>790</v>
      </c>
      <c r="D77" s="226"/>
      <c r="E77" s="843" t="s">
        <v>353</v>
      </c>
      <c r="F77" s="844"/>
      <c r="G77" s="844"/>
      <c r="H77" s="845"/>
      <c r="I77" s="229"/>
      <c r="J77" s="275">
        <v>3340822</v>
      </c>
      <c r="K77" s="280" t="s">
        <v>139</v>
      </c>
      <c r="L77" s="276" t="s">
        <v>354</v>
      </c>
      <c r="M77" s="275" t="s">
        <v>202</v>
      </c>
      <c r="N77" s="275"/>
      <c r="O77" s="278"/>
      <c r="P77" s="279"/>
      <c r="Q77" s="295"/>
      <c r="R77" s="295"/>
      <c r="S77" s="296" t="s">
        <v>114</v>
      </c>
      <c r="T77" s="296"/>
      <c r="U77" s="296"/>
      <c r="V77" s="296"/>
      <c r="W77" s="296"/>
      <c r="X77" s="296" t="s">
        <v>99</v>
      </c>
      <c r="Y77" s="296"/>
      <c r="Z77" s="296" t="s">
        <v>355</v>
      </c>
      <c r="AA77" s="296" t="s">
        <v>226</v>
      </c>
      <c r="AB77" s="318" t="s">
        <v>356</v>
      </c>
      <c r="AC77" s="319">
        <v>41461</v>
      </c>
      <c r="AD77" s="320" t="s">
        <v>357</v>
      </c>
      <c r="AE77" s="319">
        <v>41456</v>
      </c>
      <c r="AF77" s="319" t="s">
        <v>132</v>
      </c>
      <c r="AG77" s="360" t="s">
        <v>358</v>
      </c>
      <c r="AH77" s="361" t="s">
        <v>359</v>
      </c>
      <c r="AI77" s="412" t="s">
        <v>360</v>
      </c>
      <c r="AJ77" s="362">
        <f t="shared" si="7"/>
        <v>3</v>
      </c>
      <c r="AK77" s="172"/>
      <c r="AL77" s="172"/>
      <c r="AM77" s="172"/>
      <c r="AN77" s="172"/>
      <c r="AO77" s="172"/>
      <c r="AP77" s="172"/>
      <c r="AQ77" s="172"/>
      <c r="AR77" s="172">
        <v>1</v>
      </c>
      <c r="AS77" s="172" t="s">
        <v>121</v>
      </c>
      <c r="AT77" s="172" t="s">
        <v>121</v>
      </c>
      <c r="AU77" s="172" t="s">
        <v>121</v>
      </c>
      <c r="AV77" s="172"/>
      <c r="AW77" s="172"/>
      <c r="AX77" s="362"/>
      <c r="AY77" s="373"/>
      <c r="AZ77" s="374"/>
      <c r="BA77" s="172"/>
      <c r="BB77" s="172"/>
      <c r="BC77" s="172"/>
      <c r="BD77" s="172"/>
      <c r="BE77" s="172"/>
      <c r="BF77" s="182"/>
      <c r="BG77" s="374"/>
      <c r="BH77" s="374"/>
      <c r="BI77" s="377"/>
      <c r="BJ77" s="362"/>
      <c r="BK77" s="377">
        <v>1</v>
      </c>
      <c r="BL77" s="172">
        <v>1</v>
      </c>
      <c r="BM77" s="172"/>
      <c r="BN77" s="63"/>
      <c r="BO77" s="172"/>
      <c r="BP77" s="172"/>
      <c r="BQ77" s="172"/>
      <c r="BR77" s="63"/>
      <c r="BS77" s="182">
        <f t="shared" si="8"/>
        <v>2</v>
      </c>
    </row>
    <row r="78" spans="1:71" s="202" customFormat="1" ht="95.25" customHeight="1">
      <c r="A78" s="225" t="s">
        <v>106</v>
      </c>
      <c r="B78" s="63">
        <v>252</v>
      </c>
      <c r="C78" s="226">
        <v>1006</v>
      </c>
      <c r="D78" s="226" t="s">
        <v>123</v>
      </c>
      <c r="E78" s="843" t="s">
        <v>361</v>
      </c>
      <c r="F78" s="844"/>
      <c r="G78" s="844"/>
      <c r="H78" s="845"/>
      <c r="I78" s="229"/>
      <c r="J78" s="275">
        <v>3342110</v>
      </c>
      <c r="K78" s="276" t="s">
        <v>109</v>
      </c>
      <c r="L78" s="276" t="s">
        <v>362</v>
      </c>
      <c r="M78" s="277" t="s">
        <v>111</v>
      </c>
      <c r="N78" s="277" t="s">
        <v>363</v>
      </c>
      <c r="O78" s="278" t="s">
        <v>364</v>
      </c>
      <c r="P78" s="279"/>
      <c r="Q78" s="295"/>
      <c r="R78" s="295"/>
      <c r="S78" s="296"/>
      <c r="T78" s="296" t="s">
        <v>114</v>
      </c>
      <c r="U78" s="296" t="s">
        <v>114</v>
      </c>
      <c r="V78" s="296"/>
      <c r="W78" s="296"/>
      <c r="X78" s="296" t="s">
        <v>99</v>
      </c>
      <c r="Y78" s="296"/>
      <c r="Z78" s="296"/>
      <c r="AA78" s="296"/>
      <c r="AB78" s="318" t="s">
        <v>130</v>
      </c>
      <c r="AC78" s="319">
        <v>41472</v>
      </c>
      <c r="AD78" s="320" t="s">
        <v>365</v>
      </c>
      <c r="AE78" s="322" t="s">
        <v>240</v>
      </c>
      <c r="AF78" s="321" t="s">
        <v>117</v>
      </c>
      <c r="AG78" s="360" t="s">
        <v>366</v>
      </c>
      <c r="AH78" s="361" t="s">
        <v>367</v>
      </c>
      <c r="AI78" s="275" t="s">
        <v>368</v>
      </c>
      <c r="AJ78" s="362">
        <f t="shared" si="7"/>
        <v>7</v>
      </c>
      <c r="AK78" s="172"/>
      <c r="AL78" s="172">
        <v>1</v>
      </c>
      <c r="AM78" s="172">
        <v>1</v>
      </c>
      <c r="AN78" s="172">
        <v>1</v>
      </c>
      <c r="AO78" s="172"/>
      <c r="AP78" s="172"/>
      <c r="AQ78" s="172"/>
      <c r="AR78" s="172"/>
      <c r="AS78" s="172"/>
      <c r="AT78" s="172">
        <v>1</v>
      </c>
      <c r="AU78" s="172">
        <v>1</v>
      </c>
      <c r="AV78" s="172"/>
      <c r="AW78" s="172"/>
      <c r="AX78" s="362"/>
      <c r="AY78" s="373"/>
      <c r="AZ78" s="374"/>
      <c r="BA78" s="172"/>
      <c r="BB78" s="172"/>
      <c r="BC78" s="172"/>
      <c r="BD78" s="172"/>
      <c r="BE78" s="172"/>
      <c r="BF78" s="182"/>
      <c r="BG78" s="374"/>
      <c r="BH78" s="374"/>
      <c r="BI78" s="377"/>
      <c r="BJ78" s="362"/>
      <c r="BK78" s="377"/>
      <c r="BL78" s="172">
        <v>1</v>
      </c>
      <c r="BM78" s="172">
        <v>1</v>
      </c>
      <c r="BN78" s="63"/>
      <c r="BO78" s="172"/>
      <c r="BP78" s="172"/>
      <c r="BQ78" s="172"/>
      <c r="BR78" s="63"/>
      <c r="BS78" s="182">
        <f t="shared" si="8"/>
        <v>2</v>
      </c>
    </row>
    <row r="79" spans="1:71" s="202" customFormat="1" ht="60" customHeight="1">
      <c r="A79" s="225" t="s">
        <v>268</v>
      </c>
      <c r="B79" s="63">
        <v>256</v>
      </c>
      <c r="C79" s="226">
        <v>1000</v>
      </c>
      <c r="D79" s="226"/>
      <c r="E79" s="843" t="s">
        <v>369</v>
      </c>
      <c r="F79" s="844"/>
      <c r="G79" s="844"/>
      <c r="H79" s="845"/>
      <c r="I79" s="229"/>
      <c r="J79" s="275">
        <v>3341913</v>
      </c>
      <c r="K79" s="276" t="s">
        <v>109</v>
      </c>
      <c r="L79" s="276" t="s">
        <v>370</v>
      </c>
      <c r="M79" s="275" t="s">
        <v>202</v>
      </c>
      <c r="N79" s="275"/>
      <c r="O79" s="278">
        <v>0</v>
      </c>
      <c r="P79" s="279"/>
      <c r="Q79" s="295"/>
      <c r="R79" s="295"/>
      <c r="S79" s="296"/>
      <c r="T79" s="296" t="s">
        <v>114</v>
      </c>
      <c r="U79" s="296" t="s">
        <v>114</v>
      </c>
      <c r="V79" s="296"/>
      <c r="W79" s="296"/>
      <c r="X79" s="296" t="s">
        <v>99</v>
      </c>
      <c r="Y79" s="296"/>
      <c r="Z79" s="296" t="s">
        <v>371</v>
      </c>
      <c r="AA79" s="296" t="s">
        <v>239</v>
      </c>
      <c r="AB79" s="318" t="s">
        <v>130</v>
      </c>
      <c r="AC79" s="319">
        <v>41454</v>
      </c>
      <c r="AD79" s="320" t="s">
        <v>372</v>
      </c>
      <c r="AE79" s="321">
        <v>41454</v>
      </c>
      <c r="AF79" s="321" t="s">
        <v>117</v>
      </c>
      <c r="AG79" s="360" t="s">
        <v>373</v>
      </c>
      <c r="AH79" s="361" t="s">
        <v>374</v>
      </c>
      <c r="AI79" s="275" t="s">
        <v>375</v>
      </c>
      <c r="AJ79" s="362">
        <f t="shared" si="7"/>
        <v>3</v>
      </c>
      <c r="AK79" s="172"/>
      <c r="AL79" s="172"/>
      <c r="AM79" s="172"/>
      <c r="AN79" s="172"/>
      <c r="AO79" s="172"/>
      <c r="AP79" s="172"/>
      <c r="AQ79" s="172"/>
      <c r="AR79" s="172"/>
      <c r="AS79" s="172"/>
      <c r="AT79" s="172"/>
      <c r="AU79" s="172">
        <v>1</v>
      </c>
      <c r="AV79" s="172"/>
      <c r="AW79" s="172"/>
      <c r="AX79" s="362"/>
      <c r="AY79" s="373"/>
      <c r="AZ79" s="374"/>
      <c r="BA79" s="172"/>
      <c r="BB79" s="172"/>
      <c r="BC79" s="172"/>
      <c r="BD79" s="172"/>
      <c r="BE79" s="172"/>
      <c r="BF79" s="182"/>
      <c r="BG79" s="374"/>
      <c r="BH79" s="374"/>
      <c r="BI79" s="377"/>
      <c r="BJ79" s="362"/>
      <c r="BK79" s="377"/>
      <c r="BL79" s="172"/>
      <c r="BM79" s="172">
        <v>1</v>
      </c>
      <c r="BN79" s="63">
        <v>1</v>
      </c>
      <c r="BO79" s="172"/>
      <c r="BP79" s="172"/>
      <c r="BQ79" s="172"/>
      <c r="BR79" s="63"/>
      <c r="BS79" s="182">
        <f t="shared" si="8"/>
        <v>2</v>
      </c>
    </row>
    <row r="80" spans="1:71" s="202" customFormat="1" ht="142.5" customHeight="1">
      <c r="A80" s="225" t="s">
        <v>148</v>
      </c>
      <c r="B80" s="63">
        <v>258</v>
      </c>
      <c r="C80" s="226">
        <v>1020</v>
      </c>
      <c r="D80" s="226"/>
      <c r="E80" s="843" t="s">
        <v>376</v>
      </c>
      <c r="F80" s="844"/>
      <c r="G80" s="844"/>
      <c r="H80" s="845"/>
      <c r="I80" s="229"/>
      <c r="J80" s="275">
        <v>3343212</v>
      </c>
      <c r="K80" s="276" t="s">
        <v>109</v>
      </c>
      <c r="L80" s="276" t="s">
        <v>377</v>
      </c>
      <c r="M80" s="275" t="s">
        <v>151</v>
      </c>
      <c r="N80" s="275" t="s">
        <v>378</v>
      </c>
      <c r="O80" s="278">
        <v>194368</v>
      </c>
      <c r="P80" s="398"/>
      <c r="Q80" s="404"/>
      <c r="R80" s="404"/>
      <c r="S80" s="405" t="s">
        <v>114</v>
      </c>
      <c r="T80" s="405"/>
      <c r="U80" s="405"/>
      <c r="V80" s="405"/>
      <c r="W80" s="405"/>
      <c r="X80" s="296" t="s">
        <v>99</v>
      </c>
      <c r="Y80" s="405"/>
      <c r="Z80" s="406" t="s">
        <v>379</v>
      </c>
      <c r="AA80" s="407" t="s">
        <v>380</v>
      </c>
      <c r="AB80" s="408" t="s">
        <v>381</v>
      </c>
      <c r="AC80" s="319">
        <v>41451</v>
      </c>
      <c r="AD80" s="320" t="s">
        <v>382</v>
      </c>
      <c r="AE80" s="321">
        <v>41516</v>
      </c>
      <c r="AF80" s="321" t="s">
        <v>117</v>
      </c>
      <c r="AG80" s="360" t="s">
        <v>383</v>
      </c>
      <c r="AH80" s="361" t="s">
        <v>384</v>
      </c>
      <c r="AI80" s="275" t="s">
        <v>385</v>
      </c>
      <c r="AJ80" s="362">
        <f t="shared" si="7"/>
        <v>8</v>
      </c>
      <c r="AK80" s="413"/>
      <c r="AL80" s="172">
        <v>1</v>
      </c>
      <c r="AM80" s="172"/>
      <c r="AN80" s="172">
        <v>1</v>
      </c>
      <c r="AO80" s="172">
        <v>1</v>
      </c>
      <c r="AP80" s="172"/>
      <c r="AQ80" s="172">
        <v>1</v>
      </c>
      <c r="AR80" s="172">
        <v>1</v>
      </c>
      <c r="AS80" s="172">
        <v>1</v>
      </c>
      <c r="AT80" s="172"/>
      <c r="AU80" s="172"/>
      <c r="AV80" s="172">
        <v>1</v>
      </c>
      <c r="AW80" s="172">
        <v>1</v>
      </c>
      <c r="AX80" s="362"/>
      <c r="AY80" s="373"/>
      <c r="AZ80" s="374"/>
      <c r="BA80" s="172"/>
      <c r="BB80" s="172"/>
      <c r="BC80" s="172"/>
      <c r="BD80" s="172"/>
      <c r="BE80" s="172"/>
      <c r="BF80" s="182"/>
      <c r="BG80" s="374"/>
      <c r="BH80" s="374"/>
      <c r="BI80" s="377"/>
      <c r="BJ80" s="362"/>
      <c r="BK80" s="377"/>
      <c r="BL80" s="172"/>
      <c r="BM80" s="172"/>
      <c r="BN80" s="63"/>
      <c r="BO80" s="172" t="s">
        <v>136</v>
      </c>
      <c r="BP80" s="172"/>
      <c r="BQ80" s="172"/>
      <c r="BR80" s="63"/>
      <c r="BS80" s="182">
        <f t="shared" si="8"/>
        <v>0</v>
      </c>
    </row>
    <row r="81" spans="1:71" s="202" customFormat="1" ht="108" customHeight="1">
      <c r="A81" s="225" t="s">
        <v>137</v>
      </c>
      <c r="B81" s="63">
        <v>260</v>
      </c>
      <c r="C81" s="226">
        <v>1026</v>
      </c>
      <c r="D81" s="226"/>
      <c r="E81" s="843" t="s">
        <v>386</v>
      </c>
      <c r="F81" s="844"/>
      <c r="G81" s="844"/>
      <c r="H81" s="845"/>
      <c r="I81" s="229"/>
      <c r="J81" s="275">
        <v>3342714</v>
      </c>
      <c r="K81" s="276" t="s">
        <v>109</v>
      </c>
      <c r="L81" s="276" t="s">
        <v>387</v>
      </c>
      <c r="M81" s="275" t="s">
        <v>202</v>
      </c>
      <c r="N81" s="275"/>
      <c r="O81" s="278"/>
      <c r="P81" s="398"/>
      <c r="Q81" s="404"/>
      <c r="R81" s="404"/>
      <c r="S81" s="405" t="s">
        <v>114</v>
      </c>
      <c r="T81" s="405"/>
      <c r="U81" s="405"/>
      <c r="V81" s="405"/>
      <c r="W81" s="405"/>
      <c r="X81" s="296" t="s">
        <v>99</v>
      </c>
      <c r="Y81" s="405"/>
      <c r="Z81" s="405" t="s">
        <v>388</v>
      </c>
      <c r="AA81" s="296" t="s">
        <v>239</v>
      </c>
      <c r="AB81" s="318" t="s">
        <v>389</v>
      </c>
      <c r="AC81" s="319">
        <v>41471</v>
      </c>
      <c r="AD81" s="320" t="s">
        <v>390</v>
      </c>
      <c r="AE81" s="319" t="s">
        <v>37</v>
      </c>
      <c r="AF81" s="321" t="s">
        <v>117</v>
      </c>
      <c r="AG81" s="360" t="s">
        <v>391</v>
      </c>
      <c r="AH81" s="414" t="s">
        <v>392</v>
      </c>
      <c r="AI81" s="275" t="s">
        <v>393</v>
      </c>
      <c r="AJ81" s="362">
        <f t="shared" ref="AJ81:AJ112" si="9">COUNTIF(AK81:BR81,"1")</f>
        <v>4</v>
      </c>
      <c r="AK81" s="413"/>
      <c r="AL81" s="172">
        <v>1</v>
      </c>
      <c r="AM81" s="172"/>
      <c r="AN81" s="172"/>
      <c r="AO81" s="172"/>
      <c r="AP81" s="172"/>
      <c r="AQ81" s="172">
        <v>1</v>
      </c>
      <c r="AR81" s="172">
        <v>1</v>
      </c>
      <c r="AS81" s="172"/>
      <c r="AT81" s="172">
        <v>1</v>
      </c>
      <c r="AU81" s="172"/>
      <c r="AV81" s="172"/>
      <c r="AW81" s="172"/>
      <c r="AX81" s="362"/>
      <c r="AY81" s="373"/>
      <c r="AZ81" s="374"/>
      <c r="BA81" s="172"/>
      <c r="BB81" s="172"/>
      <c r="BC81" s="172"/>
      <c r="BD81" s="172"/>
      <c r="BE81" s="172"/>
      <c r="BF81" s="182"/>
      <c r="BG81" s="374"/>
      <c r="BH81" s="374"/>
      <c r="BI81" s="377"/>
      <c r="BJ81" s="362"/>
      <c r="BK81" s="377"/>
      <c r="BL81" s="172"/>
      <c r="BM81" s="172"/>
      <c r="BN81" s="63"/>
      <c r="BO81" s="172"/>
      <c r="BP81" s="172"/>
      <c r="BQ81" s="172"/>
      <c r="BR81" s="63"/>
      <c r="BS81" s="182">
        <f t="shared" ref="BS81:BS112" si="10">COUNT(BI81:BO81)</f>
        <v>0</v>
      </c>
    </row>
    <row r="82" spans="1:71" s="202" customFormat="1" ht="72" customHeight="1">
      <c r="A82" s="225" t="s">
        <v>187</v>
      </c>
      <c r="B82" s="63">
        <v>261</v>
      </c>
      <c r="C82" s="226">
        <v>1027</v>
      </c>
      <c r="D82" s="226"/>
      <c r="E82" s="843" t="s">
        <v>394</v>
      </c>
      <c r="F82" s="844"/>
      <c r="G82" s="844"/>
      <c r="H82" s="845"/>
      <c r="I82" s="229"/>
      <c r="J82" s="275">
        <v>3343285</v>
      </c>
      <c r="K82" s="280" t="s">
        <v>139</v>
      </c>
      <c r="L82" s="276" t="s">
        <v>395</v>
      </c>
      <c r="M82" s="275" t="s">
        <v>202</v>
      </c>
      <c r="N82" s="275"/>
      <c r="O82" s="278"/>
      <c r="P82" s="398"/>
      <c r="Q82" s="404"/>
      <c r="R82" s="404"/>
      <c r="S82" s="405"/>
      <c r="T82" s="405" t="s">
        <v>114</v>
      </c>
      <c r="U82" s="405" t="s">
        <v>114</v>
      </c>
      <c r="V82" s="405"/>
      <c r="W82" s="405"/>
      <c r="X82" s="296" t="s">
        <v>99</v>
      </c>
      <c r="Y82" s="405"/>
      <c r="Z82" s="405" t="s">
        <v>396</v>
      </c>
      <c r="AA82" s="405" t="s">
        <v>226</v>
      </c>
      <c r="AB82" s="408" t="s">
        <v>130</v>
      </c>
      <c r="AC82" s="319">
        <v>41465</v>
      </c>
      <c r="AD82" s="320" t="s">
        <v>397</v>
      </c>
      <c r="AE82" s="319">
        <v>41485</v>
      </c>
      <c r="AF82" s="319" t="s">
        <v>132</v>
      </c>
      <c r="AG82" s="360" t="s">
        <v>398</v>
      </c>
      <c r="AH82" s="414" t="s">
        <v>399</v>
      </c>
      <c r="AI82" s="275" t="s">
        <v>400</v>
      </c>
      <c r="AJ82" s="362">
        <f t="shared" si="9"/>
        <v>1</v>
      </c>
      <c r="AK82" s="413"/>
      <c r="AL82" s="172">
        <v>1</v>
      </c>
      <c r="AM82" s="172"/>
      <c r="AN82" s="172"/>
      <c r="AO82" s="172"/>
      <c r="AP82" s="172"/>
      <c r="AQ82" s="172"/>
      <c r="AR82" s="172"/>
      <c r="AS82" s="172"/>
      <c r="AT82" s="172"/>
      <c r="AU82" s="172"/>
      <c r="AV82" s="172"/>
      <c r="AW82" s="172"/>
      <c r="AX82" s="362"/>
      <c r="AY82" s="373"/>
      <c r="AZ82" s="374"/>
      <c r="BA82" s="172"/>
      <c r="BB82" s="172"/>
      <c r="BC82" s="172"/>
      <c r="BD82" s="172"/>
      <c r="BE82" s="172"/>
      <c r="BF82" s="182"/>
      <c r="BG82" s="374"/>
      <c r="BH82" s="374"/>
      <c r="BI82" s="377"/>
      <c r="BJ82" s="362"/>
      <c r="BK82" s="377"/>
      <c r="BL82" s="172"/>
      <c r="BM82" s="172"/>
      <c r="BN82" s="63"/>
      <c r="BO82" s="172"/>
      <c r="BP82" s="172"/>
      <c r="BQ82" s="172"/>
      <c r="BR82" s="63"/>
      <c r="BS82" s="182">
        <f t="shared" si="10"/>
        <v>0</v>
      </c>
    </row>
    <row r="83" spans="1:71" s="202" customFormat="1" ht="63" customHeight="1">
      <c r="A83" s="225" t="s">
        <v>187</v>
      </c>
      <c r="B83" s="63">
        <v>262</v>
      </c>
      <c r="C83" s="226">
        <v>1028</v>
      </c>
      <c r="D83" s="226"/>
      <c r="E83" s="843" t="s">
        <v>401</v>
      </c>
      <c r="F83" s="844"/>
      <c r="G83" s="844"/>
      <c r="H83" s="845"/>
      <c r="I83" s="229"/>
      <c r="J83" s="275">
        <v>3342170</v>
      </c>
      <c r="K83" s="276" t="s">
        <v>109</v>
      </c>
      <c r="L83" s="276" t="s">
        <v>402</v>
      </c>
      <c r="M83" s="275" t="s">
        <v>202</v>
      </c>
      <c r="N83" s="275" t="s">
        <v>403</v>
      </c>
      <c r="O83" s="278">
        <v>194281</v>
      </c>
      <c r="P83" s="398"/>
      <c r="Q83" s="404"/>
      <c r="R83" s="404"/>
      <c r="S83" s="405"/>
      <c r="T83" s="405" t="s">
        <v>114</v>
      </c>
      <c r="U83" s="405" t="s">
        <v>114</v>
      </c>
      <c r="V83" s="405"/>
      <c r="W83" s="405"/>
      <c r="X83" s="296" t="s">
        <v>99</v>
      </c>
      <c r="Y83" s="405"/>
      <c r="Z83" s="405" t="s">
        <v>404</v>
      </c>
      <c r="AA83" s="405" t="s">
        <v>130</v>
      </c>
      <c r="AB83" s="408" t="s">
        <v>405</v>
      </c>
      <c r="AC83" s="319">
        <v>41473</v>
      </c>
      <c r="AD83" s="320" t="s">
        <v>406</v>
      </c>
      <c r="AE83" s="322" t="s">
        <v>37</v>
      </c>
      <c r="AF83" s="321" t="s">
        <v>117</v>
      </c>
      <c r="AG83" s="360" t="s">
        <v>407</v>
      </c>
      <c r="AH83" s="414" t="s">
        <v>399</v>
      </c>
      <c r="AI83" s="275" t="s">
        <v>400</v>
      </c>
      <c r="AJ83" s="362">
        <f t="shared" si="9"/>
        <v>3</v>
      </c>
      <c r="AK83" s="413"/>
      <c r="AL83" s="172">
        <v>1</v>
      </c>
      <c r="AM83" s="172"/>
      <c r="AN83" s="172"/>
      <c r="AO83" s="172"/>
      <c r="AP83" s="172"/>
      <c r="AQ83" s="172"/>
      <c r="AR83" s="172">
        <v>1</v>
      </c>
      <c r="AS83" s="172">
        <v>1</v>
      </c>
      <c r="AT83" s="172"/>
      <c r="AU83" s="172"/>
      <c r="AV83" s="172"/>
      <c r="AW83" s="172"/>
      <c r="AX83" s="362"/>
      <c r="AY83" s="373"/>
      <c r="AZ83" s="374"/>
      <c r="BA83" s="172"/>
      <c r="BB83" s="172"/>
      <c r="BC83" s="172"/>
      <c r="BD83" s="172"/>
      <c r="BE83" s="172"/>
      <c r="BF83" s="182"/>
      <c r="BG83" s="374"/>
      <c r="BH83" s="374"/>
      <c r="BI83" s="377"/>
      <c r="BJ83" s="362"/>
      <c r="BK83" s="377"/>
      <c r="BL83" s="172"/>
      <c r="BM83" s="172"/>
      <c r="BN83" s="63"/>
      <c r="BO83" s="172"/>
      <c r="BP83" s="172"/>
      <c r="BQ83" s="172"/>
      <c r="BR83" s="63"/>
      <c r="BS83" s="182">
        <f t="shared" si="10"/>
        <v>0</v>
      </c>
    </row>
    <row r="84" spans="1:71" s="202" customFormat="1" ht="61.5" customHeight="1">
      <c r="A84" s="225" t="s">
        <v>209</v>
      </c>
      <c r="B84" s="63">
        <v>263</v>
      </c>
      <c r="C84" s="226">
        <v>1013</v>
      </c>
      <c r="D84" s="226"/>
      <c r="E84" s="843" t="s">
        <v>408</v>
      </c>
      <c r="F84" s="844"/>
      <c r="G84" s="844"/>
      <c r="H84" s="845"/>
      <c r="I84" s="229"/>
      <c r="J84" s="275">
        <v>3343107</v>
      </c>
      <c r="K84" s="276" t="s">
        <v>109</v>
      </c>
      <c r="L84" s="276" t="s">
        <v>409</v>
      </c>
      <c r="M84" s="275" t="s">
        <v>151</v>
      </c>
      <c r="N84" s="275" t="s">
        <v>410</v>
      </c>
      <c r="O84" s="278">
        <v>194363</v>
      </c>
      <c r="P84" s="398"/>
      <c r="Q84" s="404"/>
      <c r="R84" s="404"/>
      <c r="S84" s="405"/>
      <c r="T84" s="405" t="s">
        <v>114</v>
      </c>
      <c r="U84" s="405" t="s">
        <v>114</v>
      </c>
      <c r="V84" s="405"/>
      <c r="W84" s="405"/>
      <c r="X84" s="296" t="s">
        <v>99</v>
      </c>
      <c r="Y84" s="296" t="s">
        <v>40</v>
      </c>
      <c r="Z84" s="406" t="s">
        <v>411</v>
      </c>
      <c r="AA84" s="407" t="s">
        <v>282</v>
      </c>
      <c r="AB84" s="408" t="s">
        <v>130</v>
      </c>
      <c r="AC84" s="319">
        <v>41458</v>
      </c>
      <c r="AD84" s="320" t="s">
        <v>412</v>
      </c>
      <c r="AE84" s="321">
        <v>41495</v>
      </c>
      <c r="AF84" s="321" t="s">
        <v>117</v>
      </c>
      <c r="AG84" s="360" t="s">
        <v>413</v>
      </c>
      <c r="AH84" s="414" t="s">
        <v>414</v>
      </c>
      <c r="AI84" s="275" t="s">
        <v>415</v>
      </c>
      <c r="AJ84" s="362">
        <f t="shared" si="9"/>
        <v>5</v>
      </c>
      <c r="AK84" s="413"/>
      <c r="AL84" s="172">
        <v>1</v>
      </c>
      <c r="AM84" s="172"/>
      <c r="AN84" s="172"/>
      <c r="AO84" s="172">
        <v>1</v>
      </c>
      <c r="AP84" s="172">
        <v>1</v>
      </c>
      <c r="AQ84" s="172"/>
      <c r="AR84" s="172"/>
      <c r="AS84" s="172">
        <v>1</v>
      </c>
      <c r="AT84" s="172"/>
      <c r="AU84" s="172"/>
      <c r="AV84" s="172" t="s">
        <v>136</v>
      </c>
      <c r="AW84" s="172" t="s">
        <v>136</v>
      </c>
      <c r="AX84" s="362"/>
      <c r="AY84" s="373"/>
      <c r="AZ84" s="374"/>
      <c r="BA84" s="172">
        <v>1</v>
      </c>
      <c r="BB84" s="172"/>
      <c r="BC84" s="172"/>
      <c r="BD84" s="172"/>
      <c r="BE84" s="172"/>
      <c r="BF84" s="182"/>
      <c r="BG84" s="374"/>
      <c r="BH84" s="374"/>
      <c r="BI84" s="377"/>
      <c r="BJ84" s="362"/>
      <c r="BK84" s="377"/>
      <c r="BL84" s="172"/>
      <c r="BM84" s="172"/>
      <c r="BN84" s="63"/>
      <c r="BO84" s="172" t="s">
        <v>136</v>
      </c>
      <c r="BP84" s="172"/>
      <c r="BQ84" s="172"/>
      <c r="BR84" s="63"/>
      <c r="BS84" s="182">
        <f t="shared" si="10"/>
        <v>0</v>
      </c>
    </row>
    <row r="85" spans="1:71" s="202" customFormat="1" ht="99.75" customHeight="1">
      <c r="A85" s="225" t="s">
        <v>179</v>
      </c>
      <c r="B85" s="63">
        <v>79</v>
      </c>
      <c r="C85" s="226">
        <v>1009</v>
      </c>
      <c r="D85" s="226" t="s">
        <v>159</v>
      </c>
      <c r="E85" s="843" t="s">
        <v>416</v>
      </c>
      <c r="F85" s="844"/>
      <c r="G85" s="844"/>
      <c r="H85" s="845"/>
      <c r="I85" s="229"/>
      <c r="J85" s="399">
        <v>3341900</v>
      </c>
      <c r="K85" s="276" t="s">
        <v>109</v>
      </c>
      <c r="L85" s="276" t="s">
        <v>417</v>
      </c>
      <c r="M85" s="277" t="s">
        <v>111</v>
      </c>
      <c r="N85" s="277"/>
      <c r="O85" s="278" t="s">
        <v>418</v>
      </c>
      <c r="P85" s="398"/>
      <c r="Q85" s="404"/>
      <c r="R85" s="404"/>
      <c r="S85" s="405" t="s">
        <v>114</v>
      </c>
      <c r="T85" s="405"/>
      <c r="U85" s="405"/>
      <c r="V85" s="405"/>
      <c r="W85" s="405"/>
      <c r="X85" s="296" t="s">
        <v>99</v>
      </c>
      <c r="Y85" s="405"/>
      <c r="Z85" s="405"/>
      <c r="AA85" s="405"/>
      <c r="AB85" s="408" t="s">
        <v>419</v>
      </c>
      <c r="AC85" s="319">
        <v>41472</v>
      </c>
      <c r="AD85" s="320" t="s">
        <v>420</v>
      </c>
      <c r="AE85" s="321">
        <v>41545</v>
      </c>
      <c r="AF85" s="321" t="s">
        <v>117</v>
      </c>
      <c r="AG85" s="415" t="s">
        <v>421</v>
      </c>
      <c r="AH85" s="414"/>
      <c r="AI85" s="275" t="s">
        <v>422</v>
      </c>
      <c r="AJ85" s="362">
        <f t="shared" si="9"/>
        <v>3</v>
      </c>
      <c r="AK85" s="413"/>
      <c r="AL85" s="172"/>
      <c r="AM85" s="172"/>
      <c r="AN85" s="172"/>
      <c r="AO85" s="172"/>
      <c r="AP85" s="172"/>
      <c r="AQ85" s="172"/>
      <c r="AR85" s="172"/>
      <c r="AS85" s="172"/>
      <c r="AT85" s="172"/>
      <c r="AU85" s="172"/>
      <c r="AV85" s="172">
        <v>1</v>
      </c>
      <c r="AW85" s="172">
        <v>1</v>
      </c>
      <c r="AX85" s="362"/>
      <c r="AY85" s="373"/>
      <c r="AZ85" s="374"/>
      <c r="BA85" s="172"/>
      <c r="BB85" s="172"/>
      <c r="BC85" s="172"/>
      <c r="BD85" s="172"/>
      <c r="BE85" s="172"/>
      <c r="BF85" s="182"/>
      <c r="BG85" s="374"/>
      <c r="BH85" s="374"/>
      <c r="BI85" s="377"/>
      <c r="BJ85" s="362"/>
      <c r="BK85" s="377"/>
      <c r="BL85" s="172">
        <v>1</v>
      </c>
      <c r="BM85" s="172" t="s">
        <v>121</v>
      </c>
      <c r="BN85" s="172" t="s">
        <v>121</v>
      </c>
      <c r="BO85" s="172" t="s">
        <v>136</v>
      </c>
      <c r="BP85" s="172"/>
      <c r="BQ85" s="172"/>
      <c r="BR85" s="172" t="s">
        <v>121</v>
      </c>
      <c r="BS85" s="182">
        <f t="shared" si="10"/>
        <v>1</v>
      </c>
    </row>
    <row r="86" spans="1:71" s="202" customFormat="1" ht="60" customHeight="1">
      <c r="A86" s="225" t="s">
        <v>179</v>
      </c>
      <c r="B86" s="63">
        <v>139</v>
      </c>
      <c r="C86" s="226">
        <v>1010</v>
      </c>
      <c r="D86" s="226"/>
      <c r="E86" s="843" t="s">
        <v>423</v>
      </c>
      <c r="F86" s="844"/>
      <c r="G86" s="844"/>
      <c r="H86" s="845"/>
      <c r="I86" s="229"/>
      <c r="J86" s="399">
        <v>3341967</v>
      </c>
      <c r="K86" s="276" t="s">
        <v>109</v>
      </c>
      <c r="L86" s="276" t="s">
        <v>424</v>
      </c>
      <c r="M86" s="275" t="s">
        <v>202</v>
      </c>
      <c r="N86" s="275"/>
      <c r="O86" s="278"/>
      <c r="P86" s="398"/>
      <c r="Q86" s="404"/>
      <c r="R86" s="404"/>
      <c r="S86" s="405" t="s">
        <v>114</v>
      </c>
      <c r="T86" s="405"/>
      <c r="U86" s="405"/>
      <c r="V86" s="405"/>
      <c r="W86" s="405"/>
      <c r="X86" s="296" t="s">
        <v>99</v>
      </c>
      <c r="Y86" s="405"/>
      <c r="Z86" s="405" t="s">
        <v>425</v>
      </c>
      <c r="AA86" s="405" t="s">
        <v>425</v>
      </c>
      <c r="AB86" s="408" t="s">
        <v>419</v>
      </c>
      <c r="AC86" s="319">
        <v>41463</v>
      </c>
      <c r="AD86" s="320" t="s">
        <v>420</v>
      </c>
      <c r="AE86" s="322" t="s">
        <v>240</v>
      </c>
      <c r="AF86" s="321" t="s">
        <v>117</v>
      </c>
      <c r="AG86" s="415" t="s">
        <v>426</v>
      </c>
      <c r="AH86" s="414" t="s">
        <v>393</v>
      </c>
      <c r="AI86" s="275" t="s">
        <v>427</v>
      </c>
      <c r="AJ86" s="362">
        <f t="shared" si="9"/>
        <v>1</v>
      </c>
      <c r="AK86" s="413"/>
      <c r="AL86" s="172"/>
      <c r="AM86" s="172"/>
      <c r="AN86" s="172"/>
      <c r="AO86" s="172"/>
      <c r="AP86" s="172"/>
      <c r="AQ86" s="172"/>
      <c r="AR86" s="172"/>
      <c r="AS86" s="172"/>
      <c r="AT86" s="172"/>
      <c r="AU86" s="172"/>
      <c r="AV86" s="172"/>
      <c r="AW86" s="172"/>
      <c r="AX86" s="362"/>
      <c r="AY86" s="373"/>
      <c r="AZ86" s="374"/>
      <c r="BA86" s="172"/>
      <c r="BB86" s="172"/>
      <c r="BC86" s="172"/>
      <c r="BD86" s="172"/>
      <c r="BE86" s="172"/>
      <c r="BF86" s="182"/>
      <c r="BG86" s="374"/>
      <c r="BH86" s="374"/>
      <c r="BI86" s="377"/>
      <c r="BJ86" s="362"/>
      <c r="BK86" s="377"/>
      <c r="BL86" s="172">
        <v>1</v>
      </c>
      <c r="BM86" s="172"/>
      <c r="BN86" s="63"/>
      <c r="BO86" s="172"/>
      <c r="BP86" s="172"/>
      <c r="BQ86" s="172"/>
      <c r="BR86" s="63"/>
      <c r="BS86" s="182">
        <f t="shared" si="10"/>
        <v>1</v>
      </c>
    </row>
    <row r="87" spans="1:71" s="202" customFormat="1" ht="98.25" customHeight="1">
      <c r="A87" s="225" t="s">
        <v>428</v>
      </c>
      <c r="B87" s="63">
        <v>253</v>
      </c>
      <c r="C87" s="226">
        <v>1015</v>
      </c>
      <c r="D87" s="226"/>
      <c r="E87" s="843" t="s">
        <v>429</v>
      </c>
      <c r="F87" s="844"/>
      <c r="G87" s="844"/>
      <c r="H87" s="845"/>
      <c r="I87" s="229"/>
      <c r="J87" s="229">
        <v>3341853</v>
      </c>
      <c r="K87" s="276" t="s">
        <v>109</v>
      </c>
      <c r="L87" s="276" t="s">
        <v>430</v>
      </c>
      <c r="M87" s="275" t="s">
        <v>202</v>
      </c>
      <c r="N87" s="275"/>
      <c r="O87" s="400"/>
      <c r="P87" s="229"/>
      <c r="Q87" s="229"/>
      <c r="R87" s="229"/>
      <c r="S87" s="229" t="s">
        <v>114</v>
      </c>
      <c r="T87" s="229"/>
      <c r="U87" s="229"/>
      <c r="V87" s="229"/>
      <c r="W87" s="229"/>
      <c r="X87" s="296" t="s">
        <v>99</v>
      </c>
      <c r="Y87" s="229"/>
      <c r="Z87" s="229" t="s">
        <v>47</v>
      </c>
      <c r="AA87" s="229"/>
      <c r="AB87" s="408" t="s">
        <v>419</v>
      </c>
      <c r="AC87" s="319">
        <v>41464</v>
      </c>
      <c r="AD87" s="320" t="s">
        <v>431</v>
      </c>
      <c r="AE87" s="322" t="s">
        <v>240</v>
      </c>
      <c r="AF87" s="321" t="s">
        <v>117</v>
      </c>
      <c r="AG87" s="408" t="s">
        <v>432</v>
      </c>
      <c r="AH87" s="414" t="s">
        <v>433</v>
      </c>
      <c r="AI87" s="412" t="s">
        <v>360</v>
      </c>
      <c r="AJ87" s="362">
        <f t="shared" si="9"/>
        <v>5</v>
      </c>
      <c r="AK87" s="229"/>
      <c r="AL87" s="172"/>
      <c r="AM87" s="172"/>
      <c r="AN87" s="172">
        <v>1</v>
      </c>
      <c r="AO87" s="172"/>
      <c r="AP87" s="172"/>
      <c r="AQ87" s="172">
        <v>1</v>
      </c>
      <c r="AR87" s="172"/>
      <c r="AS87" s="172"/>
      <c r="AT87" s="172">
        <v>1</v>
      </c>
      <c r="AU87" s="172">
        <v>1</v>
      </c>
      <c r="AV87" s="172"/>
      <c r="AW87" s="172"/>
      <c r="AX87" s="362"/>
      <c r="AY87" s="373"/>
      <c r="AZ87" s="374"/>
      <c r="BA87" s="172"/>
      <c r="BB87" s="172"/>
      <c r="BC87" s="172"/>
      <c r="BD87" s="172"/>
      <c r="BE87" s="172"/>
      <c r="BF87" s="182"/>
      <c r="BG87" s="374"/>
      <c r="BH87" s="374"/>
      <c r="BI87" s="377"/>
      <c r="BJ87" s="362"/>
      <c r="BK87" s="377"/>
      <c r="BL87" s="172"/>
      <c r="BM87" s="172">
        <v>1</v>
      </c>
      <c r="BN87" s="63"/>
      <c r="BO87" s="172"/>
      <c r="BP87" s="172"/>
      <c r="BQ87" s="172"/>
      <c r="BR87" s="63"/>
      <c r="BS87" s="182">
        <f t="shared" si="10"/>
        <v>1</v>
      </c>
    </row>
    <row r="88" spans="1:71" s="202" customFormat="1" ht="49.5" customHeight="1">
      <c r="A88" s="225" t="s">
        <v>148</v>
      </c>
      <c r="B88" s="63">
        <v>161</v>
      </c>
      <c r="C88" s="226">
        <v>1073</v>
      </c>
      <c r="D88" s="226" t="s">
        <v>123</v>
      </c>
      <c r="E88" s="843" t="s">
        <v>434</v>
      </c>
      <c r="F88" s="844"/>
      <c r="G88" s="844"/>
      <c r="H88" s="845"/>
      <c r="I88" s="229"/>
      <c r="J88" s="229">
        <v>3269112</v>
      </c>
      <c r="K88" s="280" t="s">
        <v>139</v>
      </c>
      <c r="L88" s="276" t="s">
        <v>435</v>
      </c>
      <c r="M88" s="277" t="s">
        <v>111</v>
      </c>
      <c r="N88" s="277" t="s">
        <v>436</v>
      </c>
      <c r="O88" s="278" t="s">
        <v>437</v>
      </c>
      <c r="P88" s="229"/>
      <c r="Q88" s="229"/>
      <c r="R88" s="229"/>
      <c r="S88" s="229" t="s">
        <v>114</v>
      </c>
      <c r="T88" s="229"/>
      <c r="U88" s="229"/>
      <c r="V88" s="229"/>
      <c r="W88" s="229"/>
      <c r="X88" s="296" t="s">
        <v>99</v>
      </c>
      <c r="Y88" s="296" t="s">
        <v>40</v>
      </c>
      <c r="Z88" s="229"/>
      <c r="AA88" s="229"/>
      <c r="AB88" s="409" t="s">
        <v>130</v>
      </c>
      <c r="AC88" s="319">
        <v>41456</v>
      </c>
      <c r="AD88" s="320" t="s">
        <v>438</v>
      </c>
      <c r="AE88" s="319">
        <v>41456</v>
      </c>
      <c r="AF88" s="319" t="s">
        <v>132</v>
      </c>
      <c r="AG88" s="408" t="s">
        <v>439</v>
      </c>
      <c r="AH88" s="414" t="s">
        <v>440</v>
      </c>
      <c r="AI88" s="275" t="s">
        <v>441</v>
      </c>
      <c r="AJ88" s="362">
        <f t="shared" si="9"/>
        <v>6</v>
      </c>
      <c r="AK88" s="229"/>
      <c r="AL88" s="172"/>
      <c r="AM88" s="172">
        <v>1</v>
      </c>
      <c r="AN88" s="172">
        <v>1</v>
      </c>
      <c r="AO88" s="172">
        <v>1</v>
      </c>
      <c r="AP88" s="172">
        <v>1</v>
      </c>
      <c r="AQ88" s="172"/>
      <c r="AR88" s="172"/>
      <c r="AS88" s="172">
        <v>1</v>
      </c>
      <c r="AT88" s="172"/>
      <c r="AU88" s="172"/>
      <c r="AV88" s="172" t="s">
        <v>136</v>
      </c>
      <c r="AW88" s="172" t="s">
        <v>136</v>
      </c>
      <c r="AX88" s="362"/>
      <c r="AY88" s="373"/>
      <c r="AZ88" s="374"/>
      <c r="BA88" s="172">
        <v>1</v>
      </c>
      <c r="BB88" s="172"/>
      <c r="BC88" s="172"/>
      <c r="BD88" s="172"/>
      <c r="BE88" s="172"/>
      <c r="BF88" s="182"/>
      <c r="BG88" s="374"/>
      <c r="BH88" s="374"/>
      <c r="BI88" s="377"/>
      <c r="BJ88" s="362"/>
      <c r="BK88" s="377"/>
      <c r="BL88" s="172"/>
      <c r="BM88" s="172"/>
      <c r="BN88" s="63"/>
      <c r="BO88" s="172" t="s">
        <v>136</v>
      </c>
      <c r="BP88" s="172"/>
      <c r="BQ88" s="172"/>
      <c r="BR88" s="63"/>
      <c r="BS88" s="182">
        <f t="shared" si="10"/>
        <v>0</v>
      </c>
    </row>
    <row r="89" spans="1:71" s="202" customFormat="1" ht="125.25" customHeight="1">
      <c r="A89" s="225" t="s">
        <v>148</v>
      </c>
      <c r="B89" s="63">
        <v>278</v>
      </c>
      <c r="C89" s="226">
        <v>1078</v>
      </c>
      <c r="D89" s="226"/>
      <c r="E89" s="843" t="s">
        <v>442</v>
      </c>
      <c r="F89" s="844"/>
      <c r="G89" s="844"/>
      <c r="H89" s="845"/>
      <c r="I89" s="229"/>
      <c r="J89" s="229">
        <v>3342618</v>
      </c>
      <c r="K89" s="276" t="s">
        <v>109</v>
      </c>
      <c r="L89" s="276" t="s">
        <v>443</v>
      </c>
      <c r="M89" s="275" t="s">
        <v>151</v>
      </c>
      <c r="N89" s="275"/>
      <c r="O89" s="278">
        <v>194278</v>
      </c>
      <c r="P89" s="229"/>
      <c r="Q89" s="229"/>
      <c r="R89" s="229"/>
      <c r="S89" s="229" t="s">
        <v>114</v>
      </c>
      <c r="T89" s="229"/>
      <c r="U89" s="229"/>
      <c r="V89" s="229"/>
      <c r="W89" s="229"/>
      <c r="X89" s="296" t="s">
        <v>99</v>
      </c>
      <c r="Y89" s="229"/>
      <c r="Z89" s="229"/>
      <c r="AA89" s="229"/>
      <c r="AB89" s="409" t="s">
        <v>419</v>
      </c>
      <c r="AC89" s="319">
        <v>41479</v>
      </c>
      <c r="AD89" s="320" t="s">
        <v>438</v>
      </c>
      <c r="AE89" s="322" t="s">
        <v>240</v>
      </c>
      <c r="AF89" s="321" t="s">
        <v>117</v>
      </c>
      <c r="AG89" s="408" t="s">
        <v>444</v>
      </c>
      <c r="AH89" s="414" t="s">
        <v>338</v>
      </c>
      <c r="AI89" s="275" t="s">
        <v>445</v>
      </c>
      <c r="AJ89" s="362">
        <f t="shared" si="9"/>
        <v>6</v>
      </c>
      <c r="AK89" s="229"/>
      <c r="AL89" s="172"/>
      <c r="AM89" s="172"/>
      <c r="AN89" s="172">
        <v>1</v>
      </c>
      <c r="AO89" s="172">
        <v>1</v>
      </c>
      <c r="AP89" s="172">
        <v>1</v>
      </c>
      <c r="AQ89" s="172">
        <v>1</v>
      </c>
      <c r="AR89" s="172">
        <v>1</v>
      </c>
      <c r="AS89" s="172"/>
      <c r="AT89" s="172">
        <v>1</v>
      </c>
      <c r="AU89" s="172"/>
      <c r="AV89" s="172" t="s">
        <v>136</v>
      </c>
      <c r="AW89" s="172" t="s">
        <v>136</v>
      </c>
      <c r="AX89" s="362"/>
      <c r="AY89" s="373"/>
      <c r="AZ89" s="374"/>
      <c r="BA89" s="172"/>
      <c r="BB89" s="172"/>
      <c r="BC89" s="172"/>
      <c r="BD89" s="172"/>
      <c r="BE89" s="172"/>
      <c r="BF89" s="182"/>
      <c r="BG89" s="374"/>
      <c r="BH89" s="374"/>
      <c r="BI89" s="377"/>
      <c r="BJ89" s="362"/>
      <c r="BK89" s="377"/>
      <c r="BL89" s="172"/>
      <c r="BM89" s="172"/>
      <c r="BN89" s="63"/>
      <c r="BO89" s="172" t="s">
        <v>136</v>
      </c>
      <c r="BP89" s="172"/>
      <c r="BQ89" s="172"/>
      <c r="BR89" s="63"/>
      <c r="BS89" s="182">
        <f t="shared" si="10"/>
        <v>0</v>
      </c>
    </row>
    <row r="90" spans="1:71" s="202" customFormat="1" ht="91.5" customHeight="1">
      <c r="A90" s="225" t="s">
        <v>106</v>
      </c>
      <c r="B90" s="63">
        <v>287</v>
      </c>
      <c r="C90" s="226">
        <v>1079</v>
      </c>
      <c r="D90" s="226"/>
      <c r="E90" s="843" t="s">
        <v>446</v>
      </c>
      <c r="F90" s="844"/>
      <c r="G90" s="844"/>
      <c r="H90" s="845"/>
      <c r="I90" s="229"/>
      <c r="J90" s="229">
        <v>3342611</v>
      </c>
      <c r="K90" s="276" t="s">
        <v>109</v>
      </c>
      <c r="L90" s="276" t="s">
        <v>447</v>
      </c>
      <c r="M90" s="275" t="s">
        <v>202</v>
      </c>
      <c r="N90" s="275"/>
      <c r="O90" s="278"/>
      <c r="P90" s="229"/>
      <c r="Q90" s="229"/>
      <c r="R90" s="229"/>
      <c r="S90" s="229" t="s">
        <v>114</v>
      </c>
      <c r="T90" s="229"/>
      <c r="U90" s="229"/>
      <c r="V90" s="229"/>
      <c r="W90" s="229"/>
      <c r="X90" s="296" t="s">
        <v>99</v>
      </c>
      <c r="Y90" s="229"/>
      <c r="Z90" s="229" t="s">
        <v>448</v>
      </c>
      <c r="AA90" s="229" t="s">
        <v>130</v>
      </c>
      <c r="AB90" s="408" t="s">
        <v>419</v>
      </c>
      <c r="AC90" s="319">
        <v>41466</v>
      </c>
      <c r="AD90" s="320" t="s">
        <v>449</v>
      </c>
      <c r="AE90" s="322" t="s">
        <v>31</v>
      </c>
      <c r="AF90" s="321" t="s">
        <v>117</v>
      </c>
      <c r="AG90" s="408" t="s">
        <v>450</v>
      </c>
      <c r="AH90" s="414" t="s">
        <v>260</v>
      </c>
      <c r="AI90" s="275" t="s">
        <v>260</v>
      </c>
      <c r="AJ90" s="362">
        <f t="shared" si="9"/>
        <v>1</v>
      </c>
      <c r="AK90" s="229"/>
      <c r="AL90" s="172"/>
      <c r="AM90" s="172"/>
      <c r="AN90" s="172"/>
      <c r="AO90" s="172">
        <v>1</v>
      </c>
      <c r="AP90" s="172"/>
      <c r="AQ90" s="172"/>
      <c r="AR90" s="172"/>
      <c r="AS90" s="172"/>
      <c r="AT90" s="172"/>
      <c r="AU90" s="172"/>
      <c r="AV90" s="172"/>
      <c r="AW90" s="172"/>
      <c r="AX90" s="362"/>
      <c r="AY90" s="373"/>
      <c r="AZ90" s="374"/>
      <c r="BA90" s="172"/>
      <c r="BB90" s="172"/>
      <c r="BC90" s="172"/>
      <c r="BD90" s="172"/>
      <c r="BE90" s="172"/>
      <c r="BF90" s="182"/>
      <c r="BG90" s="374"/>
      <c r="BH90" s="374"/>
      <c r="BI90" s="377"/>
      <c r="BJ90" s="362"/>
      <c r="BK90" s="377"/>
      <c r="BL90" s="172"/>
      <c r="BM90" s="172"/>
      <c r="BN90" s="63"/>
      <c r="BO90" s="172"/>
      <c r="BP90" s="172"/>
      <c r="BQ90" s="172"/>
      <c r="BR90" s="63"/>
      <c r="BS90" s="182">
        <f t="shared" si="10"/>
        <v>0</v>
      </c>
    </row>
    <row r="91" spans="1:71" s="202" customFormat="1" ht="84" customHeight="1">
      <c r="A91" s="225" t="s">
        <v>137</v>
      </c>
      <c r="B91" s="63">
        <v>254</v>
      </c>
      <c r="C91" s="226">
        <v>1016</v>
      </c>
      <c r="D91" s="226"/>
      <c r="E91" s="843" t="s">
        <v>451</v>
      </c>
      <c r="F91" s="844"/>
      <c r="G91" s="844"/>
      <c r="H91" s="845"/>
      <c r="I91" s="229"/>
      <c r="J91" s="229">
        <v>3342154</v>
      </c>
      <c r="K91" s="276" t="s">
        <v>109</v>
      </c>
      <c r="L91" s="276" t="s">
        <v>452</v>
      </c>
      <c r="M91" s="275" t="s">
        <v>151</v>
      </c>
      <c r="N91" s="275" t="s">
        <v>453</v>
      </c>
      <c r="O91" s="278">
        <v>194211</v>
      </c>
      <c r="P91" s="229"/>
      <c r="Q91" s="229"/>
      <c r="R91" s="229"/>
      <c r="S91" s="229" t="s">
        <v>114</v>
      </c>
      <c r="T91" s="229"/>
      <c r="U91" s="229"/>
      <c r="V91" s="229"/>
      <c r="W91" s="229"/>
      <c r="X91" s="296" t="s">
        <v>99</v>
      </c>
      <c r="Y91" s="229"/>
      <c r="Z91" s="229" t="s">
        <v>172</v>
      </c>
      <c r="AA91" s="229" t="s">
        <v>454</v>
      </c>
      <c r="AB91" s="409" t="s">
        <v>455</v>
      </c>
      <c r="AC91" s="319">
        <v>41472</v>
      </c>
      <c r="AD91" s="320" t="s">
        <v>456</v>
      </c>
      <c r="AE91" s="321">
        <v>41517</v>
      </c>
      <c r="AF91" s="321" t="s">
        <v>117</v>
      </c>
      <c r="AG91" s="408" t="s">
        <v>457</v>
      </c>
      <c r="AH91" s="414" t="s">
        <v>458</v>
      </c>
      <c r="AI91" s="275" t="s">
        <v>178</v>
      </c>
      <c r="AJ91" s="362">
        <f t="shared" si="9"/>
        <v>6</v>
      </c>
      <c r="AK91" s="229"/>
      <c r="AL91" s="172"/>
      <c r="AM91" s="172">
        <v>1</v>
      </c>
      <c r="AN91" s="172"/>
      <c r="AO91" s="172">
        <v>1</v>
      </c>
      <c r="AP91" s="172"/>
      <c r="AQ91" s="172">
        <v>1</v>
      </c>
      <c r="AR91" s="172"/>
      <c r="AS91" s="172"/>
      <c r="AT91" s="172"/>
      <c r="AU91" s="172">
        <v>1</v>
      </c>
      <c r="AV91" s="172"/>
      <c r="AW91" s="172"/>
      <c r="AX91" s="362"/>
      <c r="AY91" s="373"/>
      <c r="AZ91" s="374"/>
      <c r="BA91" s="172"/>
      <c r="BB91" s="172"/>
      <c r="BC91" s="172"/>
      <c r="BD91" s="172"/>
      <c r="BE91" s="172"/>
      <c r="BF91" s="182"/>
      <c r="BG91" s="374"/>
      <c r="BH91" s="374"/>
      <c r="BI91" s="377"/>
      <c r="BJ91" s="362"/>
      <c r="BK91" s="377"/>
      <c r="BL91" s="172"/>
      <c r="BM91" s="172">
        <v>1</v>
      </c>
      <c r="BN91" s="63">
        <v>1</v>
      </c>
      <c r="BO91" s="172"/>
      <c r="BP91" s="172"/>
      <c r="BQ91" s="172"/>
      <c r="BR91" s="63"/>
      <c r="BS91" s="182">
        <f t="shared" si="10"/>
        <v>2</v>
      </c>
    </row>
    <row r="92" spans="1:71" s="202" customFormat="1" ht="63" customHeight="1">
      <c r="A92" s="225" t="s">
        <v>148</v>
      </c>
      <c r="B92" s="63">
        <v>293</v>
      </c>
      <c r="C92" s="226">
        <v>1083</v>
      </c>
      <c r="D92" s="226" t="s">
        <v>123</v>
      </c>
      <c r="E92" s="843" t="s">
        <v>459</v>
      </c>
      <c r="F92" s="844"/>
      <c r="G92" s="844"/>
      <c r="H92" s="845"/>
      <c r="I92" s="229"/>
      <c r="J92" s="229">
        <v>3342612</v>
      </c>
      <c r="K92" s="276" t="s">
        <v>109</v>
      </c>
      <c r="L92" s="276" t="s">
        <v>460</v>
      </c>
      <c r="M92" s="277" t="s">
        <v>111</v>
      </c>
      <c r="N92" s="277" t="s">
        <v>461</v>
      </c>
      <c r="O92" s="278" t="s">
        <v>462</v>
      </c>
      <c r="P92" s="229"/>
      <c r="Q92" s="229"/>
      <c r="R92" s="229"/>
      <c r="S92" s="229" t="s">
        <v>114</v>
      </c>
      <c r="T92" s="229"/>
      <c r="U92" s="229"/>
      <c r="V92" s="229"/>
      <c r="W92" s="229"/>
      <c r="X92" s="296" t="s">
        <v>99</v>
      </c>
      <c r="Y92" s="229"/>
      <c r="Z92" s="229"/>
      <c r="AA92" s="229" t="s">
        <v>463</v>
      </c>
      <c r="AB92" s="408" t="s">
        <v>419</v>
      </c>
      <c r="AC92" s="319">
        <v>41458</v>
      </c>
      <c r="AD92" s="320" t="s">
        <v>464</v>
      </c>
      <c r="AE92" s="322">
        <v>41547</v>
      </c>
      <c r="AF92" s="321" t="s">
        <v>132</v>
      </c>
      <c r="AG92" s="408" t="s">
        <v>465</v>
      </c>
      <c r="AH92" s="414" t="s">
        <v>338</v>
      </c>
      <c r="AI92" s="275" t="s">
        <v>466</v>
      </c>
      <c r="AJ92" s="362">
        <f t="shared" si="9"/>
        <v>5</v>
      </c>
      <c r="AK92" s="229"/>
      <c r="AL92" s="172">
        <v>1</v>
      </c>
      <c r="AM92" s="172"/>
      <c r="AN92" s="172">
        <v>1</v>
      </c>
      <c r="AO92" s="172">
        <v>1</v>
      </c>
      <c r="AP92" s="172"/>
      <c r="AQ92" s="172" t="s">
        <v>121</v>
      </c>
      <c r="AR92" s="172" t="s">
        <v>121</v>
      </c>
      <c r="AS92" s="172" t="s">
        <v>121</v>
      </c>
      <c r="AT92" s="172" t="s">
        <v>121</v>
      </c>
      <c r="AU92" s="172" t="s">
        <v>121</v>
      </c>
      <c r="AV92" s="172">
        <v>1</v>
      </c>
      <c r="AW92" s="172">
        <v>1</v>
      </c>
      <c r="AX92" s="362"/>
      <c r="AY92" s="373"/>
      <c r="AZ92" s="374"/>
      <c r="BA92" s="172"/>
      <c r="BB92" s="172"/>
      <c r="BC92" s="172"/>
      <c r="BD92" s="172"/>
      <c r="BE92" s="172"/>
      <c r="BF92" s="182"/>
      <c r="BG92" s="374"/>
      <c r="BH92" s="374"/>
      <c r="BI92" s="377"/>
      <c r="BJ92" s="362"/>
      <c r="BK92" s="377"/>
      <c r="BL92" s="172"/>
      <c r="BM92" s="172"/>
      <c r="BN92" s="63"/>
      <c r="BO92" s="172" t="s">
        <v>136</v>
      </c>
      <c r="BP92" s="172"/>
      <c r="BQ92" s="172"/>
      <c r="BR92" s="63"/>
      <c r="BS92" s="182">
        <f t="shared" si="10"/>
        <v>0</v>
      </c>
    </row>
    <row r="93" spans="1:71" s="202" customFormat="1" ht="60.75" customHeight="1">
      <c r="A93" s="225" t="s">
        <v>148</v>
      </c>
      <c r="B93" s="63">
        <v>294</v>
      </c>
      <c r="C93" s="226">
        <v>1084</v>
      </c>
      <c r="D93" s="226" t="s">
        <v>123</v>
      </c>
      <c r="E93" s="843" t="s">
        <v>467</v>
      </c>
      <c r="F93" s="844"/>
      <c r="G93" s="844"/>
      <c r="H93" s="845"/>
      <c r="I93" s="229"/>
      <c r="J93" s="229">
        <v>3342610</v>
      </c>
      <c r="K93" s="276" t="s">
        <v>109</v>
      </c>
      <c r="L93" s="276" t="s">
        <v>468</v>
      </c>
      <c r="M93" s="277" t="s">
        <v>111</v>
      </c>
      <c r="N93" s="277" t="s">
        <v>469</v>
      </c>
      <c r="O93" s="278" t="s">
        <v>470</v>
      </c>
      <c r="P93" s="229"/>
      <c r="Q93" s="229"/>
      <c r="R93" s="229"/>
      <c r="S93" s="229"/>
      <c r="T93" s="229" t="s">
        <v>114</v>
      </c>
      <c r="U93" s="229" t="s">
        <v>114</v>
      </c>
      <c r="V93" s="229"/>
      <c r="W93" s="229"/>
      <c r="X93" s="296" t="s">
        <v>99</v>
      </c>
      <c r="Y93" s="229"/>
      <c r="Z93" s="229"/>
      <c r="AA93" s="229"/>
      <c r="AB93" s="408" t="s">
        <v>419</v>
      </c>
      <c r="AC93" s="319">
        <v>41456</v>
      </c>
      <c r="AD93" s="320" t="s">
        <v>471</v>
      </c>
      <c r="AE93" s="322">
        <v>41509</v>
      </c>
      <c r="AF93" s="321" t="s">
        <v>117</v>
      </c>
      <c r="AG93" s="408" t="s">
        <v>472</v>
      </c>
      <c r="AH93" s="414"/>
      <c r="AI93" s="275" t="s">
        <v>473</v>
      </c>
      <c r="AJ93" s="362">
        <f t="shared" si="9"/>
        <v>1</v>
      </c>
      <c r="AK93" s="229"/>
      <c r="AL93" s="172"/>
      <c r="AM93" s="172"/>
      <c r="AN93" s="172"/>
      <c r="AO93" s="172">
        <v>1</v>
      </c>
      <c r="AP93" s="172"/>
      <c r="AQ93" s="172" t="s">
        <v>121</v>
      </c>
      <c r="AR93" s="172" t="s">
        <v>121</v>
      </c>
      <c r="AS93" s="172" t="s">
        <v>121</v>
      </c>
      <c r="AT93" s="172" t="s">
        <v>121</v>
      </c>
      <c r="AU93" s="172" t="s">
        <v>121</v>
      </c>
      <c r="AV93" s="172"/>
      <c r="AW93" s="172"/>
      <c r="AX93" s="362"/>
      <c r="AY93" s="373"/>
      <c r="AZ93" s="374"/>
      <c r="BA93" s="172"/>
      <c r="BB93" s="172"/>
      <c r="BC93" s="172"/>
      <c r="BD93" s="172"/>
      <c r="BE93" s="172"/>
      <c r="BF93" s="182"/>
      <c r="BG93" s="374"/>
      <c r="BH93" s="374"/>
      <c r="BI93" s="377"/>
      <c r="BJ93" s="362"/>
      <c r="BK93" s="377"/>
      <c r="BL93" s="172"/>
      <c r="BM93" s="172"/>
      <c r="BN93" s="63"/>
      <c r="BO93" s="172"/>
      <c r="BP93" s="172"/>
      <c r="BQ93" s="172"/>
      <c r="BR93" s="63"/>
      <c r="BS93" s="182">
        <f t="shared" si="10"/>
        <v>0</v>
      </c>
    </row>
    <row r="94" spans="1:71" s="202" customFormat="1" ht="72" customHeight="1">
      <c r="A94" s="225" t="s">
        <v>187</v>
      </c>
      <c r="B94" s="63">
        <v>56</v>
      </c>
      <c r="C94" s="226">
        <v>1156</v>
      </c>
      <c r="D94" s="226"/>
      <c r="E94" s="843" t="s">
        <v>474</v>
      </c>
      <c r="F94" s="844"/>
      <c r="G94" s="844"/>
      <c r="H94" s="845"/>
      <c r="I94" s="229"/>
      <c r="J94" s="275">
        <v>3343314</v>
      </c>
      <c r="K94" s="276" t="s">
        <v>109</v>
      </c>
      <c r="L94" s="276" t="s">
        <v>475</v>
      </c>
      <c r="M94" s="275" t="s">
        <v>202</v>
      </c>
      <c r="N94" s="275"/>
      <c r="O94" s="278"/>
      <c r="P94" s="229"/>
      <c r="Q94" s="229"/>
      <c r="R94" s="229"/>
      <c r="S94" s="229"/>
      <c r="T94" s="229" t="s">
        <v>114</v>
      </c>
      <c r="U94" s="229"/>
      <c r="V94" s="229"/>
      <c r="W94" s="229"/>
      <c r="X94" s="296" t="s">
        <v>99</v>
      </c>
      <c r="Y94" s="229"/>
      <c r="Z94" s="296" t="s">
        <v>47</v>
      </c>
      <c r="AA94" s="229" t="s">
        <v>130</v>
      </c>
      <c r="AB94" s="409" t="s">
        <v>476</v>
      </c>
      <c r="AC94" s="319">
        <v>41471</v>
      </c>
      <c r="AD94" s="320" t="s">
        <v>477</v>
      </c>
      <c r="AE94" s="322" t="s">
        <v>240</v>
      </c>
      <c r="AF94" s="321" t="s">
        <v>117</v>
      </c>
      <c r="AG94" s="408" t="s">
        <v>478</v>
      </c>
      <c r="AH94" s="414" t="s">
        <v>479</v>
      </c>
      <c r="AI94" s="275" t="s">
        <v>479</v>
      </c>
      <c r="AJ94" s="362">
        <f t="shared" si="9"/>
        <v>0</v>
      </c>
      <c r="AK94" s="229"/>
      <c r="AL94" s="172"/>
      <c r="AM94" s="172"/>
      <c r="AN94" s="172"/>
      <c r="AO94" s="172"/>
      <c r="AP94" s="172"/>
      <c r="AQ94" s="172"/>
      <c r="AR94" s="172"/>
      <c r="AS94" s="172"/>
      <c r="AT94" s="172"/>
      <c r="AU94" s="172"/>
      <c r="AV94" s="172"/>
      <c r="AW94" s="172"/>
      <c r="AX94" s="362"/>
      <c r="AY94" s="373"/>
      <c r="AZ94" s="374"/>
      <c r="BA94" s="172"/>
      <c r="BB94" s="172"/>
      <c r="BC94" s="172"/>
      <c r="BD94" s="172"/>
      <c r="BE94" s="172"/>
      <c r="BF94" s="182"/>
      <c r="BG94" s="374"/>
      <c r="BH94" s="374"/>
      <c r="BI94" s="377"/>
      <c r="BJ94" s="362"/>
      <c r="BK94" s="377"/>
      <c r="BL94" s="172"/>
      <c r="BM94" s="172"/>
      <c r="BN94" s="63"/>
      <c r="BO94" s="172"/>
      <c r="BP94" s="172"/>
      <c r="BQ94" s="172"/>
      <c r="BR94" s="63"/>
      <c r="BS94" s="182">
        <f t="shared" si="10"/>
        <v>0</v>
      </c>
    </row>
    <row r="95" spans="1:71" s="202" customFormat="1" ht="36" customHeight="1">
      <c r="A95" s="225" t="s">
        <v>106</v>
      </c>
      <c r="B95" s="63">
        <v>259</v>
      </c>
      <c r="C95" s="226">
        <v>1159</v>
      </c>
      <c r="D95" s="226"/>
      <c r="E95" s="843" t="s">
        <v>480</v>
      </c>
      <c r="F95" s="844"/>
      <c r="G95" s="844"/>
      <c r="H95" s="845"/>
      <c r="I95" s="229"/>
      <c r="J95" s="275">
        <v>3344057</v>
      </c>
      <c r="K95" s="276" t="s">
        <v>303</v>
      </c>
      <c r="L95" s="276" t="s">
        <v>481</v>
      </c>
      <c r="M95" s="277" t="s">
        <v>111</v>
      </c>
      <c r="N95" s="277" t="s">
        <v>482</v>
      </c>
      <c r="O95" s="278" t="s">
        <v>483</v>
      </c>
      <c r="P95" s="229"/>
      <c r="Q95" s="229"/>
      <c r="R95" s="229"/>
      <c r="S95" s="229"/>
      <c r="T95" s="229" t="s">
        <v>114</v>
      </c>
      <c r="U95" s="229"/>
      <c r="V95" s="229"/>
      <c r="W95" s="229"/>
      <c r="X95" s="296" t="s">
        <v>99</v>
      </c>
      <c r="Y95" s="229"/>
      <c r="Z95" s="229"/>
      <c r="AA95" s="229"/>
      <c r="AB95" s="408" t="s">
        <v>419</v>
      </c>
      <c r="AC95" s="319">
        <v>41457</v>
      </c>
      <c r="AD95" s="320" t="s">
        <v>484</v>
      </c>
      <c r="AE95" s="319" t="s">
        <v>37</v>
      </c>
      <c r="AF95" s="321" t="s">
        <v>117</v>
      </c>
      <c r="AG95" s="408" t="s">
        <v>485</v>
      </c>
      <c r="AH95" s="414" t="s">
        <v>119</v>
      </c>
      <c r="AI95" s="275" t="s">
        <v>486</v>
      </c>
      <c r="AJ95" s="362">
        <f t="shared" si="9"/>
        <v>2</v>
      </c>
      <c r="AK95" s="229"/>
      <c r="AL95" s="172">
        <v>1</v>
      </c>
      <c r="AM95" s="172"/>
      <c r="AN95" s="172"/>
      <c r="AO95" s="172">
        <v>1</v>
      </c>
      <c r="AP95" s="172"/>
      <c r="AQ95" s="172" t="s">
        <v>121</v>
      </c>
      <c r="AR95" s="172" t="s">
        <v>121</v>
      </c>
      <c r="AS95" s="172" t="s">
        <v>121</v>
      </c>
      <c r="AT95" s="172" t="s">
        <v>121</v>
      </c>
      <c r="AU95" s="172" t="s">
        <v>121</v>
      </c>
      <c r="AV95" s="172"/>
      <c r="AW95" s="172"/>
      <c r="AX95" s="362"/>
      <c r="AY95" s="373"/>
      <c r="AZ95" s="374"/>
      <c r="BA95" s="172"/>
      <c r="BB95" s="172"/>
      <c r="BC95" s="172"/>
      <c r="BD95" s="172"/>
      <c r="BE95" s="172"/>
      <c r="BF95" s="182"/>
      <c r="BG95" s="374"/>
      <c r="BH95" s="374"/>
      <c r="BI95" s="377"/>
      <c r="BJ95" s="362"/>
      <c r="BK95" s="377"/>
      <c r="BL95" s="172"/>
      <c r="BM95" s="172"/>
      <c r="BN95" s="63"/>
      <c r="BO95" s="172"/>
      <c r="BP95" s="172"/>
      <c r="BQ95" s="172"/>
      <c r="BR95" s="63"/>
      <c r="BS95" s="182">
        <f t="shared" si="10"/>
        <v>0</v>
      </c>
    </row>
    <row r="96" spans="1:71" s="202" customFormat="1" ht="36" customHeight="1">
      <c r="A96" s="225" t="s">
        <v>106</v>
      </c>
      <c r="B96" s="63">
        <v>270</v>
      </c>
      <c r="C96" s="226">
        <v>1076</v>
      </c>
      <c r="D96" s="226"/>
      <c r="E96" s="843" t="s">
        <v>487</v>
      </c>
      <c r="F96" s="844"/>
      <c r="G96" s="844"/>
      <c r="H96" s="845"/>
      <c r="I96" s="229"/>
      <c r="J96" s="275">
        <v>3342656</v>
      </c>
      <c r="K96" s="276" t="s">
        <v>109</v>
      </c>
      <c r="L96" s="276" t="s">
        <v>488</v>
      </c>
      <c r="M96" s="275" t="s">
        <v>202</v>
      </c>
      <c r="N96" s="275"/>
      <c r="O96" s="278" t="s">
        <v>263</v>
      </c>
      <c r="P96" s="229"/>
      <c r="Q96" s="229"/>
      <c r="R96" s="229"/>
      <c r="S96" s="229" t="s">
        <v>114</v>
      </c>
      <c r="T96" s="229"/>
      <c r="U96" s="229"/>
      <c r="V96" s="229"/>
      <c r="W96" s="229"/>
      <c r="X96" s="296" t="s">
        <v>99</v>
      </c>
      <c r="Y96" s="229"/>
      <c r="Z96" s="229" t="s">
        <v>489</v>
      </c>
      <c r="AA96" s="229" t="s">
        <v>130</v>
      </c>
      <c r="AB96" s="409" t="s">
        <v>291</v>
      </c>
      <c r="AC96" s="319">
        <v>41459</v>
      </c>
      <c r="AD96" s="320" t="s">
        <v>490</v>
      </c>
      <c r="AE96" s="321" t="s">
        <v>37</v>
      </c>
      <c r="AF96" s="321" t="s">
        <v>117</v>
      </c>
      <c r="AG96" s="360" t="s">
        <v>491</v>
      </c>
      <c r="AH96" s="414" t="s">
        <v>492</v>
      </c>
      <c r="AI96" s="275" t="s">
        <v>492</v>
      </c>
      <c r="AJ96" s="362">
        <f t="shared" si="9"/>
        <v>2</v>
      </c>
      <c r="AK96" s="229"/>
      <c r="AL96" s="172"/>
      <c r="AM96" s="172"/>
      <c r="AN96" s="172"/>
      <c r="AO96" s="172">
        <v>1</v>
      </c>
      <c r="AP96" s="172"/>
      <c r="AQ96" s="172"/>
      <c r="AR96" s="172"/>
      <c r="AS96" s="172"/>
      <c r="AT96" s="172">
        <v>1</v>
      </c>
      <c r="AU96" s="172"/>
      <c r="AV96" s="172"/>
      <c r="AW96" s="172"/>
      <c r="AX96" s="362"/>
      <c r="AY96" s="373"/>
      <c r="AZ96" s="374"/>
      <c r="BA96" s="172"/>
      <c r="BB96" s="172"/>
      <c r="BC96" s="172"/>
      <c r="BD96" s="172"/>
      <c r="BE96" s="172"/>
      <c r="BF96" s="182"/>
      <c r="BG96" s="374"/>
      <c r="BH96" s="374"/>
      <c r="BI96" s="377"/>
      <c r="BJ96" s="362"/>
      <c r="BK96" s="377"/>
      <c r="BL96" s="172"/>
      <c r="BM96" s="172"/>
      <c r="BN96" s="63"/>
      <c r="BO96" s="172"/>
      <c r="BP96" s="172"/>
      <c r="BQ96" s="172"/>
      <c r="BR96" s="63"/>
      <c r="BS96" s="182">
        <f t="shared" si="10"/>
        <v>0</v>
      </c>
    </row>
    <row r="97" spans="1:71" s="202" customFormat="1" ht="60" customHeight="1">
      <c r="A97" s="225" t="s">
        <v>187</v>
      </c>
      <c r="B97" s="63">
        <v>290</v>
      </c>
      <c r="C97" s="226">
        <v>1081</v>
      </c>
      <c r="D97" s="226"/>
      <c r="E97" s="843" t="s">
        <v>493</v>
      </c>
      <c r="F97" s="844"/>
      <c r="G97" s="844"/>
      <c r="H97" s="845"/>
      <c r="I97" s="229"/>
      <c r="J97" s="275">
        <v>3343561</v>
      </c>
      <c r="K97" s="280" t="s">
        <v>139</v>
      </c>
      <c r="L97" s="276" t="s">
        <v>494</v>
      </c>
      <c r="M97" s="277" t="s">
        <v>111</v>
      </c>
      <c r="N97" s="277"/>
      <c r="O97" s="278"/>
      <c r="P97" s="229"/>
      <c r="Q97" s="229"/>
      <c r="R97" s="229"/>
      <c r="S97" s="229"/>
      <c r="T97" s="229" t="s">
        <v>114</v>
      </c>
      <c r="U97" s="229"/>
      <c r="V97" s="229"/>
      <c r="W97" s="229"/>
      <c r="X97" s="296" t="s">
        <v>99</v>
      </c>
      <c r="Y97" s="229"/>
      <c r="Z97" s="229"/>
      <c r="AA97" s="229"/>
      <c r="AB97" s="409" t="s">
        <v>130</v>
      </c>
      <c r="AC97" s="319">
        <v>41485</v>
      </c>
      <c r="AD97" s="320" t="s">
        <v>130</v>
      </c>
      <c r="AE97" s="319">
        <v>41485</v>
      </c>
      <c r="AF97" s="319" t="s">
        <v>132</v>
      </c>
      <c r="AG97" s="360" t="s">
        <v>495</v>
      </c>
      <c r="AH97" s="414" t="s">
        <v>496</v>
      </c>
      <c r="AI97" s="412" t="s">
        <v>496</v>
      </c>
      <c r="AJ97" s="362">
        <f t="shared" si="9"/>
        <v>1</v>
      </c>
      <c r="AK97" s="229"/>
      <c r="AL97" s="172"/>
      <c r="AM97" s="172"/>
      <c r="AN97" s="172"/>
      <c r="AO97" s="172">
        <v>1</v>
      </c>
      <c r="AP97" s="172"/>
      <c r="AQ97" s="172"/>
      <c r="AR97" s="172"/>
      <c r="AS97" s="172"/>
      <c r="AT97" s="172"/>
      <c r="AU97" s="172"/>
      <c r="AV97" s="172"/>
      <c r="AW97" s="172"/>
      <c r="AX97" s="362"/>
      <c r="AY97" s="373"/>
      <c r="AZ97" s="374"/>
      <c r="BA97" s="172"/>
      <c r="BB97" s="172"/>
      <c r="BC97" s="172"/>
      <c r="BD97" s="172"/>
      <c r="BE97" s="172"/>
      <c r="BF97" s="182"/>
      <c r="BG97" s="374"/>
      <c r="BH97" s="374"/>
      <c r="BI97" s="377"/>
      <c r="BJ97" s="362"/>
      <c r="BK97" s="377"/>
      <c r="BL97" s="172"/>
      <c r="BM97" s="172"/>
      <c r="BN97" s="63"/>
      <c r="BO97" s="172"/>
      <c r="BP97" s="172"/>
      <c r="BQ97" s="172"/>
      <c r="BR97" s="63"/>
      <c r="BS97" s="182">
        <f t="shared" si="10"/>
        <v>0</v>
      </c>
    </row>
    <row r="98" spans="1:71" s="202" customFormat="1" ht="72.75" customHeight="1">
      <c r="A98" s="225" t="s">
        <v>428</v>
      </c>
      <c r="B98" s="63">
        <v>296</v>
      </c>
      <c r="C98" s="226">
        <v>1229</v>
      </c>
      <c r="D98" s="226"/>
      <c r="E98" s="843" t="s">
        <v>497</v>
      </c>
      <c r="F98" s="844"/>
      <c r="G98" s="844"/>
      <c r="H98" s="845"/>
      <c r="I98" s="229"/>
      <c r="J98" s="275">
        <v>3344520</v>
      </c>
      <c r="K98" s="280" t="s">
        <v>139</v>
      </c>
      <c r="L98" s="276" t="s">
        <v>498</v>
      </c>
      <c r="M98" s="275" t="s">
        <v>202</v>
      </c>
      <c r="N98" s="275"/>
      <c r="O98" s="278"/>
      <c r="P98" s="229"/>
      <c r="Q98" s="229"/>
      <c r="R98" s="229"/>
      <c r="S98" s="229"/>
      <c r="T98" s="229" t="s">
        <v>114</v>
      </c>
      <c r="U98" s="229"/>
      <c r="V98" s="229"/>
      <c r="W98" s="229"/>
      <c r="X98" s="296" t="s">
        <v>99</v>
      </c>
      <c r="Y98" s="229"/>
      <c r="Z98" s="229" t="s">
        <v>499</v>
      </c>
      <c r="AA98" s="229" t="s">
        <v>130</v>
      </c>
      <c r="AB98" s="408" t="s">
        <v>419</v>
      </c>
      <c r="AC98" s="319">
        <v>41471</v>
      </c>
      <c r="AD98" s="320" t="s">
        <v>500</v>
      </c>
      <c r="AE98" s="319">
        <v>41485</v>
      </c>
      <c r="AF98" s="319" t="s">
        <v>132</v>
      </c>
      <c r="AG98" s="360" t="s">
        <v>501</v>
      </c>
      <c r="AH98" s="414" t="s">
        <v>502</v>
      </c>
      <c r="AI98" s="412" t="s">
        <v>360</v>
      </c>
      <c r="AJ98" s="362">
        <f t="shared" si="9"/>
        <v>0</v>
      </c>
      <c r="AK98" s="172"/>
      <c r="AL98" s="172"/>
      <c r="AM98" s="172"/>
      <c r="AN98" s="172"/>
      <c r="AO98" s="172"/>
      <c r="AP98" s="172"/>
      <c r="AQ98" s="172"/>
      <c r="AR98" s="172"/>
      <c r="AS98" s="172"/>
      <c r="AT98" s="172"/>
      <c r="AU98" s="172"/>
      <c r="AV98" s="172"/>
      <c r="AW98" s="172"/>
      <c r="AX98" s="362"/>
      <c r="AY98" s="373"/>
      <c r="AZ98" s="374"/>
      <c r="BA98" s="172"/>
      <c r="BB98" s="172"/>
      <c r="BC98" s="172"/>
      <c r="BD98" s="172"/>
      <c r="BE98" s="172"/>
      <c r="BF98" s="182"/>
      <c r="BG98" s="374"/>
      <c r="BH98" s="374"/>
      <c r="BI98" s="377"/>
      <c r="BJ98" s="362"/>
      <c r="BK98" s="377"/>
      <c r="BL98" s="172"/>
      <c r="BM98" s="172"/>
      <c r="BN98" s="63"/>
      <c r="BO98" s="172"/>
      <c r="BP98" s="172"/>
      <c r="BQ98" s="172"/>
      <c r="BR98" s="63"/>
      <c r="BS98" s="182">
        <f t="shared" si="10"/>
        <v>0</v>
      </c>
    </row>
    <row r="99" spans="1:71" s="202" customFormat="1" ht="48" customHeight="1">
      <c r="A99" s="225">
        <v>3</v>
      </c>
      <c r="B99" s="63">
        <v>18</v>
      </c>
      <c r="C99" s="226">
        <v>1339</v>
      </c>
      <c r="D99" s="226"/>
      <c r="E99" s="843" t="s">
        <v>503</v>
      </c>
      <c r="F99" s="844"/>
      <c r="G99" s="844"/>
      <c r="H99" s="845"/>
      <c r="I99" s="229"/>
      <c r="J99" s="275">
        <v>3247899</v>
      </c>
      <c r="K99" s="280" t="s">
        <v>139</v>
      </c>
      <c r="L99" s="276" t="s">
        <v>504</v>
      </c>
      <c r="M99" s="277" t="s">
        <v>111</v>
      </c>
      <c r="N99" s="277" t="s">
        <v>505</v>
      </c>
      <c r="O99" s="278" t="s">
        <v>506</v>
      </c>
      <c r="P99" s="229"/>
      <c r="Q99" s="229"/>
      <c r="R99" s="229"/>
      <c r="S99" s="229" t="s">
        <v>114</v>
      </c>
      <c r="T99" s="229"/>
      <c r="U99" s="229"/>
      <c r="V99" s="229"/>
      <c r="W99" s="229"/>
      <c r="X99" s="296" t="s">
        <v>99</v>
      </c>
      <c r="Y99" s="229"/>
      <c r="Z99" s="406" t="s">
        <v>507</v>
      </c>
      <c r="AA99" s="229" t="s">
        <v>508</v>
      </c>
      <c r="AB99" s="409" t="s">
        <v>130</v>
      </c>
      <c r="AC99" s="319">
        <v>41407</v>
      </c>
      <c r="AD99" s="320" t="s">
        <v>509</v>
      </c>
      <c r="AE99" s="319" t="s">
        <v>37</v>
      </c>
      <c r="AF99" s="321" t="s">
        <v>117</v>
      </c>
      <c r="AG99" s="360" t="s">
        <v>510</v>
      </c>
      <c r="AH99" s="414"/>
      <c r="AI99" s="412" t="s">
        <v>511</v>
      </c>
      <c r="AJ99" s="362">
        <f t="shared" si="9"/>
        <v>3</v>
      </c>
      <c r="AK99" s="172"/>
      <c r="AL99" s="172"/>
      <c r="AM99" s="172">
        <v>1</v>
      </c>
      <c r="AN99" s="172"/>
      <c r="AO99" s="172"/>
      <c r="AP99" s="172"/>
      <c r="AQ99" s="172"/>
      <c r="AR99" s="172"/>
      <c r="AS99" s="172"/>
      <c r="AT99" s="172">
        <v>1</v>
      </c>
      <c r="AU99" s="172"/>
      <c r="AV99" s="172"/>
      <c r="AW99" s="172"/>
      <c r="AX99" s="362"/>
      <c r="AY99" s="373"/>
      <c r="AZ99" s="374"/>
      <c r="BA99" s="172"/>
      <c r="BB99" s="172"/>
      <c r="BC99" s="172"/>
      <c r="BD99" s="172"/>
      <c r="BE99" s="172"/>
      <c r="BF99" s="182"/>
      <c r="BG99" s="374"/>
      <c r="BH99" s="374"/>
      <c r="BI99" s="377"/>
      <c r="BJ99" s="362"/>
      <c r="BK99" s="377"/>
      <c r="BL99" s="172"/>
      <c r="BM99" s="172"/>
      <c r="BN99" s="63">
        <v>1</v>
      </c>
      <c r="BO99" s="172"/>
      <c r="BP99" s="172"/>
      <c r="BQ99" s="172"/>
      <c r="BR99" s="63"/>
      <c r="BS99" s="182">
        <f t="shared" si="10"/>
        <v>1</v>
      </c>
    </row>
    <row r="100" spans="1:71" s="202" customFormat="1" ht="80.25" customHeight="1">
      <c r="A100" s="225">
        <v>3</v>
      </c>
      <c r="B100" s="63">
        <v>136</v>
      </c>
      <c r="C100" s="226">
        <v>1340</v>
      </c>
      <c r="D100" s="226" t="s">
        <v>123</v>
      </c>
      <c r="E100" s="843" t="s">
        <v>512</v>
      </c>
      <c r="F100" s="844"/>
      <c r="G100" s="844"/>
      <c r="H100" s="845"/>
      <c r="I100" s="229"/>
      <c r="J100" s="275">
        <v>3322309</v>
      </c>
      <c r="K100" s="276" t="s">
        <v>109</v>
      </c>
      <c r="L100" s="276" t="s">
        <v>513</v>
      </c>
      <c r="M100" s="277" t="s">
        <v>111</v>
      </c>
      <c r="N100" s="277" t="s">
        <v>514</v>
      </c>
      <c r="O100" s="278" t="s">
        <v>515</v>
      </c>
      <c r="P100" s="229"/>
      <c r="Q100" s="229"/>
      <c r="R100" s="229"/>
      <c r="S100" s="229" t="s">
        <v>114</v>
      </c>
      <c r="T100" s="229"/>
      <c r="U100" s="229"/>
      <c r="V100" s="229"/>
      <c r="W100" s="229"/>
      <c r="X100" s="296" t="s">
        <v>99</v>
      </c>
      <c r="Y100" s="229"/>
      <c r="Z100" s="406" t="s">
        <v>516</v>
      </c>
      <c r="AA100" s="229"/>
      <c r="AB100" s="409" t="s">
        <v>517</v>
      </c>
      <c r="AC100" s="319">
        <v>41503</v>
      </c>
      <c r="AD100" s="320" t="s">
        <v>518</v>
      </c>
      <c r="AE100" s="321">
        <v>41593</v>
      </c>
      <c r="AF100" s="321" t="s">
        <v>117</v>
      </c>
      <c r="AG100" s="360" t="s">
        <v>519</v>
      </c>
      <c r="AH100" s="414"/>
      <c r="AI100" s="412" t="s">
        <v>511</v>
      </c>
      <c r="AJ100" s="362">
        <f t="shared" si="9"/>
        <v>1</v>
      </c>
      <c r="AK100" s="172"/>
      <c r="AL100" s="172"/>
      <c r="AM100" s="172"/>
      <c r="AN100" s="172"/>
      <c r="AO100" s="172"/>
      <c r="AP100" s="172"/>
      <c r="AQ100" s="172"/>
      <c r="AR100" s="172"/>
      <c r="AS100" s="172"/>
      <c r="AT100" s="172"/>
      <c r="AU100" s="172"/>
      <c r="AV100" s="172"/>
      <c r="AW100" s="172"/>
      <c r="AX100" s="362"/>
      <c r="AY100" s="373"/>
      <c r="AZ100" s="374"/>
      <c r="BA100" s="172"/>
      <c r="BB100" s="172"/>
      <c r="BC100" s="172"/>
      <c r="BD100" s="172"/>
      <c r="BE100" s="172"/>
      <c r="BF100" s="182"/>
      <c r="BG100" s="374"/>
      <c r="BH100" s="374"/>
      <c r="BI100" s="377"/>
      <c r="BJ100" s="362"/>
      <c r="BK100" s="377"/>
      <c r="BL100" s="172"/>
      <c r="BM100" s="172"/>
      <c r="BN100" s="63">
        <v>1</v>
      </c>
      <c r="BO100" s="172"/>
      <c r="BP100" s="172"/>
      <c r="BQ100" s="172"/>
      <c r="BR100" s="63"/>
      <c r="BS100" s="182">
        <f t="shared" si="10"/>
        <v>1</v>
      </c>
    </row>
    <row r="101" spans="1:71" s="202" customFormat="1" ht="84" customHeight="1">
      <c r="A101" s="225" t="s">
        <v>106</v>
      </c>
      <c r="B101" s="63">
        <v>17</v>
      </c>
      <c r="C101" s="226">
        <v>1351</v>
      </c>
      <c r="D101" s="226"/>
      <c r="E101" s="843" t="s">
        <v>520</v>
      </c>
      <c r="F101" s="844"/>
      <c r="G101" s="844"/>
      <c r="H101" s="845"/>
      <c r="I101" s="229"/>
      <c r="J101" s="275">
        <v>3340271</v>
      </c>
      <c r="K101" s="280" t="s">
        <v>139</v>
      </c>
      <c r="L101" s="276" t="s">
        <v>521</v>
      </c>
      <c r="M101" s="275" t="s">
        <v>151</v>
      </c>
      <c r="N101" s="275"/>
      <c r="O101" s="278">
        <v>194425</v>
      </c>
      <c r="P101" s="229"/>
      <c r="Q101" s="229"/>
      <c r="R101" s="229"/>
      <c r="S101" s="229" t="s">
        <v>114</v>
      </c>
      <c r="T101" s="229"/>
      <c r="U101" s="229"/>
      <c r="V101" s="229"/>
      <c r="W101" s="229"/>
      <c r="X101" s="296" t="s">
        <v>99</v>
      </c>
      <c r="Y101" s="296" t="s">
        <v>40</v>
      </c>
      <c r="Z101" s="229"/>
      <c r="AA101" s="229"/>
      <c r="AB101" s="409"/>
      <c r="AC101" s="319">
        <v>41471</v>
      </c>
      <c r="AD101" s="320"/>
      <c r="AE101" s="319" t="s">
        <v>37</v>
      </c>
      <c r="AF101" s="321" t="s">
        <v>117</v>
      </c>
      <c r="AG101" s="360" t="s">
        <v>522</v>
      </c>
      <c r="AH101" s="414" t="s">
        <v>260</v>
      </c>
      <c r="AI101" s="412" t="s">
        <v>523</v>
      </c>
      <c r="AJ101" s="362">
        <f t="shared" si="9"/>
        <v>5</v>
      </c>
      <c r="AK101" s="172"/>
      <c r="AL101" s="172"/>
      <c r="AM101" s="172">
        <v>1</v>
      </c>
      <c r="AN101" s="172"/>
      <c r="AO101" s="172"/>
      <c r="AP101" s="172"/>
      <c r="AQ101" s="172">
        <v>1</v>
      </c>
      <c r="AR101" s="172">
        <v>1</v>
      </c>
      <c r="AS101" s="172"/>
      <c r="AT101" s="172">
        <v>1</v>
      </c>
      <c r="AU101" s="172"/>
      <c r="AV101" s="172"/>
      <c r="AW101" s="172"/>
      <c r="AX101" s="362"/>
      <c r="AY101" s="373"/>
      <c r="AZ101" s="374"/>
      <c r="BA101" s="172">
        <v>1</v>
      </c>
      <c r="BB101" s="172"/>
      <c r="BC101" s="172"/>
      <c r="BD101" s="172"/>
      <c r="BE101" s="172"/>
      <c r="BF101" s="182"/>
      <c r="BG101" s="374"/>
      <c r="BH101" s="374"/>
      <c r="BI101" s="377"/>
      <c r="BJ101" s="362"/>
      <c r="BK101" s="377"/>
      <c r="BL101" s="172"/>
      <c r="BM101" s="172"/>
      <c r="BN101" s="63"/>
      <c r="BO101" s="172"/>
      <c r="BP101" s="172"/>
      <c r="BQ101" s="172"/>
      <c r="BR101" s="63"/>
      <c r="BS101" s="182">
        <f t="shared" si="10"/>
        <v>0</v>
      </c>
    </row>
    <row r="102" spans="1:71" s="202" customFormat="1" ht="63.75" customHeight="1">
      <c r="A102" s="225" t="s">
        <v>106</v>
      </c>
      <c r="B102" s="63">
        <v>48</v>
      </c>
      <c r="C102" s="226">
        <v>1352</v>
      </c>
      <c r="D102" s="226" t="s">
        <v>123</v>
      </c>
      <c r="E102" s="843" t="s">
        <v>524</v>
      </c>
      <c r="F102" s="844"/>
      <c r="G102" s="844"/>
      <c r="H102" s="845"/>
      <c r="I102" s="229"/>
      <c r="J102" s="275">
        <v>3345828</v>
      </c>
      <c r="K102" s="276" t="s">
        <v>109</v>
      </c>
      <c r="L102" s="276" t="s">
        <v>525</v>
      </c>
      <c r="M102" s="277" t="s">
        <v>111</v>
      </c>
      <c r="N102" s="277"/>
      <c r="O102" s="278" t="s">
        <v>526</v>
      </c>
      <c r="P102" s="229"/>
      <c r="Q102" s="229"/>
      <c r="R102" s="229"/>
      <c r="S102" s="229" t="s">
        <v>114</v>
      </c>
      <c r="T102" s="229"/>
      <c r="U102" s="229"/>
      <c r="V102" s="229"/>
      <c r="W102" s="229"/>
      <c r="X102" s="296" t="s">
        <v>99</v>
      </c>
      <c r="Y102" s="229"/>
      <c r="Z102" s="229"/>
      <c r="AA102" s="229"/>
      <c r="AB102" s="409" t="s">
        <v>527</v>
      </c>
      <c r="AC102" s="319">
        <v>41471</v>
      </c>
      <c r="AD102" s="320" t="s">
        <v>528</v>
      </c>
      <c r="AE102" s="322">
        <v>41656</v>
      </c>
      <c r="AF102" s="321" t="s">
        <v>117</v>
      </c>
      <c r="AG102" s="360" t="s">
        <v>529</v>
      </c>
      <c r="AH102" s="414" t="s">
        <v>530</v>
      </c>
      <c r="AI102" s="412" t="s">
        <v>530</v>
      </c>
      <c r="AJ102" s="362">
        <f t="shared" si="9"/>
        <v>4</v>
      </c>
      <c r="AK102" s="172"/>
      <c r="AL102" s="172"/>
      <c r="AM102" s="172">
        <v>1</v>
      </c>
      <c r="AN102" s="172"/>
      <c r="AO102" s="172"/>
      <c r="AP102" s="172"/>
      <c r="AQ102" s="172">
        <v>1</v>
      </c>
      <c r="AR102" s="172"/>
      <c r="AS102" s="172">
        <v>1</v>
      </c>
      <c r="AT102" s="172">
        <v>1</v>
      </c>
      <c r="AU102" s="172"/>
      <c r="AV102" s="172"/>
      <c r="AW102" s="172"/>
      <c r="AX102" s="362"/>
      <c r="AY102" s="373"/>
      <c r="AZ102" s="374"/>
      <c r="BA102" s="172"/>
      <c r="BB102" s="172"/>
      <c r="BC102" s="172"/>
      <c r="BD102" s="172"/>
      <c r="BE102" s="172"/>
      <c r="BF102" s="182"/>
      <c r="BG102" s="374"/>
      <c r="BH102" s="374"/>
      <c r="BI102" s="377"/>
      <c r="BJ102" s="362"/>
      <c r="BK102" s="377"/>
      <c r="BL102" s="172"/>
      <c r="BM102" s="172"/>
      <c r="BN102" s="63"/>
      <c r="BO102" s="172"/>
      <c r="BP102" s="172"/>
      <c r="BQ102" s="172"/>
      <c r="BR102" s="63"/>
      <c r="BS102" s="182">
        <f t="shared" si="10"/>
        <v>0</v>
      </c>
    </row>
    <row r="103" spans="1:71" s="202" customFormat="1" ht="68.25" customHeight="1">
      <c r="A103" s="225" t="s">
        <v>106</v>
      </c>
      <c r="B103" s="63">
        <v>281</v>
      </c>
      <c r="C103" s="226">
        <v>1353</v>
      </c>
      <c r="D103" s="226"/>
      <c r="E103" s="843" t="s">
        <v>531</v>
      </c>
      <c r="F103" s="844"/>
      <c r="G103" s="844"/>
      <c r="H103" s="845"/>
      <c r="I103" s="229"/>
      <c r="J103" s="275">
        <v>3345805</v>
      </c>
      <c r="K103" s="276" t="s">
        <v>109</v>
      </c>
      <c r="L103" s="276" t="s">
        <v>532</v>
      </c>
      <c r="M103" s="275" t="s">
        <v>202</v>
      </c>
      <c r="N103" s="275"/>
      <c r="O103" s="278">
        <v>194812</v>
      </c>
      <c r="P103" s="229"/>
      <c r="Q103" s="229"/>
      <c r="R103" s="229"/>
      <c r="S103" s="229" t="s">
        <v>114</v>
      </c>
      <c r="T103" s="229"/>
      <c r="U103" s="229"/>
      <c r="V103" s="229"/>
      <c r="W103" s="229"/>
      <c r="X103" s="296" t="s">
        <v>99</v>
      </c>
      <c r="Y103" s="296" t="s">
        <v>40</v>
      </c>
      <c r="Z103" s="229" t="s">
        <v>203</v>
      </c>
      <c r="AA103" s="229"/>
      <c r="AB103" s="409" t="s">
        <v>291</v>
      </c>
      <c r="AC103" s="319">
        <v>41491</v>
      </c>
      <c r="AD103" s="320" t="s">
        <v>533</v>
      </c>
      <c r="AE103" s="321" t="s">
        <v>37</v>
      </c>
      <c r="AF103" s="321" t="s">
        <v>117</v>
      </c>
      <c r="AG103" s="360" t="s">
        <v>534</v>
      </c>
      <c r="AH103" s="414"/>
      <c r="AI103" s="412" t="s">
        <v>535</v>
      </c>
      <c r="AJ103" s="362">
        <f t="shared" si="9"/>
        <v>7</v>
      </c>
      <c r="AK103" s="172"/>
      <c r="AL103" s="172"/>
      <c r="AM103" s="172">
        <v>1</v>
      </c>
      <c r="AN103" s="172">
        <v>1</v>
      </c>
      <c r="AO103" s="172">
        <v>1</v>
      </c>
      <c r="AP103" s="172"/>
      <c r="AQ103" s="172"/>
      <c r="AR103" s="172">
        <v>1</v>
      </c>
      <c r="AS103" s="172">
        <v>1</v>
      </c>
      <c r="AT103" s="172">
        <v>1</v>
      </c>
      <c r="AU103" s="172"/>
      <c r="AV103" s="172"/>
      <c r="AW103" s="172"/>
      <c r="AX103" s="362"/>
      <c r="AY103" s="373"/>
      <c r="AZ103" s="374"/>
      <c r="BA103" s="172">
        <v>1</v>
      </c>
      <c r="BB103" s="172"/>
      <c r="BC103" s="172"/>
      <c r="BD103" s="172"/>
      <c r="BE103" s="172"/>
      <c r="BF103" s="182"/>
      <c r="BG103" s="374"/>
      <c r="BH103" s="374"/>
      <c r="BI103" s="377"/>
      <c r="BJ103" s="362"/>
      <c r="BK103" s="377"/>
      <c r="BL103" s="172"/>
      <c r="BM103" s="172"/>
      <c r="BN103" s="63"/>
      <c r="BO103" s="172"/>
      <c r="BP103" s="172"/>
      <c r="BQ103" s="172"/>
      <c r="BR103" s="63"/>
      <c r="BS103" s="182">
        <f t="shared" si="10"/>
        <v>0</v>
      </c>
    </row>
    <row r="104" spans="1:71" s="202" customFormat="1" ht="90" customHeight="1">
      <c r="A104" s="225" t="s">
        <v>209</v>
      </c>
      <c r="B104" s="63">
        <v>299</v>
      </c>
      <c r="C104" s="226">
        <v>1354</v>
      </c>
      <c r="D104" s="226" t="s">
        <v>123</v>
      </c>
      <c r="E104" s="843" t="s">
        <v>536</v>
      </c>
      <c r="F104" s="844"/>
      <c r="G104" s="844"/>
      <c r="H104" s="845"/>
      <c r="I104" s="229"/>
      <c r="J104" s="275">
        <v>3344667</v>
      </c>
      <c r="K104" s="276" t="s">
        <v>109</v>
      </c>
      <c r="L104" s="276" t="s">
        <v>537</v>
      </c>
      <c r="M104" s="277" t="s">
        <v>111</v>
      </c>
      <c r="N104" s="277" t="s">
        <v>538</v>
      </c>
      <c r="O104" s="278" t="s">
        <v>539</v>
      </c>
      <c r="P104" s="229"/>
      <c r="Q104" s="229"/>
      <c r="R104" s="229"/>
      <c r="S104" s="229" t="s">
        <v>114</v>
      </c>
      <c r="T104" s="229"/>
      <c r="U104" s="229"/>
      <c r="V104" s="229"/>
      <c r="W104" s="229"/>
      <c r="X104" s="296" t="s">
        <v>99</v>
      </c>
      <c r="Y104" s="229"/>
      <c r="Z104" s="229"/>
      <c r="AA104" s="229"/>
      <c r="AB104" s="409" t="s">
        <v>540</v>
      </c>
      <c r="AC104" s="319">
        <v>41503</v>
      </c>
      <c r="AD104" s="320" t="s">
        <v>541</v>
      </c>
      <c r="AE104" s="321">
        <v>41520</v>
      </c>
      <c r="AF104" s="321" t="s">
        <v>117</v>
      </c>
      <c r="AG104" s="360" t="s">
        <v>542</v>
      </c>
      <c r="AH104" s="414" t="s">
        <v>543</v>
      </c>
      <c r="AI104" s="412" t="s">
        <v>544</v>
      </c>
      <c r="AJ104" s="362">
        <f t="shared" si="9"/>
        <v>4</v>
      </c>
      <c r="AK104" s="172"/>
      <c r="AL104" s="172"/>
      <c r="AM104" s="172"/>
      <c r="AN104" s="172"/>
      <c r="AO104" s="172"/>
      <c r="AP104" s="172"/>
      <c r="AQ104" s="172">
        <v>1</v>
      </c>
      <c r="AR104" s="172">
        <v>1</v>
      </c>
      <c r="AS104" s="172">
        <v>1</v>
      </c>
      <c r="AT104" s="172"/>
      <c r="AU104" s="172"/>
      <c r="AV104" s="172"/>
      <c r="AW104" s="172"/>
      <c r="AX104" s="362"/>
      <c r="AY104" s="373"/>
      <c r="AZ104" s="374"/>
      <c r="BA104" s="172"/>
      <c r="BB104" s="172"/>
      <c r="BC104" s="172"/>
      <c r="BD104" s="172"/>
      <c r="BE104" s="172"/>
      <c r="BF104" s="182"/>
      <c r="BG104" s="374"/>
      <c r="BH104" s="374"/>
      <c r="BI104" s="377"/>
      <c r="BJ104" s="362"/>
      <c r="BK104" s="377"/>
      <c r="BL104" s="172"/>
      <c r="BM104" s="172"/>
      <c r="BN104" s="63">
        <v>1</v>
      </c>
      <c r="BO104" s="172"/>
      <c r="BP104" s="172"/>
      <c r="BQ104" s="172"/>
      <c r="BR104" s="63"/>
      <c r="BS104" s="182">
        <f t="shared" si="10"/>
        <v>1</v>
      </c>
    </row>
    <row r="105" spans="1:71" s="202" customFormat="1" ht="76.5" customHeight="1">
      <c r="A105" s="225" t="s">
        <v>148</v>
      </c>
      <c r="B105" s="63">
        <v>304</v>
      </c>
      <c r="C105" s="226">
        <v>1355</v>
      </c>
      <c r="D105" s="226"/>
      <c r="E105" s="843" t="s">
        <v>545</v>
      </c>
      <c r="F105" s="844"/>
      <c r="G105" s="844"/>
      <c r="H105" s="845"/>
      <c r="I105" s="229"/>
      <c r="J105" s="275">
        <v>3344908</v>
      </c>
      <c r="K105" s="276" t="s">
        <v>109</v>
      </c>
      <c r="L105" s="276" t="s">
        <v>546</v>
      </c>
      <c r="M105" s="275" t="s">
        <v>202</v>
      </c>
      <c r="N105" s="275"/>
      <c r="O105" s="278"/>
      <c r="P105" s="229"/>
      <c r="Q105" s="229"/>
      <c r="R105" s="229"/>
      <c r="S105" s="229" t="s">
        <v>114</v>
      </c>
      <c r="T105" s="229"/>
      <c r="U105" s="229"/>
      <c r="V105" s="229"/>
      <c r="W105" s="229"/>
      <c r="X105" s="296" t="s">
        <v>99</v>
      </c>
      <c r="Y105" s="229"/>
      <c r="Z105" s="229" t="s">
        <v>547</v>
      </c>
      <c r="AA105" s="229" t="s">
        <v>130</v>
      </c>
      <c r="AB105" s="409" t="s">
        <v>548</v>
      </c>
      <c r="AC105" s="319">
        <v>41471</v>
      </c>
      <c r="AD105" s="320" t="s">
        <v>549</v>
      </c>
      <c r="AE105" s="319" t="s">
        <v>37</v>
      </c>
      <c r="AF105" s="321" t="s">
        <v>117</v>
      </c>
      <c r="AG105" s="360" t="s">
        <v>550</v>
      </c>
      <c r="AH105" s="414"/>
      <c r="AI105" s="412" t="s">
        <v>551</v>
      </c>
      <c r="AJ105" s="362">
        <f t="shared" si="9"/>
        <v>1</v>
      </c>
      <c r="AK105" s="172"/>
      <c r="AL105" s="172"/>
      <c r="AM105" s="172">
        <v>1</v>
      </c>
      <c r="AN105" s="172"/>
      <c r="AO105" s="172"/>
      <c r="AP105" s="172"/>
      <c r="AQ105" s="172"/>
      <c r="AR105" s="172"/>
      <c r="AS105" s="172"/>
      <c r="AT105" s="172"/>
      <c r="AU105" s="172"/>
      <c r="AV105" s="172"/>
      <c r="AW105" s="172"/>
      <c r="AX105" s="362"/>
      <c r="AY105" s="373"/>
      <c r="AZ105" s="374"/>
      <c r="BA105" s="172"/>
      <c r="BB105" s="172"/>
      <c r="BC105" s="172"/>
      <c r="BD105" s="172"/>
      <c r="BE105" s="172"/>
      <c r="BF105" s="182"/>
      <c r="BG105" s="374"/>
      <c r="BH105" s="374"/>
      <c r="BI105" s="377"/>
      <c r="BJ105" s="362"/>
      <c r="BK105" s="377"/>
      <c r="BL105" s="172"/>
      <c r="BM105" s="172"/>
      <c r="BN105" s="63"/>
      <c r="BO105" s="172"/>
      <c r="BP105" s="172"/>
      <c r="BQ105" s="172"/>
      <c r="BR105" s="63"/>
      <c r="BS105" s="182">
        <f t="shared" si="10"/>
        <v>0</v>
      </c>
    </row>
    <row r="106" spans="1:71" s="202" customFormat="1" ht="91.5" customHeight="1">
      <c r="A106" s="225" t="s">
        <v>148</v>
      </c>
      <c r="B106" s="63">
        <v>305</v>
      </c>
      <c r="C106" s="226">
        <v>1357</v>
      </c>
      <c r="D106" s="226"/>
      <c r="E106" s="843" t="s">
        <v>552</v>
      </c>
      <c r="F106" s="844"/>
      <c r="G106" s="844"/>
      <c r="H106" s="845"/>
      <c r="I106" s="229"/>
      <c r="J106" s="275">
        <v>3344910</v>
      </c>
      <c r="K106" s="276" t="s">
        <v>109</v>
      </c>
      <c r="L106" s="276" t="s">
        <v>553</v>
      </c>
      <c r="M106" s="277" t="s">
        <v>111</v>
      </c>
      <c r="N106" s="277" t="s">
        <v>554</v>
      </c>
      <c r="O106" s="278" t="s">
        <v>555</v>
      </c>
      <c r="P106" s="229"/>
      <c r="Q106" s="229"/>
      <c r="R106" s="229"/>
      <c r="S106" s="229"/>
      <c r="T106" s="229" t="s">
        <v>114</v>
      </c>
      <c r="U106" s="229"/>
      <c r="V106" s="229"/>
      <c r="W106" s="229"/>
      <c r="X106" s="296" t="s">
        <v>99</v>
      </c>
      <c r="Y106" s="229"/>
      <c r="Z106" s="229"/>
      <c r="AA106" s="229"/>
      <c r="AB106" s="409" t="s">
        <v>556</v>
      </c>
      <c r="AC106" s="319">
        <v>41470</v>
      </c>
      <c r="AD106" s="320" t="s">
        <v>557</v>
      </c>
      <c r="AE106" s="322">
        <v>41633</v>
      </c>
      <c r="AF106" s="321" t="s">
        <v>117</v>
      </c>
      <c r="AG106" s="360" t="s">
        <v>558</v>
      </c>
      <c r="AH106" s="414"/>
      <c r="AI106" s="412" t="s">
        <v>559</v>
      </c>
      <c r="AJ106" s="362">
        <f t="shared" si="9"/>
        <v>1</v>
      </c>
      <c r="AK106" s="172"/>
      <c r="AL106" s="172"/>
      <c r="AM106" s="172">
        <v>1</v>
      </c>
      <c r="AN106" s="172"/>
      <c r="AO106" s="172"/>
      <c r="AP106" s="172"/>
      <c r="AQ106" s="172"/>
      <c r="AR106" s="172"/>
      <c r="AS106" s="172"/>
      <c r="AT106" s="172"/>
      <c r="AU106" s="172"/>
      <c r="AV106" s="172"/>
      <c r="AW106" s="172"/>
      <c r="AX106" s="362"/>
      <c r="AY106" s="373"/>
      <c r="AZ106" s="374"/>
      <c r="BA106" s="172"/>
      <c r="BB106" s="172"/>
      <c r="BC106" s="172"/>
      <c r="BD106" s="172"/>
      <c r="BE106" s="172"/>
      <c r="BF106" s="182"/>
      <c r="BG106" s="374"/>
      <c r="BH106" s="374"/>
      <c r="BI106" s="377"/>
      <c r="BJ106" s="362"/>
      <c r="BK106" s="377"/>
      <c r="BL106" s="172"/>
      <c r="BM106" s="172"/>
      <c r="BN106" s="63"/>
      <c r="BO106" s="172"/>
      <c r="BP106" s="172"/>
      <c r="BQ106" s="172"/>
      <c r="BR106" s="63"/>
      <c r="BS106" s="182">
        <f t="shared" si="10"/>
        <v>0</v>
      </c>
    </row>
    <row r="107" spans="1:71" s="202" customFormat="1" ht="68.25" customHeight="1">
      <c r="A107" s="225" t="s">
        <v>187</v>
      </c>
      <c r="B107" s="63">
        <v>133</v>
      </c>
      <c r="C107" s="226">
        <v>1230</v>
      </c>
      <c r="D107" s="226"/>
      <c r="E107" s="843" t="s">
        <v>560</v>
      </c>
      <c r="F107" s="844"/>
      <c r="G107" s="844"/>
      <c r="H107" s="845"/>
      <c r="I107" s="229">
        <v>3344026</v>
      </c>
      <c r="J107" s="275">
        <v>3344026</v>
      </c>
      <c r="K107" s="280" t="s">
        <v>139</v>
      </c>
      <c r="L107" s="276" t="s">
        <v>561</v>
      </c>
      <c r="M107" s="277" t="s">
        <v>111</v>
      </c>
      <c r="N107" s="277"/>
      <c r="O107" s="278"/>
      <c r="P107" s="229"/>
      <c r="Q107" s="229"/>
      <c r="R107" s="229"/>
      <c r="S107" s="229"/>
      <c r="T107" s="229" t="s">
        <v>114</v>
      </c>
      <c r="U107" s="229"/>
      <c r="V107" s="229"/>
      <c r="W107" s="229"/>
      <c r="X107" s="296" t="s">
        <v>99</v>
      </c>
      <c r="Y107" s="229"/>
      <c r="Z107" s="229"/>
      <c r="AA107" s="229"/>
      <c r="AB107" s="409" t="s">
        <v>130</v>
      </c>
      <c r="AC107" s="319">
        <v>41485</v>
      </c>
      <c r="AD107" s="320" t="s">
        <v>562</v>
      </c>
      <c r="AE107" s="319">
        <v>41485</v>
      </c>
      <c r="AF107" s="319" t="s">
        <v>132</v>
      </c>
      <c r="AG107" s="360" t="s">
        <v>563</v>
      </c>
      <c r="AH107" s="414"/>
      <c r="AI107" s="412" t="s">
        <v>564</v>
      </c>
      <c r="AJ107" s="362">
        <f t="shared" si="9"/>
        <v>2</v>
      </c>
      <c r="AK107" s="172"/>
      <c r="AL107" s="172"/>
      <c r="AM107" s="172"/>
      <c r="AN107" s="172"/>
      <c r="AO107" s="172"/>
      <c r="AP107" s="172"/>
      <c r="AQ107" s="172"/>
      <c r="AR107" s="172"/>
      <c r="AS107" s="172"/>
      <c r="AT107" s="172"/>
      <c r="AU107" s="172"/>
      <c r="AV107" s="172"/>
      <c r="AW107" s="172"/>
      <c r="AX107" s="362"/>
      <c r="AY107" s="373"/>
      <c r="AZ107" s="374"/>
      <c r="BA107" s="172"/>
      <c r="BB107" s="172"/>
      <c r="BC107" s="172"/>
      <c r="BD107" s="172"/>
      <c r="BE107" s="172"/>
      <c r="BF107" s="182"/>
      <c r="BG107" s="374"/>
      <c r="BH107" s="374"/>
      <c r="BI107" s="377"/>
      <c r="BJ107" s="362">
        <v>1</v>
      </c>
      <c r="BK107" s="377"/>
      <c r="BL107" s="172">
        <v>1</v>
      </c>
      <c r="BM107" s="172"/>
      <c r="BN107" s="63"/>
      <c r="BO107" s="172"/>
      <c r="BP107" s="172"/>
      <c r="BQ107" s="172"/>
      <c r="BR107" s="63"/>
      <c r="BS107" s="182">
        <f t="shared" si="10"/>
        <v>2</v>
      </c>
    </row>
    <row r="108" spans="1:71" s="202" customFormat="1" ht="90.75" customHeight="1">
      <c r="A108" s="225" t="s">
        <v>137</v>
      </c>
      <c r="B108" s="63">
        <v>307</v>
      </c>
      <c r="C108" s="226">
        <v>1330</v>
      </c>
      <c r="D108" s="226"/>
      <c r="E108" s="843" t="s">
        <v>565</v>
      </c>
      <c r="F108" s="844"/>
      <c r="G108" s="844"/>
      <c r="H108" s="845"/>
      <c r="I108" s="229">
        <v>3344678</v>
      </c>
      <c r="J108" s="275">
        <v>3344678</v>
      </c>
      <c r="K108" s="276" t="s">
        <v>109</v>
      </c>
      <c r="L108" s="276" t="s">
        <v>566</v>
      </c>
      <c r="M108" s="275" t="s">
        <v>151</v>
      </c>
      <c r="N108" s="275"/>
      <c r="O108" s="278">
        <v>194627</v>
      </c>
      <c r="P108" s="229"/>
      <c r="Q108" s="229"/>
      <c r="R108" s="229"/>
      <c r="S108" s="229" t="s">
        <v>114</v>
      </c>
      <c r="T108" s="229"/>
      <c r="U108" s="229"/>
      <c r="V108" s="229"/>
      <c r="W108" s="229"/>
      <c r="X108" s="296" t="s">
        <v>99</v>
      </c>
      <c r="Y108" s="229"/>
      <c r="Z108" s="229" t="s">
        <v>567</v>
      </c>
      <c r="AA108" s="229" t="s">
        <v>568</v>
      </c>
      <c r="AB108" s="409" t="s">
        <v>419</v>
      </c>
      <c r="AC108" s="319">
        <v>41481</v>
      </c>
      <c r="AD108" s="320" t="s">
        <v>569</v>
      </c>
      <c r="AE108" s="321">
        <v>41520</v>
      </c>
      <c r="AF108" s="321" t="s">
        <v>117</v>
      </c>
      <c r="AG108" s="360" t="s">
        <v>570</v>
      </c>
      <c r="AH108" s="414"/>
      <c r="AI108" s="412" t="s">
        <v>571</v>
      </c>
      <c r="AJ108" s="362">
        <f t="shared" si="9"/>
        <v>0</v>
      </c>
      <c r="AK108" s="172"/>
      <c r="AL108" s="172"/>
      <c r="AM108" s="172"/>
      <c r="AN108" s="172"/>
      <c r="AO108" s="172"/>
      <c r="AP108" s="172"/>
      <c r="AQ108" s="172"/>
      <c r="AR108" s="172"/>
      <c r="AS108" s="172"/>
      <c r="AT108" s="172"/>
      <c r="AU108" s="172"/>
      <c r="AV108" s="172"/>
      <c r="AW108" s="172"/>
      <c r="AX108" s="362"/>
      <c r="AY108" s="373"/>
      <c r="AZ108" s="374"/>
      <c r="BA108" s="172"/>
      <c r="BB108" s="172"/>
      <c r="BC108" s="172"/>
      <c r="BD108" s="172"/>
      <c r="BE108" s="172"/>
      <c r="BF108" s="182"/>
      <c r="BG108" s="374"/>
      <c r="BH108" s="374"/>
      <c r="BI108" s="377"/>
      <c r="BJ108" s="362"/>
      <c r="BK108" s="377"/>
      <c r="BL108" s="172"/>
      <c r="BM108" s="172"/>
      <c r="BN108" s="63"/>
      <c r="BO108" s="172"/>
      <c r="BP108" s="172"/>
      <c r="BQ108" s="172"/>
      <c r="BR108" s="63"/>
      <c r="BS108" s="182">
        <f t="shared" si="10"/>
        <v>0</v>
      </c>
    </row>
    <row r="109" spans="1:71" s="202" customFormat="1" ht="72.75" customHeight="1">
      <c r="A109" s="225" t="s">
        <v>148</v>
      </c>
      <c r="B109" s="63">
        <v>84</v>
      </c>
      <c r="C109" s="226">
        <v>1549</v>
      </c>
      <c r="D109" s="226" t="s">
        <v>159</v>
      </c>
      <c r="E109" s="843" t="s">
        <v>572</v>
      </c>
      <c r="F109" s="844"/>
      <c r="G109" s="844"/>
      <c r="H109" s="845"/>
      <c r="I109" s="229"/>
      <c r="J109" s="275">
        <v>3346452</v>
      </c>
      <c r="K109" s="276" t="s">
        <v>109</v>
      </c>
      <c r="L109" s="276" t="s">
        <v>573</v>
      </c>
      <c r="M109" s="277" t="s">
        <v>111</v>
      </c>
      <c r="N109" s="277" t="s">
        <v>574</v>
      </c>
      <c r="O109" s="278" t="s">
        <v>575</v>
      </c>
      <c r="P109" s="229"/>
      <c r="Q109" s="229"/>
      <c r="R109" s="229"/>
      <c r="S109" s="229"/>
      <c r="T109" s="229" t="s">
        <v>114</v>
      </c>
      <c r="U109" s="229"/>
      <c r="V109" s="229"/>
      <c r="W109" s="229"/>
      <c r="X109" s="296" t="s">
        <v>99</v>
      </c>
      <c r="Y109" s="229"/>
      <c r="Z109" s="406" t="s">
        <v>281</v>
      </c>
      <c r="AA109" s="229" t="s">
        <v>282</v>
      </c>
      <c r="AB109" s="409" t="s">
        <v>419</v>
      </c>
      <c r="AC109" s="319">
        <v>41479</v>
      </c>
      <c r="AD109" s="409" t="s">
        <v>576</v>
      </c>
      <c r="AE109" s="321">
        <v>41511</v>
      </c>
      <c r="AF109" s="321" t="s">
        <v>117</v>
      </c>
      <c r="AG109" s="360" t="s">
        <v>577</v>
      </c>
      <c r="AH109" s="414"/>
      <c r="AI109" s="412" t="s">
        <v>441</v>
      </c>
      <c r="AJ109" s="362">
        <f t="shared" si="9"/>
        <v>1</v>
      </c>
      <c r="AK109" s="172"/>
      <c r="AL109" s="172"/>
      <c r="AM109" s="172"/>
      <c r="AN109" s="172"/>
      <c r="AO109" s="172"/>
      <c r="AP109" s="172"/>
      <c r="AQ109" s="172">
        <v>1</v>
      </c>
      <c r="AR109" s="172"/>
      <c r="AS109" s="172"/>
      <c r="AT109" s="172"/>
      <c r="AU109" s="172"/>
      <c r="AV109" s="172"/>
      <c r="AW109" s="172"/>
      <c r="AX109" s="362"/>
      <c r="AY109" s="373"/>
      <c r="AZ109" s="374"/>
      <c r="BA109" s="172"/>
      <c r="BB109" s="172"/>
      <c r="BC109" s="172"/>
      <c r="BD109" s="172"/>
      <c r="BE109" s="172"/>
      <c r="BF109" s="182"/>
      <c r="BG109" s="374"/>
      <c r="BH109" s="374"/>
      <c r="BI109" s="377"/>
      <c r="BJ109" s="362"/>
      <c r="BK109" s="377"/>
      <c r="BL109" s="172"/>
      <c r="BM109" s="172"/>
      <c r="BN109" s="63"/>
      <c r="BO109" s="172"/>
      <c r="BP109" s="172"/>
      <c r="BQ109" s="172"/>
      <c r="BR109" s="63"/>
      <c r="BS109" s="182">
        <f t="shared" si="10"/>
        <v>0</v>
      </c>
    </row>
    <row r="110" spans="1:71" s="202" customFormat="1" ht="69.75" customHeight="1">
      <c r="A110" s="225" t="s">
        <v>106</v>
      </c>
      <c r="B110" s="63">
        <v>276</v>
      </c>
      <c r="C110" s="226">
        <v>1550</v>
      </c>
      <c r="D110" s="226" t="s">
        <v>123</v>
      </c>
      <c r="E110" s="843" t="s">
        <v>578</v>
      </c>
      <c r="F110" s="844"/>
      <c r="G110" s="844"/>
      <c r="H110" s="845"/>
      <c r="I110" s="229"/>
      <c r="J110" s="275">
        <v>3346443</v>
      </c>
      <c r="K110" s="276" t="s">
        <v>109</v>
      </c>
      <c r="L110" s="276" t="s">
        <v>579</v>
      </c>
      <c r="M110" s="277" t="s">
        <v>111</v>
      </c>
      <c r="N110" s="277"/>
      <c r="O110" s="278" t="s">
        <v>580</v>
      </c>
      <c r="P110" s="229"/>
      <c r="Q110" s="229"/>
      <c r="R110" s="229"/>
      <c r="S110" s="229" t="s">
        <v>114</v>
      </c>
      <c r="T110" s="229"/>
      <c r="U110" s="229"/>
      <c r="V110" s="229"/>
      <c r="W110" s="229"/>
      <c r="X110" s="296" t="s">
        <v>99</v>
      </c>
      <c r="Y110" s="229"/>
      <c r="Z110" s="229"/>
      <c r="AA110" s="229"/>
      <c r="AB110" s="409" t="s">
        <v>130</v>
      </c>
      <c r="AC110" s="319">
        <v>41478</v>
      </c>
      <c r="AD110" s="320" t="s">
        <v>581</v>
      </c>
      <c r="AE110" s="319" t="s">
        <v>37</v>
      </c>
      <c r="AF110" s="319" t="s">
        <v>132</v>
      </c>
      <c r="AG110" s="360" t="s">
        <v>582</v>
      </c>
      <c r="AH110" s="414"/>
      <c r="AI110" s="412" t="s">
        <v>414</v>
      </c>
      <c r="AJ110" s="362">
        <f t="shared" si="9"/>
        <v>2</v>
      </c>
      <c r="AK110" s="172"/>
      <c r="AL110" s="172"/>
      <c r="AM110" s="172"/>
      <c r="AN110" s="172"/>
      <c r="AO110" s="172"/>
      <c r="AP110" s="172">
        <v>1</v>
      </c>
      <c r="AQ110" s="172">
        <v>1</v>
      </c>
      <c r="AR110" s="172"/>
      <c r="AS110" s="172"/>
      <c r="AT110" s="172"/>
      <c r="AU110" s="172"/>
      <c r="AV110" s="172" t="s">
        <v>136</v>
      </c>
      <c r="AW110" s="172" t="s">
        <v>136</v>
      </c>
      <c r="AX110" s="362"/>
      <c r="AY110" s="373"/>
      <c r="AZ110" s="374"/>
      <c r="BA110" s="172"/>
      <c r="BB110" s="172"/>
      <c r="BC110" s="172"/>
      <c r="BD110" s="172"/>
      <c r="BE110" s="172"/>
      <c r="BF110" s="182"/>
      <c r="BG110" s="374"/>
      <c r="BH110" s="374"/>
      <c r="BI110" s="377"/>
      <c r="BJ110" s="362"/>
      <c r="BK110" s="377"/>
      <c r="BL110" s="172"/>
      <c r="BM110" s="172"/>
      <c r="BN110" s="63"/>
      <c r="BO110" s="172" t="s">
        <v>136</v>
      </c>
      <c r="BP110" s="172"/>
      <c r="BQ110" s="172"/>
      <c r="BR110" s="63"/>
      <c r="BS110" s="182">
        <f t="shared" si="10"/>
        <v>0</v>
      </c>
    </row>
    <row r="111" spans="1:71" s="202" customFormat="1" ht="76.5" customHeight="1">
      <c r="A111" s="225" t="s">
        <v>106</v>
      </c>
      <c r="B111" s="63">
        <v>309</v>
      </c>
      <c r="C111" s="226">
        <v>1552</v>
      </c>
      <c r="D111" s="226" t="s">
        <v>123</v>
      </c>
      <c r="E111" s="843" t="s">
        <v>583</v>
      </c>
      <c r="F111" s="844"/>
      <c r="G111" s="844"/>
      <c r="H111" s="845"/>
      <c r="I111" s="229"/>
      <c r="J111" s="275">
        <v>3346414</v>
      </c>
      <c r="K111" s="276" t="s">
        <v>109</v>
      </c>
      <c r="L111" s="276" t="s">
        <v>584</v>
      </c>
      <c r="M111" s="277" t="s">
        <v>111</v>
      </c>
      <c r="N111" s="277" t="s">
        <v>585</v>
      </c>
      <c r="O111" s="278" t="s">
        <v>586</v>
      </c>
      <c r="P111" s="229"/>
      <c r="Q111" s="229"/>
      <c r="R111" s="229"/>
      <c r="S111" s="229" t="s">
        <v>114</v>
      </c>
      <c r="T111" s="229"/>
      <c r="U111" s="229"/>
      <c r="V111" s="229"/>
      <c r="W111" s="229"/>
      <c r="X111" s="296" t="s">
        <v>99</v>
      </c>
      <c r="Y111" s="296" t="s">
        <v>40</v>
      </c>
      <c r="Z111" s="229" t="s">
        <v>587</v>
      </c>
      <c r="AA111" s="229" t="s">
        <v>588</v>
      </c>
      <c r="AB111" s="409" t="s">
        <v>589</v>
      </c>
      <c r="AC111" s="321" t="s">
        <v>37</v>
      </c>
      <c r="AD111" s="320" t="s">
        <v>590</v>
      </c>
      <c r="AE111" s="321">
        <v>41593</v>
      </c>
      <c r="AF111" s="321" t="s">
        <v>117</v>
      </c>
      <c r="AG111" s="360" t="s">
        <v>591</v>
      </c>
      <c r="AH111" s="414"/>
      <c r="AI111" s="412" t="s">
        <v>592</v>
      </c>
      <c r="AJ111" s="362">
        <f t="shared" si="9"/>
        <v>2</v>
      </c>
      <c r="AK111" s="172"/>
      <c r="AL111" s="172"/>
      <c r="AM111" s="172"/>
      <c r="AN111" s="172"/>
      <c r="AO111" s="172"/>
      <c r="AP111" s="172"/>
      <c r="AQ111" s="172">
        <v>1</v>
      </c>
      <c r="AR111" s="172"/>
      <c r="AS111" s="172"/>
      <c r="AT111" s="172"/>
      <c r="AU111" s="172"/>
      <c r="AV111" s="172"/>
      <c r="AW111" s="172"/>
      <c r="AX111" s="362"/>
      <c r="AY111" s="373"/>
      <c r="AZ111" s="374"/>
      <c r="BA111" s="172">
        <v>1</v>
      </c>
      <c r="BB111" s="172"/>
      <c r="BC111" s="172"/>
      <c r="BD111" s="172"/>
      <c r="BE111" s="172"/>
      <c r="BF111" s="182"/>
      <c r="BG111" s="374"/>
      <c r="BH111" s="374"/>
      <c r="BI111" s="377"/>
      <c r="BJ111" s="362"/>
      <c r="BK111" s="377"/>
      <c r="BL111" s="172"/>
      <c r="BM111" s="172"/>
      <c r="BN111" s="63"/>
      <c r="BO111" s="172" t="s">
        <v>136</v>
      </c>
      <c r="BP111" s="172"/>
      <c r="BQ111" s="172"/>
      <c r="BR111" s="63"/>
      <c r="BS111" s="182">
        <f t="shared" si="10"/>
        <v>0</v>
      </c>
    </row>
    <row r="112" spans="1:71" s="202" customFormat="1" ht="72" customHeight="1">
      <c r="A112" s="225" t="s">
        <v>179</v>
      </c>
      <c r="B112" s="63">
        <v>311</v>
      </c>
      <c r="C112" s="226">
        <v>1553</v>
      </c>
      <c r="D112" s="226" t="s">
        <v>123</v>
      </c>
      <c r="E112" s="843" t="s">
        <v>593</v>
      </c>
      <c r="F112" s="844"/>
      <c r="G112" s="844"/>
      <c r="H112" s="845"/>
      <c r="I112" s="229"/>
      <c r="J112" s="275">
        <v>3346455</v>
      </c>
      <c r="K112" s="276" t="s">
        <v>109</v>
      </c>
      <c r="L112" s="276" t="s">
        <v>594</v>
      </c>
      <c r="M112" s="277" t="s">
        <v>111</v>
      </c>
      <c r="N112" s="277" t="s">
        <v>595</v>
      </c>
      <c r="O112" s="278" t="s">
        <v>596</v>
      </c>
      <c r="P112" s="229"/>
      <c r="Q112" s="229"/>
      <c r="R112" s="229"/>
      <c r="S112" s="229" t="s">
        <v>114</v>
      </c>
      <c r="T112" s="229"/>
      <c r="U112" s="229"/>
      <c r="V112" s="229"/>
      <c r="W112" s="229"/>
      <c r="X112" s="296" t="s">
        <v>99</v>
      </c>
      <c r="Y112" s="229"/>
      <c r="Z112" s="229" t="s">
        <v>597</v>
      </c>
      <c r="AA112" s="229"/>
      <c r="AB112" s="409" t="s">
        <v>419</v>
      </c>
      <c r="AC112" s="319">
        <v>41479</v>
      </c>
      <c r="AD112" s="320" t="s">
        <v>598</v>
      </c>
      <c r="AE112" s="322">
        <v>41523</v>
      </c>
      <c r="AF112" s="321" t="s">
        <v>117</v>
      </c>
      <c r="AG112" s="360" t="s">
        <v>599</v>
      </c>
      <c r="AH112" s="414"/>
      <c r="AI112" s="412" t="s">
        <v>600</v>
      </c>
      <c r="AJ112" s="362">
        <f t="shared" si="9"/>
        <v>1</v>
      </c>
      <c r="AK112" s="172"/>
      <c r="AL112" s="172"/>
      <c r="AM112" s="172"/>
      <c r="AN112" s="172"/>
      <c r="AO112" s="172"/>
      <c r="AP112" s="172"/>
      <c r="AQ112" s="172">
        <v>1</v>
      </c>
      <c r="AR112" s="172"/>
      <c r="AS112" s="172"/>
      <c r="AT112" s="172"/>
      <c r="AU112" s="172"/>
      <c r="AV112" s="172"/>
      <c r="AW112" s="172"/>
      <c r="AX112" s="362"/>
      <c r="AY112" s="373"/>
      <c r="AZ112" s="374"/>
      <c r="BA112" s="172"/>
      <c r="BB112" s="172"/>
      <c r="BC112" s="172"/>
      <c r="BD112" s="172"/>
      <c r="BE112" s="172"/>
      <c r="BF112" s="182"/>
      <c r="BG112" s="374"/>
      <c r="BH112" s="374"/>
      <c r="BI112" s="377"/>
      <c r="BJ112" s="362"/>
      <c r="BK112" s="377"/>
      <c r="BL112" s="172"/>
      <c r="BM112" s="172"/>
      <c r="BN112" s="63"/>
      <c r="BO112" s="172"/>
      <c r="BP112" s="172"/>
      <c r="BQ112" s="172"/>
      <c r="BR112" s="63"/>
      <c r="BS112" s="182">
        <f t="shared" si="10"/>
        <v>0</v>
      </c>
    </row>
    <row r="113" spans="1:71" s="202" customFormat="1" ht="58.5" customHeight="1">
      <c r="A113" s="225" t="s">
        <v>148</v>
      </c>
      <c r="B113" s="63">
        <v>314</v>
      </c>
      <c r="C113" s="226">
        <v>1554</v>
      </c>
      <c r="D113" s="226" t="s">
        <v>123</v>
      </c>
      <c r="E113" s="843" t="s">
        <v>601</v>
      </c>
      <c r="F113" s="844"/>
      <c r="G113" s="844"/>
      <c r="H113" s="845"/>
      <c r="I113" s="229"/>
      <c r="J113" s="229">
        <v>3347853</v>
      </c>
      <c r="K113" s="276" t="s">
        <v>109</v>
      </c>
      <c r="L113" s="276" t="s">
        <v>602</v>
      </c>
      <c r="M113" s="277" t="s">
        <v>111</v>
      </c>
      <c r="N113" s="275" t="s">
        <v>603</v>
      </c>
      <c r="O113" s="278" t="s">
        <v>462</v>
      </c>
      <c r="P113" s="229"/>
      <c r="Q113" s="229"/>
      <c r="R113" s="229"/>
      <c r="S113" s="229" t="s">
        <v>114</v>
      </c>
      <c r="T113" s="229"/>
      <c r="U113" s="229"/>
      <c r="V113" s="229"/>
      <c r="W113" s="229"/>
      <c r="X113" s="296" t="s">
        <v>99</v>
      </c>
      <c r="Y113" s="229"/>
      <c r="Z113" s="229"/>
      <c r="AA113" s="229"/>
      <c r="AB113" s="409" t="s">
        <v>604</v>
      </c>
      <c r="AC113" s="319">
        <v>41479</v>
      </c>
      <c r="AD113" s="320" t="s">
        <v>605</v>
      </c>
      <c r="AE113" s="321">
        <v>41547</v>
      </c>
      <c r="AF113" s="321" t="s">
        <v>117</v>
      </c>
      <c r="AG113" s="360" t="s">
        <v>606</v>
      </c>
      <c r="AH113" s="414"/>
      <c r="AI113" s="412" t="s">
        <v>339</v>
      </c>
      <c r="AJ113" s="362">
        <f t="shared" ref="AJ113:AJ129" si="11">COUNTIF(AK113:BR113,"1")</f>
        <v>3</v>
      </c>
      <c r="AK113" s="172"/>
      <c r="AL113" s="172"/>
      <c r="AM113" s="172"/>
      <c r="AN113" s="172"/>
      <c r="AO113" s="172">
        <v>1</v>
      </c>
      <c r="AP113" s="172"/>
      <c r="AQ113" s="172">
        <v>1</v>
      </c>
      <c r="AR113" s="172"/>
      <c r="AS113" s="172"/>
      <c r="AT113" s="172"/>
      <c r="AU113" s="172"/>
      <c r="AV113" s="172" t="s">
        <v>136</v>
      </c>
      <c r="AW113" s="172" t="s">
        <v>136</v>
      </c>
      <c r="AX113" s="362"/>
      <c r="AY113" s="373"/>
      <c r="AZ113" s="374"/>
      <c r="BA113" s="172"/>
      <c r="BB113" s="172"/>
      <c r="BC113" s="172"/>
      <c r="BD113" s="172"/>
      <c r="BE113" s="172"/>
      <c r="BF113" s="182"/>
      <c r="BG113" s="374"/>
      <c r="BH113" s="374"/>
      <c r="BI113" s="377"/>
      <c r="BJ113" s="362"/>
      <c r="BK113" s="377"/>
      <c r="BL113" s="172"/>
      <c r="BM113" s="172"/>
      <c r="BN113" s="63"/>
      <c r="BO113" s="172">
        <v>1</v>
      </c>
      <c r="BP113" s="172"/>
      <c r="BQ113" s="172"/>
      <c r="BR113" s="63"/>
      <c r="BS113" s="182">
        <f t="shared" ref="BS113:BS144" si="12">COUNT(BI113:BO113)</f>
        <v>1</v>
      </c>
    </row>
    <row r="114" spans="1:71" s="202" customFormat="1" ht="79.5" customHeight="1">
      <c r="A114" s="225">
        <v>3</v>
      </c>
      <c r="B114" s="63">
        <v>315</v>
      </c>
      <c r="C114" s="226">
        <v>1555</v>
      </c>
      <c r="D114" s="226" t="s">
        <v>159</v>
      </c>
      <c r="E114" s="843" t="s">
        <v>607</v>
      </c>
      <c r="F114" s="844"/>
      <c r="G114" s="844"/>
      <c r="H114" s="845"/>
      <c r="I114" s="229"/>
      <c r="J114" s="275">
        <v>3341346</v>
      </c>
      <c r="K114" s="276" t="s">
        <v>109</v>
      </c>
      <c r="L114" s="276" t="s">
        <v>608</v>
      </c>
      <c r="M114" s="277" t="s">
        <v>111</v>
      </c>
      <c r="N114" s="277"/>
      <c r="O114" s="278" t="s">
        <v>609</v>
      </c>
      <c r="P114" s="229"/>
      <c r="Q114" s="229"/>
      <c r="R114" s="229"/>
      <c r="S114" s="229"/>
      <c r="T114" s="229" t="s">
        <v>114</v>
      </c>
      <c r="U114" s="229"/>
      <c r="V114" s="229"/>
      <c r="W114" s="229"/>
      <c r="X114" s="296" t="s">
        <v>99</v>
      </c>
      <c r="Y114" s="229"/>
      <c r="Z114" s="406" t="s">
        <v>610</v>
      </c>
      <c r="AA114" s="229" t="s">
        <v>282</v>
      </c>
      <c r="AB114" s="409" t="s">
        <v>611</v>
      </c>
      <c r="AC114" s="319">
        <v>41479</v>
      </c>
      <c r="AD114" s="320" t="s">
        <v>612</v>
      </c>
      <c r="AE114" s="321">
        <v>41505</v>
      </c>
      <c r="AF114" s="321" t="s">
        <v>117</v>
      </c>
      <c r="AG114" s="360" t="s">
        <v>613</v>
      </c>
      <c r="AH114" s="414"/>
      <c r="AI114" s="412" t="s">
        <v>614</v>
      </c>
      <c r="AJ114" s="362">
        <f t="shared" si="11"/>
        <v>1</v>
      </c>
      <c r="AK114" s="172"/>
      <c r="AL114" s="172"/>
      <c r="AM114" s="172"/>
      <c r="AN114" s="172"/>
      <c r="AO114" s="172"/>
      <c r="AP114" s="172"/>
      <c r="AQ114" s="172">
        <v>1</v>
      </c>
      <c r="AR114" s="172"/>
      <c r="AS114" s="172"/>
      <c r="AT114" s="172"/>
      <c r="AU114" s="172"/>
      <c r="AV114" s="172"/>
      <c r="AW114" s="172"/>
      <c r="AX114" s="362"/>
      <c r="AY114" s="373"/>
      <c r="AZ114" s="374"/>
      <c r="BA114" s="172"/>
      <c r="BB114" s="172"/>
      <c r="BC114" s="172"/>
      <c r="BD114" s="172"/>
      <c r="BE114" s="172"/>
      <c r="BF114" s="182"/>
      <c r="BG114" s="374"/>
      <c r="BH114" s="374"/>
      <c r="BI114" s="377"/>
      <c r="BJ114" s="362"/>
      <c r="BK114" s="377"/>
      <c r="BL114" s="172"/>
      <c r="BM114" s="172"/>
      <c r="BN114" s="63"/>
      <c r="BO114" s="172"/>
      <c r="BP114" s="172"/>
      <c r="BQ114" s="172"/>
      <c r="BR114" s="63"/>
      <c r="BS114" s="182">
        <f t="shared" si="12"/>
        <v>0</v>
      </c>
    </row>
    <row r="115" spans="1:71" s="202" customFormat="1" ht="134.25" customHeight="1">
      <c r="A115" s="225" t="s">
        <v>106</v>
      </c>
      <c r="B115" s="63">
        <v>88</v>
      </c>
      <c r="C115" s="226">
        <v>1649</v>
      </c>
      <c r="D115" s="226"/>
      <c r="E115" s="843" t="s">
        <v>615</v>
      </c>
      <c r="F115" s="844"/>
      <c r="G115" s="844"/>
      <c r="H115" s="845"/>
      <c r="I115" s="229"/>
      <c r="J115" s="275">
        <v>3347865</v>
      </c>
      <c r="K115" s="276" t="s">
        <v>109</v>
      </c>
      <c r="L115" s="276" t="s">
        <v>616</v>
      </c>
      <c r="M115" s="277" t="s">
        <v>111</v>
      </c>
      <c r="N115" s="275"/>
      <c r="O115" s="278" t="s">
        <v>617</v>
      </c>
      <c r="P115" s="229"/>
      <c r="Q115" s="229"/>
      <c r="R115" s="229"/>
      <c r="S115" s="229"/>
      <c r="T115" s="229" t="s">
        <v>114</v>
      </c>
      <c r="U115" s="229"/>
      <c r="V115" s="229"/>
      <c r="W115" s="229"/>
      <c r="X115" s="296"/>
      <c r="Y115" s="296" t="s">
        <v>40</v>
      </c>
      <c r="Z115" s="229"/>
      <c r="AA115" s="229"/>
      <c r="AB115" s="409" t="s">
        <v>618</v>
      </c>
      <c r="AC115" s="319">
        <v>41499</v>
      </c>
      <c r="AD115" s="320" t="s">
        <v>619</v>
      </c>
      <c r="AE115" s="322" t="s">
        <v>240</v>
      </c>
      <c r="AF115" s="322" t="s">
        <v>620</v>
      </c>
      <c r="AG115" s="360" t="s">
        <v>621</v>
      </c>
      <c r="AH115" s="414"/>
      <c r="AI115" s="412" t="s">
        <v>622</v>
      </c>
      <c r="AJ115" s="362">
        <f t="shared" si="11"/>
        <v>2</v>
      </c>
      <c r="AK115" s="172"/>
      <c r="AL115" s="172"/>
      <c r="AM115" s="172"/>
      <c r="AN115" s="172"/>
      <c r="AO115" s="172"/>
      <c r="AP115" s="172">
        <v>1</v>
      </c>
      <c r="AQ115" s="172"/>
      <c r="AR115" s="172"/>
      <c r="AS115" s="172"/>
      <c r="AT115" s="172"/>
      <c r="AU115" s="172"/>
      <c r="AV115" s="172" t="s">
        <v>136</v>
      </c>
      <c r="AW115" s="172" t="s">
        <v>136</v>
      </c>
      <c r="AX115" s="362"/>
      <c r="AY115" s="373"/>
      <c r="AZ115" s="374"/>
      <c r="BA115" s="172">
        <v>1</v>
      </c>
      <c r="BB115" s="172"/>
      <c r="BC115" s="172"/>
      <c r="BD115" s="172"/>
      <c r="BE115" s="172"/>
      <c r="BF115" s="182"/>
      <c r="BG115" s="374"/>
      <c r="BH115" s="374"/>
      <c r="BI115" s="377"/>
      <c r="BJ115" s="362"/>
      <c r="BK115" s="377"/>
      <c r="BL115" s="172"/>
      <c r="BM115" s="172"/>
      <c r="BN115" s="63"/>
      <c r="BO115" s="172" t="s">
        <v>136</v>
      </c>
      <c r="BP115" s="172"/>
      <c r="BQ115" s="172"/>
      <c r="BR115" s="63"/>
      <c r="BS115" s="182">
        <f t="shared" si="12"/>
        <v>0</v>
      </c>
    </row>
    <row r="116" spans="1:71" s="202" customFormat="1" ht="79.5" customHeight="1">
      <c r="A116" s="225">
        <v>5</v>
      </c>
      <c r="B116" s="63">
        <v>119</v>
      </c>
      <c r="C116" s="226">
        <v>1785</v>
      </c>
      <c r="D116" s="226"/>
      <c r="E116" s="843" t="s">
        <v>623</v>
      </c>
      <c r="F116" s="844"/>
      <c r="G116" s="844"/>
      <c r="H116" s="845"/>
      <c r="I116" s="229"/>
      <c r="J116" s="275">
        <v>3350106</v>
      </c>
      <c r="K116" s="276" t="s">
        <v>303</v>
      </c>
      <c r="L116" s="276" t="e">
        <v>#N/A</v>
      </c>
      <c r="M116" s="277" t="s">
        <v>111</v>
      </c>
      <c r="N116" s="277"/>
      <c r="O116" s="278" t="s">
        <v>624</v>
      </c>
      <c r="P116" s="229"/>
      <c r="Q116" s="229"/>
      <c r="R116" s="229"/>
      <c r="S116" s="229"/>
      <c r="T116" s="229" t="s">
        <v>114</v>
      </c>
      <c r="U116" s="229"/>
      <c r="V116" s="229"/>
      <c r="W116" s="229"/>
      <c r="X116" s="296"/>
      <c r="Y116" s="296" t="s">
        <v>40</v>
      </c>
      <c r="Z116" s="229"/>
      <c r="AA116" s="229"/>
      <c r="AB116" s="409" t="s">
        <v>419</v>
      </c>
      <c r="AC116" s="319">
        <v>41492</v>
      </c>
      <c r="AD116" s="320" t="s">
        <v>625</v>
      </c>
      <c r="AE116" s="321" t="s">
        <v>37</v>
      </c>
      <c r="AF116" s="319" t="s">
        <v>132</v>
      </c>
      <c r="AG116" s="360" t="s">
        <v>626</v>
      </c>
      <c r="AH116" s="414"/>
      <c r="AI116" s="412" t="s">
        <v>627</v>
      </c>
      <c r="AJ116" s="362">
        <f t="shared" si="11"/>
        <v>1</v>
      </c>
      <c r="AK116" s="172"/>
      <c r="AL116" s="172"/>
      <c r="AM116" s="172"/>
      <c r="AN116" s="172"/>
      <c r="AO116" s="172"/>
      <c r="AP116" s="172"/>
      <c r="AQ116" s="172"/>
      <c r="AR116" s="172"/>
      <c r="AS116" s="172"/>
      <c r="AT116" s="172"/>
      <c r="AU116" s="172"/>
      <c r="AV116" s="172"/>
      <c r="AW116" s="172"/>
      <c r="AX116" s="362"/>
      <c r="AY116" s="373"/>
      <c r="AZ116" s="374"/>
      <c r="BA116" s="172">
        <v>1</v>
      </c>
      <c r="BB116" s="172"/>
      <c r="BC116" s="172"/>
      <c r="BD116" s="172"/>
      <c r="BE116" s="172"/>
      <c r="BF116" s="182"/>
      <c r="BG116" s="374"/>
      <c r="BH116" s="374"/>
      <c r="BI116" s="377"/>
      <c r="BJ116" s="362"/>
      <c r="BK116" s="377"/>
      <c r="BL116" s="172"/>
      <c r="BM116" s="172"/>
      <c r="BN116" s="63"/>
      <c r="BO116" s="172"/>
      <c r="BP116" s="172"/>
      <c r="BQ116" s="172"/>
      <c r="BR116" s="63"/>
      <c r="BS116" s="182">
        <f t="shared" si="12"/>
        <v>0</v>
      </c>
    </row>
    <row r="117" spans="1:71" s="202" customFormat="1" ht="79.5" customHeight="1">
      <c r="A117" s="225" t="s">
        <v>137</v>
      </c>
      <c r="B117" s="63">
        <v>187</v>
      </c>
      <c r="C117" s="226">
        <v>1790</v>
      </c>
      <c r="D117" s="226" t="s">
        <v>123</v>
      </c>
      <c r="E117" s="843" t="s">
        <v>628</v>
      </c>
      <c r="F117" s="844"/>
      <c r="G117" s="844"/>
      <c r="H117" s="845"/>
      <c r="I117" s="229"/>
      <c r="J117" s="275">
        <v>3282327</v>
      </c>
      <c r="K117" s="276" t="s">
        <v>303</v>
      </c>
      <c r="L117" s="276" t="s">
        <v>629</v>
      </c>
      <c r="M117" s="277" t="s">
        <v>111</v>
      </c>
      <c r="N117" s="277"/>
      <c r="O117" s="278" t="s">
        <v>630</v>
      </c>
      <c r="P117" s="229"/>
      <c r="Q117" s="229"/>
      <c r="R117" s="229"/>
      <c r="S117" s="229"/>
      <c r="T117" s="229" t="s">
        <v>114</v>
      </c>
      <c r="U117" s="229"/>
      <c r="V117" s="229"/>
      <c r="W117" s="229"/>
      <c r="X117" s="296"/>
      <c r="Y117" s="296" t="s">
        <v>40</v>
      </c>
      <c r="Z117" s="229" t="s">
        <v>631</v>
      </c>
      <c r="AA117" s="229" t="s">
        <v>632</v>
      </c>
      <c r="AB117" s="409" t="s">
        <v>633</v>
      </c>
      <c r="AC117" s="319">
        <v>41425</v>
      </c>
      <c r="AD117" s="320" t="s">
        <v>634</v>
      </c>
      <c r="AE117" s="321">
        <v>41467</v>
      </c>
      <c r="AF117" s="321" t="s">
        <v>117</v>
      </c>
      <c r="AG117" s="360"/>
      <c r="AH117" s="414"/>
      <c r="AI117" s="412" t="s">
        <v>635</v>
      </c>
      <c r="AJ117" s="362">
        <f t="shared" si="11"/>
        <v>3</v>
      </c>
      <c r="AK117" s="172"/>
      <c r="AL117" s="172"/>
      <c r="AM117" s="172"/>
      <c r="AN117" s="172"/>
      <c r="AO117" s="172"/>
      <c r="AP117" s="172"/>
      <c r="AQ117" s="172"/>
      <c r="AR117" s="172"/>
      <c r="AS117" s="172"/>
      <c r="AT117" s="172"/>
      <c r="AU117" s="172"/>
      <c r="AV117" s="172">
        <v>1</v>
      </c>
      <c r="AW117" s="172">
        <v>1</v>
      </c>
      <c r="AX117" s="362"/>
      <c r="AY117" s="373"/>
      <c r="AZ117" s="374"/>
      <c r="BA117" s="172">
        <v>1</v>
      </c>
      <c r="BB117" s="172"/>
      <c r="BC117" s="172"/>
      <c r="BD117" s="172"/>
      <c r="BE117" s="172"/>
      <c r="BF117" s="182"/>
      <c r="BG117" s="374"/>
      <c r="BH117" s="374"/>
      <c r="BI117" s="377"/>
      <c r="BJ117" s="362"/>
      <c r="BK117" s="377"/>
      <c r="BL117" s="172"/>
      <c r="BM117" s="172"/>
      <c r="BN117" s="63"/>
      <c r="BO117" s="172"/>
      <c r="BP117" s="172"/>
      <c r="BQ117" s="172"/>
      <c r="BR117" s="63"/>
      <c r="BS117" s="182">
        <f t="shared" si="12"/>
        <v>0</v>
      </c>
    </row>
    <row r="118" spans="1:71" s="202" customFormat="1" ht="79.5" customHeight="1">
      <c r="A118" s="225" t="s">
        <v>148</v>
      </c>
      <c r="B118" s="63">
        <v>192</v>
      </c>
      <c r="C118" s="226">
        <v>1787</v>
      </c>
      <c r="D118" s="226"/>
      <c r="E118" s="843" t="s">
        <v>636</v>
      </c>
      <c r="F118" s="844"/>
      <c r="G118" s="844"/>
      <c r="H118" s="845"/>
      <c r="I118" s="229"/>
      <c r="J118" s="275">
        <v>3349953</v>
      </c>
      <c r="K118" s="276" t="s">
        <v>303</v>
      </c>
      <c r="L118" s="276" t="e">
        <v>#N/A</v>
      </c>
      <c r="M118" s="277" t="s">
        <v>111</v>
      </c>
      <c r="N118" s="277" t="s">
        <v>637</v>
      </c>
      <c r="O118" s="278" t="s">
        <v>638</v>
      </c>
      <c r="P118" s="229"/>
      <c r="Q118" s="229"/>
      <c r="R118" s="229"/>
      <c r="S118" s="229" t="s">
        <v>114</v>
      </c>
      <c r="T118" s="229"/>
      <c r="U118" s="229"/>
      <c r="V118" s="229"/>
      <c r="W118" s="229"/>
      <c r="X118" s="296"/>
      <c r="Y118" s="296" t="s">
        <v>40</v>
      </c>
      <c r="Z118" s="229"/>
      <c r="AA118" s="229"/>
      <c r="AB118" s="409" t="s">
        <v>419</v>
      </c>
      <c r="AC118" s="319">
        <v>41499</v>
      </c>
      <c r="AD118" s="320" t="s">
        <v>639</v>
      </c>
      <c r="AE118" s="322">
        <v>41537</v>
      </c>
      <c r="AF118" s="321" t="s">
        <v>117</v>
      </c>
      <c r="AG118" s="360" t="s">
        <v>640</v>
      </c>
      <c r="AH118" s="414"/>
      <c r="AI118" s="412" t="s">
        <v>641</v>
      </c>
      <c r="AJ118" s="362">
        <f t="shared" si="11"/>
        <v>1</v>
      </c>
      <c r="AK118" s="172"/>
      <c r="AL118" s="172"/>
      <c r="AM118" s="172"/>
      <c r="AN118" s="172"/>
      <c r="AO118" s="172"/>
      <c r="AP118" s="172"/>
      <c r="AQ118" s="172"/>
      <c r="AR118" s="172"/>
      <c r="AS118" s="172"/>
      <c r="AT118" s="172"/>
      <c r="AU118" s="172"/>
      <c r="AV118" s="172"/>
      <c r="AW118" s="172"/>
      <c r="AX118" s="362"/>
      <c r="AY118" s="373"/>
      <c r="AZ118" s="374"/>
      <c r="BA118" s="172">
        <v>1</v>
      </c>
      <c r="BB118" s="172"/>
      <c r="BC118" s="172"/>
      <c r="BD118" s="172"/>
      <c r="BE118" s="172"/>
      <c r="BF118" s="182"/>
      <c r="BG118" s="374"/>
      <c r="BH118" s="374"/>
      <c r="BI118" s="377"/>
      <c r="BJ118" s="362"/>
      <c r="BK118" s="377"/>
      <c r="BL118" s="172"/>
      <c r="BM118" s="172"/>
      <c r="BN118" s="63"/>
      <c r="BO118" s="172"/>
      <c r="BP118" s="172"/>
      <c r="BQ118" s="172"/>
      <c r="BR118" s="63"/>
      <c r="BS118" s="182">
        <f t="shared" si="12"/>
        <v>0</v>
      </c>
    </row>
    <row r="119" spans="1:71" s="202" customFormat="1" ht="153.75" customHeight="1">
      <c r="A119" s="225" t="s">
        <v>148</v>
      </c>
      <c r="B119" s="63">
        <v>193</v>
      </c>
      <c r="C119" s="226">
        <v>1788</v>
      </c>
      <c r="D119" s="226"/>
      <c r="E119" s="843" t="s">
        <v>642</v>
      </c>
      <c r="F119" s="844"/>
      <c r="G119" s="844"/>
      <c r="H119" s="845"/>
      <c r="I119" s="229"/>
      <c r="J119" s="275">
        <v>3349956</v>
      </c>
      <c r="K119" s="276" t="s">
        <v>643</v>
      </c>
      <c r="L119" s="276" t="e">
        <v>#N/A</v>
      </c>
      <c r="M119" s="277" t="s">
        <v>111</v>
      </c>
      <c r="N119" s="277"/>
      <c r="O119" s="278"/>
      <c r="P119" s="229"/>
      <c r="Q119" s="229"/>
      <c r="R119" s="229"/>
      <c r="S119" s="229" t="s">
        <v>114</v>
      </c>
      <c r="T119" s="229" t="s">
        <v>114</v>
      </c>
      <c r="U119" s="229"/>
      <c r="V119" s="229"/>
      <c r="W119" s="229"/>
      <c r="X119" s="296"/>
      <c r="Y119" s="296" t="s">
        <v>40</v>
      </c>
      <c r="Z119" s="229"/>
      <c r="AA119" s="229"/>
      <c r="AB119" s="409"/>
      <c r="AC119" s="322" t="s">
        <v>240</v>
      </c>
      <c r="AD119" s="320"/>
      <c r="AE119" s="322" t="s">
        <v>240</v>
      </c>
      <c r="AF119" s="322" t="s">
        <v>620</v>
      </c>
      <c r="AG119" s="360" t="s">
        <v>644</v>
      </c>
      <c r="AH119" s="414"/>
      <c r="AI119" s="412" t="s">
        <v>641</v>
      </c>
      <c r="AJ119" s="362">
        <f t="shared" si="11"/>
        <v>1</v>
      </c>
      <c r="AK119" s="172"/>
      <c r="AL119" s="172"/>
      <c r="AM119" s="172"/>
      <c r="AN119" s="172"/>
      <c r="AO119" s="172"/>
      <c r="AP119" s="172"/>
      <c r="AQ119" s="172"/>
      <c r="AR119" s="172"/>
      <c r="AS119" s="172"/>
      <c r="AT119" s="172"/>
      <c r="AU119" s="172"/>
      <c r="AV119" s="172"/>
      <c r="AW119" s="172"/>
      <c r="AX119" s="362"/>
      <c r="AY119" s="373"/>
      <c r="AZ119" s="374"/>
      <c r="BA119" s="172">
        <v>1</v>
      </c>
      <c r="BB119" s="172"/>
      <c r="BC119" s="172"/>
      <c r="BD119" s="172"/>
      <c r="BE119" s="172"/>
      <c r="BF119" s="182"/>
      <c r="BG119" s="374"/>
      <c r="BH119" s="374"/>
      <c r="BI119" s="377"/>
      <c r="BJ119" s="362"/>
      <c r="BK119" s="377"/>
      <c r="BL119" s="172"/>
      <c r="BM119" s="172"/>
      <c r="BN119" s="63"/>
      <c r="BO119" s="172"/>
      <c r="BP119" s="172"/>
      <c r="BQ119" s="172"/>
      <c r="BR119" s="63"/>
      <c r="BS119" s="182">
        <f t="shared" si="12"/>
        <v>0</v>
      </c>
    </row>
    <row r="120" spans="1:71" s="202" customFormat="1" ht="79.5" customHeight="1">
      <c r="A120" s="225" t="s">
        <v>137</v>
      </c>
      <c r="B120" s="63">
        <v>217</v>
      </c>
      <c r="C120" s="226">
        <v>1789</v>
      </c>
      <c r="D120" s="226"/>
      <c r="E120" s="843" t="s">
        <v>645</v>
      </c>
      <c r="F120" s="844"/>
      <c r="G120" s="844"/>
      <c r="H120" s="845"/>
      <c r="I120" s="229"/>
      <c r="J120" s="275">
        <v>3333229</v>
      </c>
      <c r="K120" s="276" t="s">
        <v>303</v>
      </c>
      <c r="L120" s="276" t="s">
        <v>646</v>
      </c>
      <c r="M120" s="275" t="s">
        <v>151</v>
      </c>
      <c r="N120" s="275"/>
      <c r="O120" s="278">
        <v>192885</v>
      </c>
      <c r="P120" s="229"/>
      <c r="Q120" s="229"/>
      <c r="R120" s="229"/>
      <c r="S120" s="229"/>
      <c r="T120" s="229" t="s">
        <v>114</v>
      </c>
      <c r="U120" s="229"/>
      <c r="V120" s="229"/>
      <c r="W120" s="229"/>
      <c r="X120" s="296"/>
      <c r="Y120" s="296" t="s">
        <v>40</v>
      </c>
      <c r="Z120" s="229"/>
      <c r="AA120" s="229"/>
      <c r="AB120" s="409"/>
      <c r="AC120" s="322" t="s">
        <v>240</v>
      </c>
      <c r="AD120" s="320"/>
      <c r="AE120" s="322" t="s">
        <v>240</v>
      </c>
      <c r="AF120" s="322" t="s">
        <v>620</v>
      </c>
      <c r="AG120" s="360"/>
      <c r="AH120" s="414"/>
      <c r="AI120" s="412" t="s">
        <v>647</v>
      </c>
      <c r="AJ120" s="362">
        <f t="shared" si="11"/>
        <v>1</v>
      </c>
      <c r="AK120" s="172"/>
      <c r="AL120" s="172"/>
      <c r="AM120" s="172"/>
      <c r="AN120" s="172"/>
      <c r="AO120" s="172"/>
      <c r="AP120" s="172"/>
      <c r="AQ120" s="172"/>
      <c r="AR120" s="172"/>
      <c r="AS120" s="172"/>
      <c r="AT120" s="172"/>
      <c r="AU120" s="172"/>
      <c r="AV120" s="172"/>
      <c r="AW120" s="172"/>
      <c r="AX120" s="362"/>
      <c r="AY120" s="373"/>
      <c r="AZ120" s="374"/>
      <c r="BA120" s="172">
        <v>1</v>
      </c>
      <c r="BB120" s="172"/>
      <c r="BC120" s="172"/>
      <c r="BD120" s="172"/>
      <c r="BE120" s="172"/>
      <c r="BF120" s="182"/>
      <c r="BG120" s="374"/>
      <c r="BH120" s="374"/>
      <c r="BI120" s="377"/>
      <c r="BJ120" s="362"/>
      <c r="BK120" s="377"/>
      <c r="BL120" s="172"/>
      <c r="BM120" s="172"/>
      <c r="BN120" s="63"/>
      <c r="BO120" s="172"/>
      <c r="BP120" s="172"/>
      <c r="BQ120" s="172"/>
      <c r="BR120" s="63"/>
      <c r="BS120" s="182">
        <f t="shared" si="12"/>
        <v>0</v>
      </c>
    </row>
    <row r="121" spans="1:71" s="202" customFormat="1" ht="79.5" customHeight="1">
      <c r="A121" s="225" t="s">
        <v>148</v>
      </c>
      <c r="B121" s="63">
        <v>220</v>
      </c>
      <c r="C121" s="226">
        <v>1791</v>
      </c>
      <c r="D121" s="226" t="s">
        <v>123</v>
      </c>
      <c r="E121" s="843" t="s">
        <v>648</v>
      </c>
      <c r="F121" s="844"/>
      <c r="G121" s="844"/>
      <c r="H121" s="845"/>
      <c r="I121" s="229"/>
      <c r="J121" s="275">
        <v>3349958</v>
      </c>
      <c r="K121" s="276" t="s">
        <v>109</v>
      </c>
      <c r="L121" s="276" t="e">
        <v>#N/A</v>
      </c>
      <c r="M121" s="277" t="s">
        <v>111</v>
      </c>
      <c r="N121" s="277" t="s">
        <v>649</v>
      </c>
      <c r="O121" s="278" t="s">
        <v>650</v>
      </c>
      <c r="P121" s="229"/>
      <c r="Q121" s="229"/>
      <c r="R121" s="229"/>
      <c r="S121" s="229"/>
      <c r="T121" s="229" t="s">
        <v>114</v>
      </c>
      <c r="U121" s="229"/>
      <c r="V121" s="229"/>
      <c r="W121" s="229"/>
      <c r="X121" s="296"/>
      <c r="Y121" s="296" t="s">
        <v>40</v>
      </c>
      <c r="Z121" s="229"/>
      <c r="AA121" s="229"/>
      <c r="AB121" s="409" t="s">
        <v>651</v>
      </c>
      <c r="AC121" s="322" t="s">
        <v>240</v>
      </c>
      <c r="AD121" s="320" t="s">
        <v>652</v>
      </c>
      <c r="AE121" s="321" t="s">
        <v>653</v>
      </c>
      <c r="AF121" s="321" t="s">
        <v>117</v>
      </c>
      <c r="AG121" s="360"/>
      <c r="AH121" s="414"/>
      <c r="AI121" s="412" t="s">
        <v>654</v>
      </c>
      <c r="AJ121" s="362">
        <f t="shared" si="11"/>
        <v>1</v>
      </c>
      <c r="AK121" s="172"/>
      <c r="AL121" s="172"/>
      <c r="AM121" s="172"/>
      <c r="AN121" s="172"/>
      <c r="AO121" s="172"/>
      <c r="AP121" s="172"/>
      <c r="AQ121" s="172"/>
      <c r="AR121" s="172"/>
      <c r="AS121" s="172"/>
      <c r="AT121" s="172"/>
      <c r="AU121" s="172"/>
      <c r="AV121" s="172"/>
      <c r="AW121" s="172"/>
      <c r="AX121" s="362"/>
      <c r="AY121" s="373"/>
      <c r="AZ121" s="374"/>
      <c r="BA121" s="172">
        <v>1</v>
      </c>
      <c r="BB121" s="172"/>
      <c r="BC121" s="172"/>
      <c r="BD121" s="172"/>
      <c r="BE121" s="172"/>
      <c r="BF121" s="182"/>
      <c r="BG121" s="374"/>
      <c r="BH121" s="374"/>
      <c r="BI121" s="377"/>
      <c r="BJ121" s="362"/>
      <c r="BK121" s="377"/>
      <c r="BL121" s="172"/>
      <c r="BM121" s="172"/>
      <c r="BN121" s="63"/>
      <c r="BO121" s="172"/>
      <c r="BP121" s="172"/>
      <c r="BQ121" s="172"/>
      <c r="BR121" s="63"/>
      <c r="BS121" s="182">
        <f t="shared" si="12"/>
        <v>0</v>
      </c>
    </row>
    <row r="122" spans="1:71" s="202" customFormat="1" ht="79.5" customHeight="1">
      <c r="A122" s="225" t="s">
        <v>106</v>
      </c>
      <c r="B122" s="63">
        <v>320</v>
      </c>
      <c r="C122" s="226">
        <v>1687</v>
      </c>
      <c r="D122" s="226"/>
      <c r="E122" s="843" t="s">
        <v>655</v>
      </c>
      <c r="F122" s="844"/>
      <c r="G122" s="844"/>
      <c r="H122" s="845"/>
      <c r="I122" s="229"/>
      <c r="J122" s="275">
        <v>3349704</v>
      </c>
      <c r="K122" s="276" t="s">
        <v>109</v>
      </c>
      <c r="L122" s="276" t="e">
        <v>#N/A</v>
      </c>
      <c r="M122" s="275" t="s">
        <v>151</v>
      </c>
      <c r="N122" s="275"/>
      <c r="O122" s="278"/>
      <c r="P122" s="229"/>
      <c r="Q122" s="229"/>
      <c r="R122" s="229"/>
      <c r="S122" s="229" t="s">
        <v>114</v>
      </c>
      <c r="T122" s="229"/>
      <c r="U122" s="229"/>
      <c r="V122" s="229"/>
      <c r="W122" s="229"/>
      <c r="X122" s="296"/>
      <c r="Y122" s="296" t="s">
        <v>40</v>
      </c>
      <c r="Z122" s="229"/>
      <c r="AA122" s="229"/>
      <c r="AB122" s="409"/>
      <c r="AC122" s="322" t="s">
        <v>240</v>
      </c>
      <c r="AD122" s="320"/>
      <c r="AE122" s="322" t="s">
        <v>240</v>
      </c>
      <c r="AF122" s="322" t="s">
        <v>620</v>
      </c>
      <c r="AG122" s="360" t="s">
        <v>644</v>
      </c>
      <c r="AH122" s="414"/>
      <c r="AI122" s="412" t="s">
        <v>656</v>
      </c>
      <c r="AJ122" s="362">
        <f t="shared" si="11"/>
        <v>1</v>
      </c>
      <c r="AK122" s="172"/>
      <c r="AL122" s="172"/>
      <c r="AM122" s="172"/>
      <c r="AN122" s="172"/>
      <c r="AO122" s="172"/>
      <c r="AP122" s="172"/>
      <c r="AQ122" s="172"/>
      <c r="AR122" s="172"/>
      <c r="AS122" s="172"/>
      <c r="AT122" s="172"/>
      <c r="AU122" s="172"/>
      <c r="AV122" s="172"/>
      <c r="AW122" s="172"/>
      <c r="AX122" s="362"/>
      <c r="AY122" s="373"/>
      <c r="AZ122" s="374"/>
      <c r="BA122" s="172">
        <v>1</v>
      </c>
      <c r="BB122" s="172"/>
      <c r="BC122" s="172"/>
      <c r="BD122" s="172"/>
      <c r="BE122" s="172"/>
      <c r="BF122" s="182"/>
      <c r="BG122" s="374"/>
      <c r="BH122" s="374"/>
      <c r="BI122" s="377"/>
      <c r="BJ122" s="362"/>
      <c r="BK122" s="377"/>
      <c r="BL122" s="172"/>
      <c r="BM122" s="172"/>
      <c r="BN122" s="63"/>
      <c r="BO122" s="172"/>
      <c r="BP122" s="172"/>
      <c r="BQ122" s="172"/>
      <c r="BR122" s="63"/>
      <c r="BS122" s="182">
        <f t="shared" si="12"/>
        <v>0</v>
      </c>
    </row>
    <row r="123" spans="1:71" s="202" customFormat="1" ht="79.5" customHeight="1">
      <c r="A123" s="225" t="s">
        <v>106</v>
      </c>
      <c r="B123" s="63">
        <v>321</v>
      </c>
      <c r="C123" s="226">
        <v>1688</v>
      </c>
      <c r="D123" s="226"/>
      <c r="E123" s="843" t="s">
        <v>657</v>
      </c>
      <c r="F123" s="844"/>
      <c r="G123" s="844"/>
      <c r="H123" s="845"/>
      <c r="I123" s="229"/>
      <c r="J123" s="275">
        <v>3347817</v>
      </c>
      <c r="K123" s="276" t="s">
        <v>303</v>
      </c>
      <c r="L123" s="276" t="s">
        <v>658</v>
      </c>
      <c r="M123" s="275" t="s">
        <v>202</v>
      </c>
      <c r="N123" s="275"/>
      <c r="O123" s="278">
        <v>195532</v>
      </c>
      <c r="P123" s="229"/>
      <c r="Q123" s="229"/>
      <c r="R123" s="229"/>
      <c r="S123" s="229" t="s">
        <v>114</v>
      </c>
      <c r="T123" s="229"/>
      <c r="U123" s="229"/>
      <c r="V123" s="229"/>
      <c r="W123" s="229"/>
      <c r="X123" s="296"/>
      <c r="Y123" s="296" t="s">
        <v>40</v>
      </c>
      <c r="Z123" s="229"/>
      <c r="AA123" s="229"/>
      <c r="AB123" s="409"/>
      <c r="AC123" s="322" t="s">
        <v>240</v>
      </c>
      <c r="AD123" s="320"/>
      <c r="AE123" s="322" t="s">
        <v>240</v>
      </c>
      <c r="AF123" s="322" t="s">
        <v>620</v>
      </c>
      <c r="AG123" s="360" t="s">
        <v>659</v>
      </c>
      <c r="AH123" s="414"/>
      <c r="AI123" s="412" t="s">
        <v>660</v>
      </c>
      <c r="AJ123" s="362">
        <f t="shared" si="11"/>
        <v>1</v>
      </c>
      <c r="AK123" s="172"/>
      <c r="AL123" s="172"/>
      <c r="AM123" s="172"/>
      <c r="AN123" s="172"/>
      <c r="AO123" s="172"/>
      <c r="AP123" s="172"/>
      <c r="AQ123" s="172"/>
      <c r="AR123" s="172"/>
      <c r="AS123" s="172"/>
      <c r="AT123" s="172"/>
      <c r="AU123" s="172"/>
      <c r="AV123" s="172"/>
      <c r="AW123" s="172"/>
      <c r="AX123" s="362"/>
      <c r="AY123" s="373"/>
      <c r="AZ123" s="374"/>
      <c r="BA123" s="172">
        <v>1</v>
      </c>
      <c r="BB123" s="172"/>
      <c r="BC123" s="172"/>
      <c r="BD123" s="172"/>
      <c r="BE123" s="172"/>
      <c r="BF123" s="182"/>
      <c r="BG123" s="374"/>
      <c r="BH123" s="374"/>
      <c r="BI123" s="377"/>
      <c r="BJ123" s="362"/>
      <c r="BK123" s="377"/>
      <c r="BL123" s="172"/>
      <c r="BM123" s="172"/>
      <c r="BN123" s="63"/>
      <c r="BO123" s="172"/>
      <c r="BP123" s="172"/>
      <c r="BQ123" s="172"/>
      <c r="BR123" s="63"/>
      <c r="BS123" s="182">
        <f t="shared" si="12"/>
        <v>0</v>
      </c>
    </row>
    <row r="124" spans="1:71" s="202" customFormat="1" ht="79.5" customHeight="1">
      <c r="A124" s="225" t="s">
        <v>106</v>
      </c>
      <c r="B124" s="63">
        <v>322</v>
      </c>
      <c r="C124" s="226">
        <v>1689</v>
      </c>
      <c r="D124" s="226"/>
      <c r="E124" s="843" t="s">
        <v>661</v>
      </c>
      <c r="F124" s="844"/>
      <c r="G124" s="844"/>
      <c r="H124" s="845"/>
      <c r="I124" s="229"/>
      <c r="J124" s="275">
        <v>3349707</v>
      </c>
      <c r="K124" s="276" t="s">
        <v>643</v>
      </c>
      <c r="L124" s="276" t="e">
        <v>#N/A</v>
      </c>
      <c r="M124" s="275" t="s">
        <v>662</v>
      </c>
      <c r="N124" s="275"/>
      <c r="O124" s="278"/>
      <c r="P124" s="229"/>
      <c r="Q124" s="229"/>
      <c r="R124" s="229"/>
      <c r="S124" s="229" t="s">
        <v>114</v>
      </c>
      <c r="T124" s="229"/>
      <c r="U124" s="229"/>
      <c r="V124" s="229"/>
      <c r="W124" s="229"/>
      <c r="X124" s="296"/>
      <c r="Y124" s="296" t="s">
        <v>40</v>
      </c>
      <c r="Z124" s="229"/>
      <c r="AA124" s="229"/>
      <c r="AB124" s="409"/>
      <c r="AC124" s="322" t="s">
        <v>240</v>
      </c>
      <c r="AD124" s="320"/>
      <c r="AE124" s="322" t="s">
        <v>240</v>
      </c>
      <c r="AF124" s="322" t="s">
        <v>620</v>
      </c>
      <c r="AG124" s="360" t="s">
        <v>644</v>
      </c>
      <c r="AH124" s="414"/>
      <c r="AI124" s="412" t="s">
        <v>663</v>
      </c>
      <c r="AJ124" s="362">
        <f t="shared" si="11"/>
        <v>2</v>
      </c>
      <c r="AK124" s="172"/>
      <c r="AL124" s="172"/>
      <c r="AM124" s="172"/>
      <c r="AN124" s="172"/>
      <c r="AO124" s="172"/>
      <c r="AP124" s="172">
        <v>1</v>
      </c>
      <c r="AQ124" s="172"/>
      <c r="AR124" s="172"/>
      <c r="AS124" s="172"/>
      <c r="AT124" s="172"/>
      <c r="AU124" s="172"/>
      <c r="AV124" s="172" t="s">
        <v>136</v>
      </c>
      <c r="AW124" s="172" t="s">
        <v>136</v>
      </c>
      <c r="AX124" s="362"/>
      <c r="AY124" s="373"/>
      <c r="AZ124" s="374"/>
      <c r="BA124" s="172">
        <v>1</v>
      </c>
      <c r="BB124" s="172"/>
      <c r="BC124" s="172"/>
      <c r="BD124" s="172"/>
      <c r="BE124" s="172"/>
      <c r="BF124" s="182"/>
      <c r="BG124" s="374"/>
      <c r="BH124" s="374"/>
      <c r="BI124" s="377"/>
      <c r="BJ124" s="362"/>
      <c r="BK124" s="377"/>
      <c r="BL124" s="172"/>
      <c r="BM124" s="172"/>
      <c r="BN124" s="63"/>
      <c r="BO124" s="172" t="s">
        <v>136</v>
      </c>
      <c r="BP124" s="172"/>
      <c r="BQ124" s="172"/>
      <c r="BR124" s="63"/>
      <c r="BS124" s="182">
        <f t="shared" si="12"/>
        <v>0</v>
      </c>
    </row>
    <row r="125" spans="1:71" s="202" customFormat="1" ht="79.5" customHeight="1">
      <c r="A125" s="225" t="s">
        <v>148</v>
      </c>
      <c r="B125" s="63">
        <v>325</v>
      </c>
      <c r="C125" s="226">
        <v>1690</v>
      </c>
      <c r="D125" s="226"/>
      <c r="E125" s="843" t="s">
        <v>664</v>
      </c>
      <c r="F125" s="844"/>
      <c r="G125" s="844"/>
      <c r="H125" s="845"/>
      <c r="I125" s="229"/>
      <c r="J125" s="275">
        <v>3347852</v>
      </c>
      <c r="K125" s="276" t="s">
        <v>109</v>
      </c>
      <c r="L125" s="276" t="s">
        <v>665</v>
      </c>
      <c r="M125" s="277" t="s">
        <v>111</v>
      </c>
      <c r="N125" s="275"/>
      <c r="O125" s="278" t="s">
        <v>666</v>
      </c>
      <c r="P125" s="229"/>
      <c r="Q125" s="229"/>
      <c r="R125" s="229"/>
      <c r="S125" s="229" t="s">
        <v>114</v>
      </c>
      <c r="T125" s="229" t="s">
        <v>114</v>
      </c>
      <c r="U125" s="229"/>
      <c r="V125" s="229"/>
      <c r="W125" s="229"/>
      <c r="X125" s="296"/>
      <c r="Y125" s="296" t="s">
        <v>40</v>
      </c>
      <c r="Z125" s="229"/>
      <c r="AA125" s="229"/>
      <c r="AB125" s="409"/>
      <c r="AC125" s="322" t="s">
        <v>240</v>
      </c>
      <c r="AD125" s="320" t="s">
        <v>667</v>
      </c>
      <c r="AE125" s="322" t="s">
        <v>240</v>
      </c>
      <c r="AF125" s="322" t="s">
        <v>620</v>
      </c>
      <c r="AG125" s="360" t="s">
        <v>668</v>
      </c>
      <c r="AH125" s="414"/>
      <c r="AI125" s="412" t="s">
        <v>641</v>
      </c>
      <c r="AJ125" s="362">
        <f t="shared" si="11"/>
        <v>1</v>
      </c>
      <c r="AK125" s="172"/>
      <c r="AL125" s="172"/>
      <c r="AM125" s="172"/>
      <c r="AN125" s="172"/>
      <c r="AO125" s="172"/>
      <c r="AP125" s="172"/>
      <c r="AQ125" s="172"/>
      <c r="AR125" s="172"/>
      <c r="AS125" s="172"/>
      <c r="AT125" s="172"/>
      <c r="AU125" s="172"/>
      <c r="AV125" s="172"/>
      <c r="AW125" s="172"/>
      <c r="AX125" s="362"/>
      <c r="AY125" s="373"/>
      <c r="AZ125" s="374"/>
      <c r="BA125" s="172">
        <v>1</v>
      </c>
      <c r="BB125" s="172"/>
      <c r="BC125" s="172"/>
      <c r="BD125" s="172"/>
      <c r="BE125" s="172"/>
      <c r="BF125" s="182"/>
      <c r="BG125" s="374"/>
      <c r="BH125" s="374"/>
      <c r="BI125" s="377"/>
      <c r="BJ125" s="362"/>
      <c r="BK125" s="377"/>
      <c r="BL125" s="172"/>
      <c r="BM125" s="172"/>
      <c r="BN125" s="63"/>
      <c r="BO125" s="172"/>
      <c r="BP125" s="172"/>
      <c r="BQ125" s="172"/>
      <c r="BR125" s="63"/>
      <c r="BS125" s="182">
        <f t="shared" si="12"/>
        <v>0</v>
      </c>
    </row>
    <row r="126" spans="1:71" s="202" customFormat="1" ht="79.5" customHeight="1">
      <c r="A126" s="225" t="s">
        <v>187</v>
      </c>
      <c r="B126" s="63">
        <v>326</v>
      </c>
      <c r="C126" s="226">
        <v>1691</v>
      </c>
      <c r="D126" s="226"/>
      <c r="E126" s="843" t="s">
        <v>669</v>
      </c>
      <c r="F126" s="844"/>
      <c r="G126" s="844"/>
      <c r="H126" s="845"/>
      <c r="I126" s="229"/>
      <c r="J126" s="275">
        <v>3347818</v>
      </c>
      <c r="K126" s="401" t="s">
        <v>643</v>
      </c>
      <c r="L126" s="276" t="s">
        <v>670</v>
      </c>
      <c r="M126" s="275" t="s">
        <v>111</v>
      </c>
      <c r="N126" s="275"/>
      <c r="O126" s="278"/>
      <c r="P126" s="229"/>
      <c r="Q126" s="229"/>
      <c r="R126" s="229"/>
      <c r="S126" s="229"/>
      <c r="T126" s="229" t="s">
        <v>114</v>
      </c>
      <c r="U126" s="229"/>
      <c r="V126" s="229"/>
      <c r="W126" s="229"/>
      <c r="X126" s="296"/>
      <c r="Y126" s="296" t="s">
        <v>40</v>
      </c>
      <c r="Z126" s="229" t="s">
        <v>671</v>
      </c>
      <c r="AA126" s="229" t="s">
        <v>130</v>
      </c>
      <c r="AB126" s="409"/>
      <c r="AC126" s="322" t="s">
        <v>240</v>
      </c>
      <c r="AD126" s="320"/>
      <c r="AE126" s="322" t="s">
        <v>240</v>
      </c>
      <c r="AF126" s="322" t="s">
        <v>620</v>
      </c>
      <c r="AG126" s="360" t="s">
        <v>672</v>
      </c>
      <c r="AH126" s="414"/>
      <c r="AI126" s="412" t="s">
        <v>673</v>
      </c>
      <c r="AJ126" s="362">
        <f t="shared" si="11"/>
        <v>1</v>
      </c>
      <c r="AK126" s="172"/>
      <c r="AL126" s="172"/>
      <c r="AM126" s="172"/>
      <c r="AN126" s="172"/>
      <c r="AO126" s="172"/>
      <c r="AP126" s="172"/>
      <c r="AQ126" s="172"/>
      <c r="AR126" s="172"/>
      <c r="AS126" s="172"/>
      <c r="AT126" s="172"/>
      <c r="AU126" s="172"/>
      <c r="AV126" s="172"/>
      <c r="AW126" s="172"/>
      <c r="AX126" s="362"/>
      <c r="AY126" s="373"/>
      <c r="AZ126" s="374"/>
      <c r="BA126" s="172">
        <v>1</v>
      </c>
      <c r="BB126" s="172"/>
      <c r="BC126" s="172"/>
      <c r="BD126" s="172"/>
      <c r="BE126" s="172"/>
      <c r="BF126" s="182"/>
      <c r="BG126" s="374"/>
      <c r="BH126" s="374"/>
      <c r="BI126" s="377"/>
      <c r="BJ126" s="362"/>
      <c r="BK126" s="377"/>
      <c r="BL126" s="172"/>
      <c r="BM126" s="172"/>
      <c r="BN126" s="63"/>
      <c r="BO126" s="172"/>
      <c r="BP126" s="172"/>
      <c r="BQ126" s="172"/>
      <c r="BR126" s="63"/>
      <c r="BS126" s="182">
        <f t="shared" si="12"/>
        <v>0</v>
      </c>
    </row>
    <row r="127" spans="1:71" s="202" customFormat="1" ht="79.5" customHeight="1">
      <c r="A127" s="225" t="s">
        <v>106</v>
      </c>
      <c r="B127" s="63">
        <v>327</v>
      </c>
      <c r="C127" s="226">
        <v>1692</v>
      </c>
      <c r="D127" s="226"/>
      <c r="E127" s="843" t="s">
        <v>674</v>
      </c>
      <c r="F127" s="844"/>
      <c r="G127" s="844"/>
      <c r="H127" s="845"/>
      <c r="I127" s="229"/>
      <c r="J127" s="275">
        <v>3347841</v>
      </c>
      <c r="K127" s="276" t="s">
        <v>109</v>
      </c>
      <c r="L127" s="276" t="s">
        <v>675</v>
      </c>
      <c r="M127" s="277" t="s">
        <v>111</v>
      </c>
      <c r="N127" s="277"/>
      <c r="O127" s="278"/>
      <c r="P127" s="229"/>
      <c r="Q127" s="229"/>
      <c r="R127" s="229"/>
      <c r="S127" s="229"/>
      <c r="T127" s="229" t="s">
        <v>114</v>
      </c>
      <c r="U127" s="229"/>
      <c r="V127" s="229"/>
      <c r="W127" s="229"/>
      <c r="X127" s="296"/>
      <c r="Y127" s="296" t="s">
        <v>40</v>
      </c>
      <c r="Z127" s="229"/>
      <c r="AA127" s="229"/>
      <c r="AB127" s="409"/>
      <c r="AC127" s="322" t="s">
        <v>240</v>
      </c>
      <c r="AD127" s="320"/>
      <c r="AE127" s="322" t="s">
        <v>240</v>
      </c>
      <c r="AF127" s="322" t="s">
        <v>620</v>
      </c>
      <c r="AG127" s="360" t="s">
        <v>676</v>
      </c>
      <c r="AH127" s="414"/>
      <c r="AI127" s="412" t="s">
        <v>677</v>
      </c>
      <c r="AJ127" s="362">
        <f t="shared" si="11"/>
        <v>1</v>
      </c>
      <c r="AK127" s="172"/>
      <c r="AL127" s="172"/>
      <c r="AM127" s="172"/>
      <c r="AN127" s="172"/>
      <c r="AO127" s="172"/>
      <c r="AP127" s="172"/>
      <c r="AQ127" s="172"/>
      <c r="AR127" s="172"/>
      <c r="AS127" s="172"/>
      <c r="AT127" s="172"/>
      <c r="AU127" s="172"/>
      <c r="AV127" s="172"/>
      <c r="AW127" s="172"/>
      <c r="AX127" s="362"/>
      <c r="AY127" s="373"/>
      <c r="AZ127" s="374"/>
      <c r="BA127" s="172">
        <v>1</v>
      </c>
      <c r="BB127" s="172"/>
      <c r="BC127" s="172"/>
      <c r="BD127" s="172"/>
      <c r="BE127" s="172"/>
      <c r="BF127" s="182"/>
      <c r="BG127" s="374"/>
      <c r="BH127" s="374"/>
      <c r="BI127" s="377"/>
      <c r="BJ127" s="362"/>
      <c r="BK127" s="377"/>
      <c r="BL127" s="172"/>
      <c r="BM127" s="172"/>
      <c r="BN127" s="63"/>
      <c r="BO127" s="172"/>
      <c r="BP127" s="172"/>
      <c r="BQ127" s="172"/>
      <c r="BR127" s="63"/>
      <c r="BS127" s="182">
        <f t="shared" si="12"/>
        <v>0</v>
      </c>
    </row>
    <row r="128" spans="1:71" s="202" customFormat="1" ht="79.5" customHeight="1">
      <c r="A128" s="225">
        <v>3</v>
      </c>
      <c r="B128" s="63">
        <v>87</v>
      </c>
      <c r="C128" s="226">
        <v>1648</v>
      </c>
      <c r="D128" s="226"/>
      <c r="E128" s="843" t="s">
        <v>678</v>
      </c>
      <c r="F128" s="844"/>
      <c r="G128" s="844"/>
      <c r="H128" s="845"/>
      <c r="I128" s="229"/>
      <c r="J128" s="275">
        <v>3347819</v>
      </c>
      <c r="K128" s="401" t="s">
        <v>643</v>
      </c>
      <c r="L128" s="276" t="s">
        <v>679</v>
      </c>
      <c r="M128" s="275" t="s">
        <v>202</v>
      </c>
      <c r="N128" s="275"/>
      <c r="O128" s="278">
        <v>195214</v>
      </c>
      <c r="P128" s="229"/>
      <c r="Q128" s="229"/>
      <c r="R128" s="229"/>
      <c r="S128" s="229"/>
      <c r="T128" s="229"/>
      <c r="U128" s="229" t="s">
        <v>114</v>
      </c>
      <c r="V128" s="229"/>
      <c r="W128" s="229"/>
      <c r="X128" s="296" t="s">
        <v>99</v>
      </c>
      <c r="Y128" s="405"/>
      <c r="Z128" s="229"/>
      <c r="AA128" s="229"/>
      <c r="AB128" s="409"/>
      <c r="AC128" s="410" t="s">
        <v>240</v>
      </c>
      <c r="AD128" s="411"/>
      <c r="AE128" s="410" t="s">
        <v>240</v>
      </c>
      <c r="AF128" s="322" t="s">
        <v>620</v>
      </c>
      <c r="AG128" s="360" t="s">
        <v>680</v>
      </c>
      <c r="AH128" s="414"/>
      <c r="AI128" s="412" t="s">
        <v>681</v>
      </c>
      <c r="AJ128" s="362">
        <f t="shared" si="11"/>
        <v>6</v>
      </c>
      <c r="AK128" s="172"/>
      <c r="AL128" s="172"/>
      <c r="AM128" s="172"/>
      <c r="AN128" s="172"/>
      <c r="AO128" s="172"/>
      <c r="AP128" s="172">
        <v>1</v>
      </c>
      <c r="AQ128" s="172">
        <v>1</v>
      </c>
      <c r="AR128" s="172"/>
      <c r="AS128" s="172"/>
      <c r="AT128" s="172">
        <v>1</v>
      </c>
      <c r="AU128" s="172"/>
      <c r="AV128" s="172">
        <v>1</v>
      </c>
      <c r="AW128" s="172">
        <v>1</v>
      </c>
      <c r="AX128" s="362"/>
      <c r="AY128" s="373"/>
      <c r="AZ128" s="374"/>
      <c r="BA128" s="172"/>
      <c r="BB128" s="172"/>
      <c r="BC128" s="172"/>
      <c r="BD128" s="172"/>
      <c r="BE128" s="172"/>
      <c r="BF128" s="182"/>
      <c r="BG128" s="374"/>
      <c r="BH128" s="374"/>
      <c r="BI128" s="377"/>
      <c r="BJ128" s="362"/>
      <c r="BK128" s="377"/>
      <c r="BL128" s="172"/>
      <c r="BM128" s="172"/>
      <c r="BN128" s="63"/>
      <c r="BO128" s="172">
        <v>1</v>
      </c>
      <c r="BP128" s="172"/>
      <c r="BQ128" s="172"/>
      <c r="BR128" s="63"/>
      <c r="BS128" s="182">
        <f t="shared" si="12"/>
        <v>1</v>
      </c>
    </row>
    <row r="129" spans="1:73" s="202" customFormat="1" ht="79.5" customHeight="1">
      <c r="A129" s="225" t="s">
        <v>106</v>
      </c>
      <c r="B129" s="63">
        <v>316</v>
      </c>
      <c r="C129" s="226">
        <v>1650</v>
      </c>
      <c r="D129" s="226"/>
      <c r="E129" s="843" t="s">
        <v>682</v>
      </c>
      <c r="F129" s="844"/>
      <c r="G129" s="844"/>
      <c r="H129" s="845"/>
      <c r="I129" s="229"/>
      <c r="J129" s="275">
        <v>3347815</v>
      </c>
      <c r="K129" s="280" t="s">
        <v>139</v>
      </c>
      <c r="L129" s="276" t="s">
        <v>683</v>
      </c>
      <c r="M129" s="275" t="s">
        <v>202</v>
      </c>
      <c r="N129" s="275"/>
      <c r="O129" s="278"/>
      <c r="P129" s="229"/>
      <c r="Q129" s="229"/>
      <c r="R129" s="229"/>
      <c r="S129" s="229"/>
      <c r="T129" s="229" t="s">
        <v>114</v>
      </c>
      <c r="U129" s="229"/>
      <c r="V129" s="229"/>
      <c r="W129" s="229"/>
      <c r="X129" s="296" t="s">
        <v>99</v>
      </c>
      <c r="Y129" s="405"/>
      <c r="Z129" s="229"/>
      <c r="AA129" s="229"/>
      <c r="AB129" s="409" t="s">
        <v>130</v>
      </c>
      <c r="AC129" s="448">
        <v>41500</v>
      </c>
      <c r="AD129" s="411" t="s">
        <v>684</v>
      </c>
      <c r="AE129" s="448" t="s">
        <v>685</v>
      </c>
      <c r="AF129" s="319" t="s">
        <v>132</v>
      </c>
      <c r="AG129" s="360" t="s">
        <v>686</v>
      </c>
      <c r="AH129" s="414"/>
      <c r="AI129" s="412" t="s">
        <v>687</v>
      </c>
      <c r="AJ129" s="362">
        <f t="shared" si="11"/>
        <v>1</v>
      </c>
      <c r="AK129" s="172"/>
      <c r="AL129" s="172"/>
      <c r="AM129" s="172"/>
      <c r="AN129" s="172"/>
      <c r="AO129" s="172"/>
      <c r="AP129" s="172"/>
      <c r="AQ129" s="172"/>
      <c r="AR129" s="172"/>
      <c r="AS129" s="172">
        <v>1</v>
      </c>
      <c r="AT129" s="172"/>
      <c r="AU129" s="172"/>
      <c r="AV129" s="172"/>
      <c r="AW129" s="172"/>
      <c r="AX129" s="362"/>
      <c r="AY129" s="373"/>
      <c r="AZ129" s="374"/>
      <c r="BA129" s="172"/>
      <c r="BB129" s="172"/>
      <c r="BC129" s="172"/>
      <c r="BD129" s="172"/>
      <c r="BE129" s="172"/>
      <c r="BF129" s="182"/>
      <c r="BG129" s="374"/>
      <c r="BH129" s="374"/>
      <c r="BI129" s="377"/>
      <c r="BJ129" s="362"/>
      <c r="BK129" s="377"/>
      <c r="BL129" s="172"/>
      <c r="BM129" s="172"/>
      <c r="BN129" s="63"/>
      <c r="BO129" s="172"/>
      <c r="BP129" s="172"/>
      <c r="BQ129" s="172"/>
      <c r="BR129" s="63"/>
      <c r="BS129" s="182">
        <f t="shared" si="12"/>
        <v>0</v>
      </c>
    </row>
    <row r="130" spans="1:73" s="202" customFormat="1" ht="79.5" customHeight="1">
      <c r="A130" s="225"/>
      <c r="B130" s="63"/>
      <c r="C130" s="226">
        <v>0</v>
      </c>
      <c r="D130" s="226"/>
      <c r="E130" s="843"/>
      <c r="F130" s="844"/>
      <c r="G130" s="844"/>
      <c r="H130" s="845"/>
      <c r="I130" s="229"/>
      <c r="J130" s="275"/>
      <c r="K130" s="276"/>
      <c r="L130" s="276" t="e">
        <v>#N/A</v>
      </c>
      <c r="M130" s="275"/>
      <c r="N130" s="275"/>
      <c r="O130" s="278"/>
      <c r="P130" s="229"/>
      <c r="Q130" s="229"/>
      <c r="R130" s="229"/>
      <c r="S130" s="229"/>
      <c r="T130" s="229"/>
      <c r="U130" s="229"/>
      <c r="V130" s="229"/>
      <c r="W130" s="229"/>
      <c r="X130" s="296"/>
      <c r="Y130" s="229"/>
      <c r="Z130" s="229"/>
      <c r="AA130" s="229"/>
      <c r="AB130" s="409"/>
      <c r="AC130" s="229"/>
      <c r="AD130" s="409"/>
      <c r="AE130" s="229"/>
      <c r="AF130" s="229"/>
      <c r="AG130" s="360"/>
      <c r="AH130" s="414"/>
      <c r="AI130" s="412"/>
      <c r="AJ130" s="362"/>
      <c r="AK130" s="172"/>
      <c r="AL130" s="172"/>
      <c r="AM130" s="172"/>
      <c r="AN130" s="172"/>
      <c r="AO130" s="172"/>
      <c r="AP130" s="172"/>
      <c r="AQ130" s="172"/>
      <c r="AR130" s="172"/>
      <c r="AS130" s="172"/>
      <c r="AT130" s="172"/>
      <c r="AU130" s="172"/>
      <c r="AV130" s="172"/>
      <c r="AW130" s="172"/>
      <c r="AX130" s="362"/>
      <c r="AY130" s="373"/>
      <c r="AZ130" s="374"/>
      <c r="BA130" s="172"/>
      <c r="BB130" s="172"/>
      <c r="BC130" s="172"/>
      <c r="BD130" s="172"/>
      <c r="BE130" s="172"/>
      <c r="BF130" s="182"/>
      <c r="BG130" s="374"/>
      <c r="BH130" s="374"/>
      <c r="BI130" s="377"/>
      <c r="BJ130" s="362"/>
      <c r="BK130" s="377"/>
      <c r="BL130" s="172"/>
      <c r="BM130" s="172"/>
      <c r="BN130" s="63"/>
      <c r="BO130" s="172"/>
      <c r="BP130" s="172"/>
      <c r="BQ130" s="172"/>
      <c r="BR130" s="63"/>
      <c r="BS130" s="182">
        <f t="shared" si="12"/>
        <v>0</v>
      </c>
    </row>
    <row r="131" spans="1:73" s="202" customFormat="1" ht="12.75" customHeight="1">
      <c r="A131" s="225"/>
      <c r="B131" s="63"/>
      <c r="C131" s="226">
        <v>0</v>
      </c>
      <c r="D131" s="226"/>
      <c r="E131" s="227"/>
      <c r="F131" s="228"/>
      <c r="G131" s="228"/>
      <c r="H131" s="229"/>
      <c r="I131" s="229"/>
      <c r="J131" s="275"/>
      <c r="K131" s="275"/>
      <c r="L131" s="276" t="e">
        <v>#N/A</v>
      </c>
      <c r="M131" s="275"/>
      <c r="N131" s="275"/>
      <c r="O131" s="278"/>
      <c r="P131" s="278"/>
      <c r="Q131" s="278"/>
      <c r="R131" s="278"/>
      <c r="S131" s="278"/>
      <c r="T131" s="278"/>
      <c r="U131" s="278"/>
      <c r="V131" s="278"/>
      <c r="W131" s="278"/>
      <c r="X131" s="278"/>
      <c r="Y131" s="278"/>
      <c r="Z131" s="278"/>
      <c r="AA131" s="278"/>
      <c r="AB131" s="360"/>
      <c r="AC131" s="278"/>
      <c r="AD131" s="360"/>
      <c r="AE131" s="278"/>
      <c r="AF131" s="278"/>
      <c r="AG131" s="360"/>
      <c r="AH131" s="414"/>
      <c r="AI131" s="412"/>
      <c r="AJ131" s="362"/>
      <c r="AK131" s="172"/>
      <c r="AL131" s="172"/>
      <c r="AM131" s="172"/>
      <c r="AN131" s="172"/>
      <c r="AO131" s="172"/>
      <c r="AP131" s="172"/>
      <c r="AQ131" s="172"/>
      <c r="AR131" s="172"/>
      <c r="AS131" s="172"/>
      <c r="AT131" s="172"/>
      <c r="AU131" s="172"/>
      <c r="AV131" s="172"/>
      <c r="AW131" s="172"/>
      <c r="AX131" s="362"/>
      <c r="AY131" s="373"/>
      <c r="AZ131" s="374"/>
      <c r="BA131" s="172"/>
      <c r="BB131" s="172"/>
      <c r="BC131" s="172"/>
      <c r="BD131" s="172"/>
      <c r="BE131" s="172"/>
      <c r="BF131" s="182"/>
      <c r="BG131" s="374"/>
      <c r="BH131" s="374"/>
      <c r="BI131" s="377"/>
      <c r="BJ131" s="362"/>
      <c r="BK131" s="377"/>
      <c r="BL131" s="172"/>
      <c r="BM131" s="172"/>
      <c r="BN131" s="63"/>
      <c r="BO131" s="172"/>
      <c r="BP131" s="172"/>
      <c r="BQ131" s="172"/>
      <c r="BR131" s="63"/>
      <c r="BS131" s="182">
        <f t="shared" si="12"/>
        <v>0</v>
      </c>
    </row>
    <row r="132" spans="1:73" ht="12.75" customHeight="1">
      <c r="A132" s="416"/>
      <c r="B132" s="417"/>
      <c r="C132" s="226">
        <v>0</v>
      </c>
      <c r="D132" s="417"/>
      <c r="E132" s="418"/>
      <c r="F132" s="418"/>
      <c r="G132" s="418"/>
      <c r="H132" s="418"/>
      <c r="I132" s="418"/>
      <c r="J132" s="418"/>
      <c r="K132" s="418"/>
      <c r="L132" s="276" t="e">
        <v>#N/A</v>
      </c>
      <c r="M132" s="418"/>
      <c r="N132" s="418"/>
      <c r="O132" s="418"/>
      <c r="P132" s="418"/>
      <c r="Q132" s="418"/>
      <c r="R132" s="418"/>
      <c r="S132" s="418"/>
      <c r="T132" s="418"/>
      <c r="U132" s="439"/>
      <c r="V132" s="440"/>
      <c r="W132" s="440"/>
      <c r="X132" s="440"/>
      <c r="Y132" s="440"/>
      <c r="Z132" s="449"/>
      <c r="AA132" s="449"/>
      <c r="AB132" s="450"/>
      <c r="AC132" s="440"/>
      <c r="AD132" s="450"/>
      <c r="AE132" s="451"/>
      <c r="AF132" s="451"/>
      <c r="AG132" s="439"/>
      <c r="AH132" s="451"/>
      <c r="AI132" s="451"/>
      <c r="AJ132" s="451"/>
      <c r="AK132" s="451"/>
      <c r="AL132" s="451"/>
      <c r="AM132" s="451"/>
      <c r="AN132" s="451"/>
      <c r="AO132" s="451"/>
      <c r="AP132" s="451"/>
      <c r="AQ132" s="451"/>
      <c r="AR132" s="451"/>
      <c r="AS132" s="451"/>
      <c r="AT132" s="451"/>
      <c r="AU132" s="451"/>
      <c r="AV132" s="172"/>
      <c r="AW132" s="172"/>
      <c r="AX132" s="451"/>
      <c r="AY132" s="451"/>
      <c r="AZ132" s="451"/>
      <c r="BA132" s="451"/>
      <c r="BB132" s="451"/>
      <c r="BC132" s="451"/>
      <c r="BD132" s="451"/>
      <c r="BE132" s="451"/>
      <c r="BF132" s="451"/>
      <c r="BG132" s="451"/>
      <c r="BH132" s="451"/>
      <c r="BI132" s="451"/>
      <c r="BJ132" s="451"/>
      <c r="BK132" s="451"/>
      <c r="BL132" s="451"/>
      <c r="BM132" s="451"/>
      <c r="BN132" s="451"/>
      <c r="BO132" s="172"/>
      <c r="BP132" s="172"/>
      <c r="BQ132" s="172"/>
      <c r="BR132" s="451"/>
      <c r="BS132" s="182">
        <f t="shared" si="12"/>
        <v>0</v>
      </c>
      <c r="BT132" s="451"/>
      <c r="BU132" s="451"/>
    </row>
    <row r="133" spans="1:73" s="22" customFormat="1" ht="12.75" customHeight="1">
      <c r="A133" s="419"/>
      <c r="B133" s="419"/>
      <c r="C133" s="226">
        <v>0</v>
      </c>
      <c r="D133" s="419"/>
      <c r="E133" s="420"/>
      <c r="F133" s="420"/>
      <c r="G133" s="420"/>
      <c r="H133" s="420"/>
      <c r="I133" s="420"/>
      <c r="J133" s="420"/>
      <c r="K133" s="420"/>
      <c r="L133" s="276" t="e">
        <v>#N/A</v>
      </c>
      <c r="M133" s="420"/>
      <c r="N133" s="420"/>
      <c r="O133" s="420"/>
      <c r="P133" s="420"/>
      <c r="Q133" s="420"/>
      <c r="R133" s="420"/>
      <c r="S133" s="441"/>
      <c r="T133" s="441"/>
      <c r="U133" s="442"/>
      <c r="V133" s="442"/>
      <c r="W133" s="442"/>
      <c r="X133" s="442"/>
      <c r="Y133" s="442"/>
      <c r="Z133" s="452"/>
      <c r="AA133" s="452"/>
      <c r="AB133" s="453"/>
      <c r="AC133" s="442"/>
      <c r="AD133" s="453"/>
      <c r="AE133" s="420"/>
      <c r="AF133" s="420"/>
      <c r="AG133" s="458"/>
      <c r="AH133" s="420"/>
      <c r="AI133" s="420"/>
      <c r="AJ133" s="420"/>
      <c r="AK133" s="420"/>
      <c r="AL133" s="420"/>
      <c r="AM133" s="420"/>
      <c r="AN133" s="420"/>
      <c r="AO133" s="420"/>
      <c r="AP133" s="420"/>
      <c r="AQ133" s="420"/>
      <c r="AR133" s="420"/>
      <c r="AS133" s="420"/>
      <c r="AT133" s="420"/>
      <c r="AU133" s="420"/>
      <c r="AV133" s="172"/>
      <c r="AW133" s="172"/>
      <c r="AX133" s="420"/>
      <c r="AY133" s="420"/>
      <c r="AZ133" s="420"/>
      <c r="BA133" s="420"/>
      <c r="BB133" s="420"/>
      <c r="BC133" s="420"/>
      <c r="BD133" s="420"/>
      <c r="BE133" s="420"/>
      <c r="BF133" s="420"/>
      <c r="BG133" s="420"/>
      <c r="BH133" s="420"/>
      <c r="BI133" s="420"/>
      <c r="BJ133" s="420"/>
      <c r="BK133" s="420"/>
      <c r="BL133" s="420"/>
      <c r="BM133" s="420"/>
      <c r="BN133" s="420"/>
      <c r="BO133" s="172"/>
      <c r="BP133" s="172"/>
      <c r="BQ133" s="172"/>
      <c r="BR133" s="420"/>
      <c r="BS133" s="182">
        <f t="shared" si="12"/>
        <v>0</v>
      </c>
      <c r="BT133" s="420"/>
      <c r="BU133" s="420"/>
    </row>
    <row r="134" spans="1:73" s="22" customFormat="1" ht="12.75" customHeight="1">
      <c r="A134" s="419"/>
      <c r="B134" s="419"/>
      <c r="C134" s="226">
        <v>0</v>
      </c>
      <c r="D134" s="419"/>
      <c r="E134" s="420"/>
      <c r="F134" s="420"/>
      <c r="G134" s="420"/>
      <c r="H134" s="420"/>
      <c r="I134" s="420"/>
      <c r="J134" s="420"/>
      <c r="K134" s="420"/>
      <c r="L134" s="276" t="e">
        <v>#N/A</v>
      </c>
      <c r="M134" s="420"/>
      <c r="N134" s="420"/>
      <c r="O134" s="420"/>
      <c r="P134" s="420"/>
      <c r="Q134" s="420"/>
      <c r="R134" s="420"/>
      <c r="S134" s="441"/>
      <c r="T134" s="441"/>
      <c r="U134" s="442"/>
      <c r="V134" s="442"/>
      <c r="W134" s="442"/>
      <c r="X134" s="442"/>
      <c r="Y134" s="442"/>
      <c r="Z134" s="452"/>
      <c r="AA134" s="452"/>
      <c r="AB134" s="453"/>
      <c r="AC134" s="442"/>
      <c r="AD134" s="453"/>
      <c r="AE134" s="420"/>
      <c r="AF134" s="420"/>
      <c r="AG134" s="458"/>
      <c r="AH134" s="420"/>
      <c r="AI134" s="420"/>
      <c r="AJ134" s="420"/>
      <c r="AK134" s="420"/>
      <c r="AL134" s="420"/>
      <c r="AM134" s="420"/>
      <c r="AN134" s="420"/>
      <c r="AO134" s="420"/>
      <c r="AP134" s="420"/>
      <c r="AQ134" s="420"/>
      <c r="AR134" s="420"/>
      <c r="AS134" s="420"/>
      <c r="AT134" s="420"/>
      <c r="AU134" s="420"/>
      <c r="AV134" s="172"/>
      <c r="AW134" s="172"/>
      <c r="AX134" s="420"/>
      <c r="AY134" s="420"/>
      <c r="AZ134" s="420"/>
      <c r="BA134" s="420"/>
      <c r="BB134" s="420"/>
      <c r="BC134" s="420"/>
      <c r="BD134" s="420"/>
      <c r="BE134" s="420"/>
      <c r="BF134" s="420"/>
      <c r="BG134" s="420"/>
      <c r="BH134" s="420"/>
      <c r="BI134" s="420"/>
      <c r="BJ134" s="420"/>
      <c r="BK134" s="420"/>
      <c r="BL134" s="420"/>
      <c r="BM134" s="420"/>
      <c r="BN134" s="420"/>
      <c r="BO134" s="172"/>
      <c r="BP134" s="172"/>
      <c r="BQ134" s="172"/>
      <c r="BR134" s="420"/>
      <c r="BS134" s="182">
        <f t="shared" si="12"/>
        <v>0</v>
      </c>
      <c r="BT134" s="420"/>
      <c r="BU134" s="420"/>
    </row>
    <row r="135" spans="1:73" ht="12.75" customHeight="1">
      <c r="A135" s="421" t="s">
        <v>688</v>
      </c>
      <c r="B135" s="422"/>
      <c r="C135" s="226">
        <v>0</v>
      </c>
      <c r="D135" s="422"/>
      <c r="E135" s="423"/>
      <c r="F135" s="424"/>
      <c r="G135" s="424"/>
      <c r="H135" s="425"/>
      <c r="I135" s="432"/>
      <c r="J135" s="433"/>
      <c r="K135" s="433"/>
      <c r="L135" s="276" t="e">
        <v>#N/A</v>
      </c>
      <c r="M135" s="433"/>
      <c r="N135" s="433"/>
      <c r="O135" s="433"/>
      <c r="P135" s="433"/>
      <c r="Q135" s="433"/>
      <c r="R135" s="433"/>
      <c r="S135" s="443"/>
      <c r="T135" s="443"/>
      <c r="U135" s="444"/>
      <c r="V135" s="444"/>
      <c r="W135" s="444"/>
      <c r="X135" s="444"/>
      <c r="Y135" s="444"/>
      <c r="Z135" s="450"/>
      <c r="AA135" s="450"/>
      <c r="AB135" s="450"/>
      <c r="AC135" s="444"/>
      <c r="AD135" s="450"/>
      <c r="AE135" s="454"/>
      <c r="AF135" s="454"/>
      <c r="AG135" s="459"/>
      <c r="AH135" s="454"/>
      <c r="AI135" s="454"/>
      <c r="AJ135" s="454"/>
      <c r="AK135" s="454"/>
      <c r="AL135" s="454"/>
      <c r="AM135" s="454"/>
      <c r="AN135" s="454"/>
      <c r="AO135" s="454"/>
      <c r="AP135" s="454"/>
      <c r="AQ135" s="454"/>
      <c r="AR135" s="454"/>
      <c r="AS135" s="454"/>
      <c r="AT135" s="454"/>
      <c r="AU135" s="454"/>
      <c r="AV135" s="172"/>
      <c r="AW135" s="172"/>
      <c r="AX135" s="454"/>
      <c r="AY135" s="454"/>
      <c r="AZ135" s="454"/>
      <c r="BA135" s="454"/>
      <c r="BB135" s="454"/>
      <c r="BC135" s="454"/>
      <c r="BD135" s="454"/>
      <c r="BE135" s="454"/>
      <c r="BF135" s="454"/>
      <c r="BG135" s="454"/>
      <c r="BH135" s="454"/>
      <c r="BI135" s="454"/>
      <c r="BJ135" s="454"/>
      <c r="BK135" s="454"/>
      <c r="BL135" s="454"/>
      <c r="BM135" s="454"/>
      <c r="BN135" s="454"/>
      <c r="BO135" s="172"/>
      <c r="BP135" s="172"/>
      <c r="BQ135" s="172"/>
      <c r="BR135" s="454"/>
      <c r="BS135" s="182">
        <f t="shared" si="12"/>
        <v>0</v>
      </c>
      <c r="BT135" s="454"/>
      <c r="BU135" s="454"/>
    </row>
    <row r="136" spans="1:73" ht="60" customHeight="1">
      <c r="A136" s="225" t="s">
        <v>137</v>
      </c>
      <c r="B136" s="63">
        <v>329</v>
      </c>
      <c r="C136" s="226">
        <v>1779</v>
      </c>
      <c r="D136" s="226"/>
      <c r="E136" s="843" t="s">
        <v>689</v>
      </c>
      <c r="F136" s="844"/>
      <c r="G136" s="844"/>
      <c r="H136" s="845"/>
      <c r="I136" s="229"/>
      <c r="J136" s="412" t="s">
        <v>690</v>
      </c>
      <c r="K136" s="412" t="s">
        <v>691</v>
      </c>
      <c r="L136" s="276" t="e">
        <v>#N/A</v>
      </c>
      <c r="M136" s="434" t="s">
        <v>111</v>
      </c>
      <c r="N136" s="434"/>
      <c r="O136" s="278"/>
      <c r="P136" s="279"/>
      <c r="Q136" s="445"/>
      <c r="R136" s="445"/>
      <c r="S136" s="296" t="s">
        <v>114</v>
      </c>
      <c r="T136" s="296" t="s">
        <v>114</v>
      </c>
      <c r="U136" s="296"/>
      <c r="V136" s="296"/>
      <c r="W136" s="296"/>
      <c r="X136" s="296" t="s">
        <v>99</v>
      </c>
      <c r="Y136" s="296"/>
      <c r="Z136" s="296"/>
      <c r="AA136" s="296"/>
      <c r="AB136" s="318"/>
      <c r="AC136" s="322" t="s">
        <v>240</v>
      </c>
      <c r="AD136" s="320"/>
      <c r="AE136" s="322" t="s">
        <v>240</v>
      </c>
      <c r="AF136" s="322" t="s">
        <v>620</v>
      </c>
      <c r="AG136" s="360"/>
      <c r="AH136" s="460"/>
      <c r="AI136" s="412" t="s">
        <v>692</v>
      </c>
      <c r="AJ136" s="362">
        <f t="shared" ref="AJ136:AJ145" si="13">COUNTIF(AK136:BR136,"1")</f>
        <v>0</v>
      </c>
      <c r="AK136" s="172"/>
      <c r="AL136" s="172"/>
      <c r="AM136" s="172"/>
      <c r="AN136" s="172"/>
      <c r="AO136" s="172"/>
      <c r="AP136" s="172"/>
      <c r="AQ136" s="172"/>
      <c r="AR136" s="172"/>
      <c r="AS136" s="172"/>
      <c r="AT136" s="172"/>
      <c r="AU136" s="172"/>
      <c r="AV136" s="172"/>
      <c r="AW136" s="172"/>
      <c r="AX136" s="362"/>
      <c r="AY136" s="373"/>
      <c r="AZ136" s="374"/>
      <c r="BA136" s="172"/>
      <c r="BB136" s="172"/>
      <c r="BC136" s="172"/>
      <c r="BD136" s="172"/>
      <c r="BE136" s="172"/>
      <c r="BF136" s="182"/>
      <c r="BG136" s="374"/>
      <c r="BH136" s="374"/>
      <c r="BI136" s="362"/>
      <c r="BJ136" s="362"/>
      <c r="BK136" s="362"/>
      <c r="BL136" s="362"/>
      <c r="BM136" s="362"/>
      <c r="BN136" s="63"/>
      <c r="BO136" s="172"/>
      <c r="BP136" s="172"/>
      <c r="BQ136" s="172"/>
      <c r="BR136" s="362"/>
      <c r="BS136" s="182">
        <f t="shared" si="12"/>
        <v>0</v>
      </c>
    </row>
    <row r="137" spans="1:73" ht="60" customHeight="1">
      <c r="A137" s="225" t="s">
        <v>106</v>
      </c>
      <c r="B137" s="63">
        <v>95</v>
      </c>
      <c r="C137" s="226">
        <v>1780</v>
      </c>
      <c r="D137" s="226"/>
      <c r="E137" s="843" t="s">
        <v>693</v>
      </c>
      <c r="F137" s="844"/>
      <c r="G137" s="844"/>
      <c r="H137" s="845"/>
      <c r="I137" s="229"/>
      <c r="J137" s="412" t="s">
        <v>690</v>
      </c>
      <c r="K137" s="412" t="s">
        <v>691</v>
      </c>
      <c r="L137" s="276" t="e">
        <v>#N/A</v>
      </c>
      <c r="M137" s="434" t="s">
        <v>111</v>
      </c>
      <c r="N137" s="434"/>
      <c r="O137" s="278"/>
      <c r="P137" s="279"/>
      <c r="Q137" s="445"/>
      <c r="R137" s="445"/>
      <c r="S137" s="296" t="s">
        <v>114</v>
      </c>
      <c r="T137" s="296" t="s">
        <v>114</v>
      </c>
      <c r="U137" s="296"/>
      <c r="V137" s="296"/>
      <c r="W137" s="296"/>
      <c r="X137" s="296" t="s">
        <v>99</v>
      </c>
      <c r="Y137" s="296"/>
      <c r="Z137" s="296"/>
      <c r="AA137" s="296"/>
      <c r="AB137" s="318"/>
      <c r="AC137" s="322" t="s">
        <v>240</v>
      </c>
      <c r="AD137" s="320"/>
      <c r="AE137" s="322" t="s">
        <v>240</v>
      </c>
      <c r="AF137" s="322" t="s">
        <v>620</v>
      </c>
      <c r="AG137" s="360" t="s">
        <v>644</v>
      </c>
      <c r="AH137" s="460"/>
      <c r="AI137" s="412" t="s">
        <v>694</v>
      </c>
      <c r="AJ137" s="362">
        <f t="shared" si="13"/>
        <v>2</v>
      </c>
      <c r="AK137" s="172"/>
      <c r="AL137" s="172"/>
      <c r="AM137" s="172"/>
      <c r="AN137" s="172"/>
      <c r="AO137" s="172"/>
      <c r="AP137" s="172"/>
      <c r="AQ137" s="172"/>
      <c r="AR137" s="172"/>
      <c r="AS137" s="172"/>
      <c r="AT137" s="172"/>
      <c r="AU137" s="172"/>
      <c r="AV137" s="172">
        <v>1</v>
      </c>
      <c r="AW137" s="172">
        <v>1</v>
      </c>
      <c r="AX137" s="362"/>
      <c r="AY137" s="373"/>
      <c r="AZ137" s="374"/>
      <c r="BA137" s="172"/>
      <c r="BB137" s="172"/>
      <c r="BC137" s="172"/>
      <c r="BD137" s="172"/>
      <c r="BE137" s="172"/>
      <c r="BF137" s="182"/>
      <c r="BG137" s="374"/>
      <c r="BH137" s="374"/>
      <c r="BI137" s="362"/>
      <c r="BJ137" s="362"/>
      <c r="BK137" s="362"/>
      <c r="BL137" s="362"/>
      <c r="BM137" s="362"/>
      <c r="BN137" s="63"/>
      <c r="BO137" s="172" t="s">
        <v>136</v>
      </c>
      <c r="BP137" s="172"/>
      <c r="BQ137" s="172"/>
      <c r="BR137" s="362"/>
      <c r="BS137" s="182">
        <f t="shared" si="12"/>
        <v>0</v>
      </c>
    </row>
    <row r="138" spans="1:73" s="202" customFormat="1" ht="120" customHeight="1">
      <c r="A138" s="225" t="s">
        <v>428</v>
      </c>
      <c r="B138" s="63">
        <v>237</v>
      </c>
      <c r="C138" s="226">
        <v>624</v>
      </c>
      <c r="D138" s="226" t="s">
        <v>123</v>
      </c>
      <c r="E138" s="843" t="s">
        <v>695</v>
      </c>
      <c r="F138" s="844"/>
      <c r="G138" s="844"/>
      <c r="H138" s="845"/>
      <c r="I138" s="229"/>
      <c r="J138" s="275">
        <v>3339815</v>
      </c>
      <c r="K138" s="276" t="s">
        <v>109</v>
      </c>
      <c r="L138" s="276" t="s">
        <v>696</v>
      </c>
      <c r="M138" s="277" t="s">
        <v>111</v>
      </c>
      <c r="N138" s="277" t="s">
        <v>697</v>
      </c>
      <c r="O138" s="278" t="s">
        <v>698</v>
      </c>
      <c r="P138" s="279"/>
      <c r="Q138" s="295"/>
      <c r="R138" s="295"/>
      <c r="S138" s="296"/>
      <c r="T138" s="296" t="s">
        <v>114</v>
      </c>
      <c r="U138" s="296"/>
      <c r="V138" s="296"/>
      <c r="W138" s="296"/>
      <c r="X138" s="296" t="s">
        <v>99</v>
      </c>
      <c r="Y138" s="296"/>
      <c r="Z138" s="406" t="s">
        <v>699</v>
      </c>
      <c r="AA138" s="406" t="s">
        <v>700</v>
      </c>
      <c r="AB138" s="318" t="s">
        <v>701</v>
      </c>
      <c r="AC138" s="319">
        <v>41445</v>
      </c>
      <c r="AD138" s="320" t="s">
        <v>702</v>
      </c>
      <c r="AE138" s="319">
        <v>41516</v>
      </c>
      <c r="AF138" s="319" t="s">
        <v>132</v>
      </c>
      <c r="AG138" s="360" t="s">
        <v>703</v>
      </c>
      <c r="AH138" s="361" t="s">
        <v>704</v>
      </c>
      <c r="AI138" s="275" t="s">
        <v>433</v>
      </c>
      <c r="AJ138" s="362">
        <f t="shared" si="13"/>
        <v>13</v>
      </c>
      <c r="AK138" s="172"/>
      <c r="AL138" s="172"/>
      <c r="AM138" s="364">
        <v>1</v>
      </c>
      <c r="AN138" s="364">
        <v>1</v>
      </c>
      <c r="AO138" s="172"/>
      <c r="AP138" s="172"/>
      <c r="AQ138" s="364">
        <v>1</v>
      </c>
      <c r="AR138" s="364">
        <v>1</v>
      </c>
      <c r="AS138" s="172"/>
      <c r="AT138" s="172"/>
      <c r="AU138" s="364">
        <v>1</v>
      </c>
      <c r="AV138" s="172"/>
      <c r="AW138" s="172"/>
      <c r="AX138" s="362"/>
      <c r="AY138" s="373"/>
      <c r="AZ138" s="374"/>
      <c r="BA138" s="172"/>
      <c r="BB138" s="172"/>
      <c r="BC138" s="172"/>
      <c r="BD138" s="172"/>
      <c r="BE138" s="172"/>
      <c r="BF138" s="182"/>
      <c r="BG138" s="374"/>
      <c r="BH138" s="374"/>
      <c r="BI138" s="463">
        <v>1</v>
      </c>
      <c r="BJ138" s="364">
        <v>1</v>
      </c>
      <c r="BK138" s="463">
        <v>1</v>
      </c>
      <c r="BL138" s="364">
        <v>1</v>
      </c>
      <c r="BM138" s="364">
        <v>1</v>
      </c>
      <c r="BN138" s="387">
        <v>1</v>
      </c>
      <c r="BO138" s="172"/>
      <c r="BP138" s="364">
        <v>1</v>
      </c>
      <c r="BQ138" s="364">
        <v>1</v>
      </c>
      <c r="BR138" s="63"/>
      <c r="BS138" s="182">
        <f t="shared" si="12"/>
        <v>6</v>
      </c>
    </row>
    <row r="139" spans="1:73" ht="60" customHeight="1">
      <c r="A139" s="225">
        <v>3</v>
      </c>
      <c r="B139" s="63">
        <v>152</v>
      </c>
      <c r="C139" s="226">
        <v>0</v>
      </c>
      <c r="D139" s="226" t="s">
        <v>123</v>
      </c>
      <c r="E139" s="843" t="s">
        <v>705</v>
      </c>
      <c r="F139" s="844"/>
      <c r="G139" s="844"/>
      <c r="H139" s="845"/>
      <c r="I139" s="229"/>
      <c r="J139" s="412">
        <v>3266229</v>
      </c>
      <c r="K139" s="276" t="s">
        <v>109</v>
      </c>
      <c r="L139" s="276" t="s">
        <v>706</v>
      </c>
      <c r="M139" s="277" t="s">
        <v>111</v>
      </c>
      <c r="N139" s="434"/>
      <c r="O139" s="278" t="s">
        <v>707</v>
      </c>
      <c r="P139" s="279"/>
      <c r="Q139" s="445"/>
      <c r="R139" s="445"/>
      <c r="S139" s="296"/>
      <c r="T139" s="296" t="s">
        <v>114</v>
      </c>
      <c r="U139" s="296"/>
      <c r="V139" s="296"/>
      <c r="W139" s="296"/>
      <c r="X139" s="296" t="s">
        <v>99</v>
      </c>
      <c r="Y139" s="296"/>
      <c r="Z139" s="296"/>
      <c r="AA139" s="296"/>
      <c r="AB139" s="318"/>
      <c r="AC139" s="322" t="s">
        <v>240</v>
      </c>
      <c r="AD139" s="320"/>
      <c r="AE139" s="322">
        <v>41341</v>
      </c>
      <c r="AF139" s="322" t="s">
        <v>620</v>
      </c>
      <c r="AG139" s="360"/>
      <c r="AH139" s="460"/>
      <c r="AI139" s="412" t="s">
        <v>708</v>
      </c>
      <c r="AJ139" s="362">
        <f t="shared" si="13"/>
        <v>0</v>
      </c>
      <c r="AK139" s="172"/>
      <c r="AL139" s="172"/>
      <c r="AM139" s="172"/>
      <c r="AN139" s="172"/>
      <c r="AO139" s="172"/>
      <c r="AP139" s="172"/>
      <c r="AQ139" s="172"/>
      <c r="AR139" s="172"/>
      <c r="AS139" s="172"/>
      <c r="AT139" s="172"/>
      <c r="AU139" s="172"/>
      <c r="AV139" s="172" t="s">
        <v>136</v>
      </c>
      <c r="AW139" s="172" t="s">
        <v>136</v>
      </c>
      <c r="AX139" s="362"/>
      <c r="AY139" s="373"/>
      <c r="AZ139" s="374"/>
      <c r="BA139" s="172"/>
      <c r="BB139" s="172"/>
      <c r="BC139" s="172"/>
      <c r="BD139" s="172"/>
      <c r="BE139" s="172"/>
      <c r="BF139" s="182"/>
      <c r="BG139" s="374"/>
      <c r="BH139" s="374"/>
      <c r="BI139" s="362"/>
      <c r="BJ139" s="362"/>
      <c r="BK139" s="362"/>
      <c r="BL139" s="362"/>
      <c r="BM139" s="362"/>
      <c r="BN139" s="63"/>
      <c r="BO139" s="172" t="s">
        <v>136</v>
      </c>
      <c r="BP139" s="172"/>
      <c r="BQ139" s="172"/>
      <c r="BR139" s="362"/>
      <c r="BS139" s="182">
        <f t="shared" si="12"/>
        <v>0</v>
      </c>
    </row>
    <row r="140" spans="1:73" ht="60" customHeight="1">
      <c r="A140" s="225">
        <v>3</v>
      </c>
      <c r="B140" s="63">
        <v>70</v>
      </c>
      <c r="C140" s="226">
        <v>1781</v>
      </c>
      <c r="D140" s="226"/>
      <c r="E140" s="843" t="s">
        <v>709</v>
      </c>
      <c r="F140" s="844"/>
      <c r="G140" s="844"/>
      <c r="H140" s="845"/>
      <c r="I140" s="229"/>
      <c r="J140" s="412" t="s">
        <v>690</v>
      </c>
      <c r="K140" s="412" t="s">
        <v>691</v>
      </c>
      <c r="L140" s="276" t="e">
        <v>#N/A</v>
      </c>
      <c r="M140" s="434" t="s">
        <v>111</v>
      </c>
      <c r="N140" s="434"/>
      <c r="O140" s="278"/>
      <c r="P140" s="279"/>
      <c r="Q140" s="445"/>
      <c r="R140" s="445"/>
      <c r="S140" s="296"/>
      <c r="T140" s="296" t="s">
        <v>114</v>
      </c>
      <c r="U140" s="296"/>
      <c r="V140" s="296"/>
      <c r="W140" s="296"/>
      <c r="X140" s="296" t="s">
        <v>99</v>
      </c>
      <c r="Y140" s="296"/>
      <c r="Z140" s="296"/>
      <c r="AA140" s="296"/>
      <c r="AB140" s="318"/>
      <c r="AC140" s="322" t="s">
        <v>240</v>
      </c>
      <c r="AD140" s="320"/>
      <c r="AE140" s="322" t="s">
        <v>240</v>
      </c>
      <c r="AF140" s="322" t="s">
        <v>620</v>
      </c>
      <c r="AG140" s="360"/>
      <c r="AH140" s="460"/>
      <c r="AI140" s="412" t="s">
        <v>710</v>
      </c>
      <c r="AJ140" s="362">
        <f t="shared" si="13"/>
        <v>4</v>
      </c>
      <c r="AK140" s="172"/>
      <c r="AL140" s="172"/>
      <c r="AM140" s="172"/>
      <c r="AN140" s="172"/>
      <c r="AO140" s="172"/>
      <c r="AP140" s="172">
        <v>1</v>
      </c>
      <c r="AQ140" s="172"/>
      <c r="AR140" s="172"/>
      <c r="AS140" s="172"/>
      <c r="AT140" s="172"/>
      <c r="AU140" s="172"/>
      <c r="AV140" s="172">
        <v>1</v>
      </c>
      <c r="AW140" s="172">
        <v>1</v>
      </c>
      <c r="AX140" s="362"/>
      <c r="AY140" s="373"/>
      <c r="AZ140" s="374"/>
      <c r="BA140" s="172"/>
      <c r="BB140" s="172"/>
      <c r="BC140" s="172"/>
      <c r="BD140" s="172"/>
      <c r="BE140" s="172"/>
      <c r="BF140" s="182"/>
      <c r="BG140" s="374"/>
      <c r="BH140" s="374"/>
      <c r="BI140" s="362"/>
      <c r="BJ140" s="362"/>
      <c r="BK140" s="362"/>
      <c r="BL140" s="362"/>
      <c r="BM140" s="362"/>
      <c r="BN140" s="63"/>
      <c r="BO140" s="172">
        <v>1</v>
      </c>
      <c r="BP140" s="172"/>
      <c r="BQ140" s="172"/>
      <c r="BR140" s="362"/>
      <c r="BS140" s="182">
        <f t="shared" si="12"/>
        <v>1</v>
      </c>
    </row>
    <row r="141" spans="1:73" ht="60" customHeight="1">
      <c r="A141" s="225" t="s">
        <v>187</v>
      </c>
      <c r="B141" s="63">
        <v>333</v>
      </c>
      <c r="C141" s="226">
        <v>1782</v>
      </c>
      <c r="D141" s="226" t="s">
        <v>123</v>
      </c>
      <c r="E141" s="843" t="s">
        <v>711</v>
      </c>
      <c r="F141" s="844"/>
      <c r="G141" s="844"/>
      <c r="H141" s="845"/>
      <c r="I141" s="409"/>
      <c r="J141" s="412" t="s">
        <v>690</v>
      </c>
      <c r="K141" s="412" t="s">
        <v>691</v>
      </c>
      <c r="L141" s="276" t="e">
        <v>#N/A</v>
      </c>
      <c r="M141" s="435" t="s">
        <v>111</v>
      </c>
      <c r="N141" s="435"/>
      <c r="O141" s="278" t="s">
        <v>712</v>
      </c>
      <c r="P141" s="279"/>
      <c r="Q141" s="56"/>
      <c r="R141" s="56"/>
      <c r="S141" s="296"/>
      <c r="T141" s="296" t="s">
        <v>114</v>
      </c>
      <c r="U141" s="296"/>
      <c r="V141" s="296"/>
      <c r="W141" s="296"/>
      <c r="X141" s="296" t="s">
        <v>99</v>
      </c>
      <c r="Y141" s="296"/>
      <c r="Z141" s="296"/>
      <c r="AA141" s="296"/>
      <c r="AB141" s="318"/>
      <c r="AC141" s="322" t="s">
        <v>240</v>
      </c>
      <c r="AD141" s="320"/>
      <c r="AE141" s="322">
        <v>41573</v>
      </c>
      <c r="AF141" s="322" t="s">
        <v>620</v>
      </c>
      <c r="AG141" s="360" t="s">
        <v>644</v>
      </c>
      <c r="AH141" s="437"/>
      <c r="AI141" s="412" t="s">
        <v>713</v>
      </c>
      <c r="AJ141" s="362">
        <f t="shared" si="13"/>
        <v>1</v>
      </c>
      <c r="AK141" s="172"/>
      <c r="AL141" s="172"/>
      <c r="AM141" s="172"/>
      <c r="AN141" s="172"/>
      <c r="AO141" s="172"/>
      <c r="AP141" s="172"/>
      <c r="AQ141" s="172"/>
      <c r="AR141" s="172"/>
      <c r="AS141" s="172"/>
      <c r="AT141" s="172"/>
      <c r="AU141" s="172"/>
      <c r="AV141" s="172" t="s">
        <v>136</v>
      </c>
      <c r="AW141" s="172" t="s">
        <v>136</v>
      </c>
      <c r="AX141" s="362"/>
      <c r="AY141" s="373"/>
      <c r="AZ141" s="374"/>
      <c r="BA141" s="172"/>
      <c r="BB141" s="172"/>
      <c r="BC141" s="172"/>
      <c r="BD141" s="172"/>
      <c r="BE141" s="172"/>
      <c r="BF141" s="182">
        <f>SUM(BA141:BE141)</f>
        <v>0</v>
      </c>
      <c r="BG141" s="374"/>
      <c r="BH141" s="374"/>
      <c r="BI141" s="362"/>
      <c r="BJ141" s="362"/>
      <c r="BK141" s="362"/>
      <c r="BL141" s="362"/>
      <c r="BM141" s="362"/>
      <c r="BN141" s="63"/>
      <c r="BO141" s="172">
        <v>1</v>
      </c>
      <c r="BP141" s="172"/>
      <c r="BQ141" s="172"/>
      <c r="BR141" s="362"/>
      <c r="BS141" s="182">
        <f t="shared" si="12"/>
        <v>1</v>
      </c>
    </row>
    <row r="142" spans="1:73" ht="60" customHeight="1">
      <c r="A142" s="225" t="s">
        <v>187</v>
      </c>
      <c r="B142" s="63">
        <v>336</v>
      </c>
      <c r="C142" s="226">
        <v>1783</v>
      </c>
      <c r="D142" s="226"/>
      <c r="E142" s="843" t="s">
        <v>714</v>
      </c>
      <c r="F142" s="844"/>
      <c r="G142" s="844"/>
      <c r="H142" s="845"/>
      <c r="I142" s="229"/>
      <c r="J142" s="412" t="s">
        <v>690</v>
      </c>
      <c r="K142" s="412" t="s">
        <v>691</v>
      </c>
      <c r="L142" s="276" t="e">
        <v>#N/A</v>
      </c>
      <c r="M142" s="434" t="s">
        <v>111</v>
      </c>
      <c r="N142" s="434"/>
      <c r="O142" s="278"/>
      <c r="P142" s="279"/>
      <c r="Q142" s="56"/>
      <c r="R142" s="56"/>
      <c r="S142" s="296" t="s">
        <v>114</v>
      </c>
      <c r="T142" s="296" t="s">
        <v>114</v>
      </c>
      <c r="U142" s="296"/>
      <c r="V142" s="296"/>
      <c r="W142" s="296"/>
      <c r="X142" s="296" t="s">
        <v>99</v>
      </c>
      <c r="Y142" s="296"/>
      <c r="Z142" s="296"/>
      <c r="AA142" s="296"/>
      <c r="AB142" s="318"/>
      <c r="AC142" s="322" t="s">
        <v>240</v>
      </c>
      <c r="AD142" s="320"/>
      <c r="AE142" s="322" t="s">
        <v>240</v>
      </c>
      <c r="AF142" s="322" t="s">
        <v>620</v>
      </c>
      <c r="AG142" s="360" t="s">
        <v>715</v>
      </c>
      <c r="AH142" s="460"/>
      <c r="AI142" s="412" t="s">
        <v>716</v>
      </c>
      <c r="AJ142" s="362">
        <f t="shared" si="13"/>
        <v>1</v>
      </c>
      <c r="AK142" s="172"/>
      <c r="AL142" s="172"/>
      <c r="AM142" s="172"/>
      <c r="AN142" s="172"/>
      <c r="AO142" s="172"/>
      <c r="AP142" s="172">
        <v>1</v>
      </c>
      <c r="AQ142" s="172"/>
      <c r="AR142" s="172"/>
      <c r="AS142" s="172"/>
      <c r="AT142" s="172"/>
      <c r="AU142" s="172"/>
      <c r="AV142" s="172" t="s">
        <v>136</v>
      </c>
      <c r="AW142" s="172" t="s">
        <v>136</v>
      </c>
      <c r="AX142" s="362"/>
      <c r="AY142" s="373"/>
      <c r="AZ142" s="374"/>
      <c r="BA142" s="172"/>
      <c r="BB142" s="172"/>
      <c r="BC142" s="172"/>
      <c r="BD142" s="172"/>
      <c r="BE142" s="172"/>
      <c r="BF142" s="182"/>
      <c r="BG142" s="374"/>
      <c r="BH142" s="374"/>
      <c r="BI142" s="362"/>
      <c r="BJ142" s="362"/>
      <c r="BK142" s="362"/>
      <c r="BL142" s="362"/>
      <c r="BM142" s="362"/>
      <c r="BN142" s="63"/>
      <c r="BO142" s="172"/>
      <c r="BP142" s="172"/>
      <c r="BQ142" s="172"/>
      <c r="BR142" s="362"/>
      <c r="BS142" s="182">
        <f t="shared" si="12"/>
        <v>0</v>
      </c>
    </row>
    <row r="143" spans="1:73" ht="60" customHeight="1">
      <c r="A143" s="225" t="s">
        <v>187</v>
      </c>
      <c r="B143" s="63">
        <v>337</v>
      </c>
      <c r="C143" s="226">
        <v>1784</v>
      </c>
      <c r="D143" s="226"/>
      <c r="E143" s="843" t="s">
        <v>717</v>
      </c>
      <c r="F143" s="844"/>
      <c r="G143" s="844"/>
      <c r="H143" s="845"/>
      <c r="I143" s="229"/>
      <c r="J143" s="412" t="s">
        <v>690</v>
      </c>
      <c r="K143" s="412" t="s">
        <v>691</v>
      </c>
      <c r="L143" s="276" t="e">
        <v>#N/A</v>
      </c>
      <c r="M143" s="434" t="s">
        <v>202</v>
      </c>
      <c r="N143" s="434"/>
      <c r="O143" s="278"/>
      <c r="P143" s="279"/>
      <c r="Q143" s="56"/>
      <c r="R143" s="56"/>
      <c r="S143" s="296"/>
      <c r="T143" s="296" t="s">
        <v>114</v>
      </c>
      <c r="U143" s="296"/>
      <c r="V143" s="296"/>
      <c r="W143" s="296"/>
      <c r="X143" s="296" t="s">
        <v>99</v>
      </c>
      <c r="Y143" s="296"/>
      <c r="Z143" s="296"/>
      <c r="AA143" s="296"/>
      <c r="AB143" s="318"/>
      <c r="AC143" s="322" t="s">
        <v>240</v>
      </c>
      <c r="AD143" s="320"/>
      <c r="AE143" s="322" t="s">
        <v>240</v>
      </c>
      <c r="AF143" s="322" t="s">
        <v>620</v>
      </c>
      <c r="AG143" s="360" t="s">
        <v>718</v>
      </c>
      <c r="AH143" s="460"/>
      <c r="AI143" s="412" t="s">
        <v>719</v>
      </c>
      <c r="AJ143" s="362">
        <f t="shared" si="13"/>
        <v>1</v>
      </c>
      <c r="AK143" s="172"/>
      <c r="AL143" s="172"/>
      <c r="AM143" s="172"/>
      <c r="AN143" s="172"/>
      <c r="AO143" s="172"/>
      <c r="AP143" s="172">
        <v>1</v>
      </c>
      <c r="AQ143" s="172"/>
      <c r="AR143" s="172"/>
      <c r="AS143" s="172"/>
      <c r="AT143" s="172"/>
      <c r="AU143" s="172"/>
      <c r="AV143" s="172" t="s">
        <v>136</v>
      </c>
      <c r="AW143" s="172" t="s">
        <v>136</v>
      </c>
      <c r="AX143" s="362"/>
      <c r="AY143" s="373"/>
      <c r="AZ143" s="374"/>
      <c r="BA143" s="172"/>
      <c r="BB143" s="172"/>
      <c r="BC143" s="172"/>
      <c r="BD143" s="172"/>
      <c r="BE143" s="172"/>
      <c r="BF143" s="182"/>
      <c r="BG143" s="374"/>
      <c r="BH143" s="374"/>
      <c r="BI143" s="362"/>
      <c r="BJ143" s="362"/>
      <c r="BK143" s="362"/>
      <c r="BL143" s="362"/>
      <c r="BM143" s="362"/>
      <c r="BN143" s="63"/>
      <c r="BO143" s="172" t="s">
        <v>136</v>
      </c>
      <c r="BP143" s="172"/>
      <c r="BQ143" s="172"/>
      <c r="BR143" s="362"/>
      <c r="BS143" s="182">
        <f t="shared" si="12"/>
        <v>0</v>
      </c>
    </row>
    <row r="144" spans="1:73" ht="60" customHeight="1">
      <c r="A144" s="225">
        <v>3</v>
      </c>
      <c r="B144" s="63">
        <v>338</v>
      </c>
      <c r="C144" s="226">
        <v>1786</v>
      </c>
      <c r="D144" s="226"/>
      <c r="E144" s="843" t="s">
        <v>720</v>
      </c>
      <c r="F144" s="844"/>
      <c r="G144" s="844"/>
      <c r="H144" s="845"/>
      <c r="I144" s="229"/>
      <c r="J144" s="412" t="s">
        <v>690</v>
      </c>
      <c r="K144" s="412" t="s">
        <v>691</v>
      </c>
      <c r="L144" s="276" t="e">
        <v>#N/A</v>
      </c>
      <c r="M144" s="434" t="s">
        <v>111</v>
      </c>
      <c r="N144" s="434"/>
      <c r="O144" s="278"/>
      <c r="P144" s="279"/>
      <c r="Q144" s="56"/>
      <c r="R144" s="56"/>
      <c r="S144" s="296"/>
      <c r="T144" s="296" t="s">
        <v>114</v>
      </c>
      <c r="U144" s="296"/>
      <c r="V144" s="296"/>
      <c r="W144" s="296"/>
      <c r="X144" s="296" t="s">
        <v>99</v>
      </c>
      <c r="Y144" s="296"/>
      <c r="Z144" s="296"/>
      <c r="AA144" s="296"/>
      <c r="AB144" s="318"/>
      <c r="AC144" s="322" t="s">
        <v>240</v>
      </c>
      <c r="AD144" s="320"/>
      <c r="AE144" s="322" t="s">
        <v>240</v>
      </c>
      <c r="AF144" s="322" t="s">
        <v>620</v>
      </c>
      <c r="AG144" s="360"/>
      <c r="AH144" s="460"/>
      <c r="AI144" s="412" t="s">
        <v>710</v>
      </c>
      <c r="AJ144" s="362">
        <f t="shared" si="13"/>
        <v>1</v>
      </c>
      <c r="AK144" s="172"/>
      <c r="AL144" s="172"/>
      <c r="AM144" s="172"/>
      <c r="AN144" s="172"/>
      <c r="AO144" s="172"/>
      <c r="AP144" s="172">
        <v>1</v>
      </c>
      <c r="AQ144" s="172"/>
      <c r="AR144" s="172"/>
      <c r="AS144" s="172"/>
      <c r="AT144" s="172"/>
      <c r="AU144" s="172"/>
      <c r="AV144" s="172" t="s">
        <v>136</v>
      </c>
      <c r="AW144" s="172" t="s">
        <v>136</v>
      </c>
      <c r="AX144" s="362"/>
      <c r="AY144" s="373"/>
      <c r="AZ144" s="374"/>
      <c r="BA144" s="172"/>
      <c r="BB144" s="172"/>
      <c r="BC144" s="172"/>
      <c r="BD144" s="172"/>
      <c r="BE144" s="172"/>
      <c r="BF144" s="182"/>
      <c r="BG144" s="374"/>
      <c r="BH144" s="374"/>
      <c r="BI144" s="362"/>
      <c r="BJ144" s="362"/>
      <c r="BK144" s="362"/>
      <c r="BL144" s="362"/>
      <c r="BM144" s="362"/>
      <c r="BN144" s="63"/>
      <c r="BO144" s="172" t="s">
        <v>136</v>
      </c>
      <c r="BP144" s="172"/>
      <c r="BQ144" s="172"/>
      <c r="BR144" s="362"/>
      <c r="BS144" s="182">
        <f t="shared" si="12"/>
        <v>0</v>
      </c>
    </row>
    <row r="145" spans="1:73" ht="60" customHeight="1">
      <c r="A145" s="225" t="s">
        <v>106</v>
      </c>
      <c r="B145" s="63">
        <v>340</v>
      </c>
      <c r="C145" s="226">
        <v>0</v>
      </c>
      <c r="D145" s="226"/>
      <c r="E145" s="843" t="s">
        <v>721</v>
      </c>
      <c r="F145" s="844"/>
      <c r="G145" s="844"/>
      <c r="H145" s="845"/>
      <c r="I145" s="229"/>
      <c r="J145" s="412" t="s">
        <v>690</v>
      </c>
      <c r="K145" s="412" t="s">
        <v>691</v>
      </c>
      <c r="L145" s="276" t="e">
        <v>#N/A</v>
      </c>
      <c r="M145" s="434" t="s">
        <v>111</v>
      </c>
      <c r="N145" s="434"/>
      <c r="O145" s="278"/>
      <c r="P145" s="279"/>
      <c r="Q145" s="56"/>
      <c r="R145" s="56"/>
      <c r="S145" s="296"/>
      <c r="T145" s="296" t="s">
        <v>114</v>
      </c>
      <c r="U145" s="296"/>
      <c r="V145" s="296"/>
      <c r="W145" s="296"/>
      <c r="X145" s="296" t="s">
        <v>99</v>
      </c>
      <c r="Y145" s="296"/>
      <c r="Z145" s="296"/>
      <c r="AA145" s="296"/>
      <c r="AB145" s="318"/>
      <c r="AC145" s="322" t="s">
        <v>240</v>
      </c>
      <c r="AD145" s="320"/>
      <c r="AE145" s="322" t="s">
        <v>240</v>
      </c>
      <c r="AF145" s="322" t="s">
        <v>620</v>
      </c>
      <c r="AG145" s="360" t="s">
        <v>676</v>
      </c>
      <c r="AH145" s="460"/>
      <c r="AI145" s="412" t="s">
        <v>677</v>
      </c>
      <c r="AJ145" s="362">
        <f t="shared" si="13"/>
        <v>1</v>
      </c>
      <c r="AK145" s="172"/>
      <c r="AL145" s="172"/>
      <c r="AM145" s="172"/>
      <c r="AN145" s="172"/>
      <c r="AO145" s="172"/>
      <c r="AP145" s="172">
        <v>1</v>
      </c>
      <c r="AQ145" s="172"/>
      <c r="AR145" s="172"/>
      <c r="AS145" s="172"/>
      <c r="AT145" s="172"/>
      <c r="AU145" s="172"/>
      <c r="AV145" s="172" t="s">
        <v>136</v>
      </c>
      <c r="AW145" s="172" t="s">
        <v>136</v>
      </c>
      <c r="AX145" s="362"/>
      <c r="AY145" s="373"/>
      <c r="AZ145" s="374"/>
      <c r="BA145" s="172"/>
      <c r="BB145" s="172"/>
      <c r="BC145" s="172"/>
      <c r="BD145" s="172"/>
      <c r="BE145" s="172"/>
      <c r="BF145" s="182"/>
      <c r="BG145" s="374"/>
      <c r="BH145" s="374"/>
      <c r="BI145" s="362"/>
      <c r="BJ145" s="362"/>
      <c r="BK145" s="362"/>
      <c r="BL145" s="362"/>
      <c r="BM145" s="362"/>
      <c r="BN145" s="63"/>
      <c r="BO145" s="172" t="s">
        <v>136</v>
      </c>
      <c r="BP145" s="172"/>
      <c r="BQ145" s="172"/>
      <c r="BR145" s="362"/>
      <c r="BS145" s="182">
        <f t="shared" ref="BS145:BS164" si="14">COUNT(BI145:BO145)</f>
        <v>0</v>
      </c>
    </row>
    <row r="146" spans="1:73" s="202" customFormat="1" ht="60" customHeight="1">
      <c r="A146" s="426"/>
      <c r="B146" s="63"/>
      <c r="C146" s="226">
        <v>0</v>
      </c>
      <c r="D146" s="226"/>
      <c r="E146" s="427"/>
      <c r="F146" s="428"/>
      <c r="G146" s="428"/>
      <c r="H146" s="409"/>
      <c r="I146" s="409"/>
      <c r="J146" s="412"/>
      <c r="K146" s="412"/>
      <c r="L146" s="276" t="e">
        <v>#N/A</v>
      </c>
      <c r="M146" s="412"/>
      <c r="N146" s="412"/>
      <c r="O146" s="412"/>
      <c r="P146" s="279" t="e">
        <v>#N/A</v>
      </c>
      <c r="Q146" s="412"/>
      <c r="R146" s="412"/>
      <c r="S146" s="278"/>
      <c r="T146" s="278"/>
      <c r="U146" s="278"/>
      <c r="V146" s="278"/>
      <c r="W146" s="278"/>
      <c r="X146" s="296" t="e">
        <f>#REF!&amp;K146</f>
        <v>#REF!</v>
      </c>
      <c r="Y146" s="296"/>
      <c r="Z146" s="296"/>
      <c r="AA146" s="296"/>
      <c r="AB146" s="318"/>
      <c r="AC146" s="412"/>
      <c r="AD146" s="455"/>
      <c r="AE146" s="412"/>
      <c r="AF146" s="412"/>
      <c r="AG146" s="360"/>
      <c r="AH146" s="412"/>
      <c r="AI146" s="412"/>
      <c r="AJ146" s="362"/>
      <c r="AK146" s="172"/>
      <c r="AL146" s="172"/>
      <c r="AM146" s="172"/>
      <c r="AN146" s="172"/>
      <c r="AO146" s="172"/>
      <c r="AP146" s="172"/>
      <c r="AQ146" s="172"/>
      <c r="AR146" s="172"/>
      <c r="AS146" s="172"/>
      <c r="AT146" s="172"/>
      <c r="AU146" s="172"/>
      <c r="AV146" s="172"/>
      <c r="AW146" s="172"/>
      <c r="AX146" s="362"/>
      <c r="AY146" s="373"/>
      <c r="AZ146" s="374"/>
      <c r="BA146" s="172"/>
      <c r="BB146" s="172"/>
      <c r="BC146" s="172"/>
      <c r="BD146" s="172"/>
      <c r="BE146" s="172"/>
      <c r="BF146" s="182">
        <f>SUM(BA146:BE146)</f>
        <v>0</v>
      </c>
      <c r="BG146" s="374"/>
      <c r="BH146" s="374"/>
      <c r="BI146" s="362"/>
      <c r="BJ146" s="362"/>
      <c r="BK146" s="362"/>
      <c r="BL146" s="362"/>
      <c r="BM146" s="362"/>
      <c r="BN146" s="63"/>
      <c r="BO146" s="172"/>
      <c r="BP146" s="172"/>
      <c r="BQ146" s="172"/>
      <c r="BR146" s="362"/>
      <c r="BS146" s="182">
        <f t="shared" si="14"/>
        <v>0</v>
      </c>
    </row>
    <row r="147" spans="1:73" ht="12.75" customHeight="1">
      <c r="A147" s="416"/>
      <c r="B147" s="416"/>
      <c r="C147" s="226">
        <v>0</v>
      </c>
      <c r="D147" s="416"/>
      <c r="E147" s="429"/>
      <c r="F147" s="429"/>
      <c r="G147" s="429"/>
      <c r="H147" s="429"/>
      <c r="I147" s="429"/>
      <c r="J147" s="429"/>
      <c r="K147" s="429"/>
      <c r="L147" s="276" t="e">
        <v>#N/A</v>
      </c>
      <c r="M147" s="429"/>
      <c r="N147" s="429"/>
      <c r="O147" s="429"/>
      <c r="P147" s="429"/>
      <c r="Q147" s="429"/>
      <c r="R147" s="429"/>
      <c r="S147" s="443"/>
      <c r="T147" s="443"/>
      <c r="U147" s="429"/>
      <c r="V147" s="429"/>
      <c r="W147" s="429"/>
      <c r="X147" s="429"/>
      <c r="Y147" s="429"/>
      <c r="Z147" s="443"/>
      <c r="AA147" s="443"/>
      <c r="AB147" s="443"/>
      <c r="AC147" s="429"/>
      <c r="AD147" s="443"/>
      <c r="AE147" s="429"/>
      <c r="AF147" s="429"/>
      <c r="AG147" s="429"/>
      <c r="AH147" s="429"/>
      <c r="AI147" s="429"/>
      <c r="AJ147" s="429"/>
      <c r="AK147" s="429"/>
      <c r="AL147" s="429"/>
      <c r="AM147" s="429"/>
      <c r="AN147" s="429"/>
      <c r="AO147" s="429"/>
      <c r="AP147" s="429"/>
      <c r="AQ147" s="429"/>
      <c r="AR147" s="429"/>
      <c r="AS147" s="429"/>
      <c r="AT147" s="429"/>
      <c r="AU147" s="429"/>
      <c r="AV147" s="172"/>
      <c r="AW147" s="172"/>
      <c r="AX147" s="429"/>
      <c r="AY147" s="429"/>
      <c r="AZ147" s="429"/>
      <c r="BA147" s="429"/>
      <c r="BB147" s="429"/>
      <c r="BC147" s="429"/>
      <c r="BD147" s="429"/>
      <c r="BE147" s="429"/>
      <c r="BF147" s="429"/>
      <c r="BG147" s="429"/>
      <c r="BH147" s="429"/>
      <c r="BI147" s="429"/>
      <c r="BJ147" s="429"/>
      <c r="BK147" s="429"/>
      <c r="BL147" s="429"/>
      <c r="BM147" s="429"/>
      <c r="BN147" s="429"/>
      <c r="BO147" s="172"/>
      <c r="BP147" s="172"/>
      <c r="BQ147" s="172"/>
      <c r="BR147" s="429"/>
      <c r="BS147" s="182">
        <f t="shared" si="14"/>
        <v>0</v>
      </c>
      <c r="BT147" s="429"/>
      <c r="BU147" s="429"/>
    </row>
    <row r="148" spans="1:73" ht="12.75" customHeight="1">
      <c r="A148" s="35"/>
      <c r="B148" s="35"/>
      <c r="C148" s="226">
        <v>0</v>
      </c>
      <c r="D148" s="35"/>
      <c r="E148" s="430"/>
      <c r="F148" s="430"/>
      <c r="G148" s="430"/>
      <c r="H148" s="430"/>
      <c r="I148" s="430"/>
      <c r="J148" s="430"/>
      <c r="K148" s="430"/>
      <c r="L148" s="276" t="e">
        <v>#N/A</v>
      </c>
      <c r="M148" s="430"/>
      <c r="N148" s="430"/>
      <c r="O148" s="430"/>
      <c r="P148" s="430"/>
      <c r="Q148" s="430"/>
      <c r="R148" s="430"/>
      <c r="S148" s="446"/>
      <c r="T148" s="446"/>
      <c r="U148" s="430"/>
      <c r="V148" s="430"/>
      <c r="W148" s="430"/>
      <c r="X148" s="430"/>
      <c r="Y148" s="430"/>
      <c r="Z148" s="446"/>
      <c r="AA148" s="446"/>
      <c r="AB148" s="446"/>
      <c r="AC148" s="430"/>
      <c r="AD148" s="446"/>
      <c r="AE148" s="430"/>
      <c r="AF148" s="430"/>
      <c r="AG148" s="430"/>
      <c r="AH148" s="430"/>
      <c r="AI148" s="430"/>
      <c r="AJ148" s="430"/>
      <c r="AK148" s="430"/>
      <c r="AL148" s="430"/>
      <c r="AM148" s="430"/>
      <c r="AN148" s="430"/>
      <c r="AO148" s="430"/>
      <c r="AP148" s="430"/>
      <c r="AQ148" s="430"/>
      <c r="AR148" s="430"/>
      <c r="AS148" s="430"/>
      <c r="AT148" s="430"/>
      <c r="AU148" s="430"/>
      <c r="AV148" s="172"/>
      <c r="AW148" s="172"/>
      <c r="AX148" s="430"/>
      <c r="AY148" s="430"/>
      <c r="AZ148" s="430"/>
      <c r="BA148" s="430"/>
      <c r="BB148" s="430"/>
      <c r="BC148" s="430"/>
      <c r="BD148" s="430"/>
      <c r="BE148" s="430"/>
      <c r="BF148" s="430"/>
      <c r="BG148" s="430"/>
      <c r="BH148" s="430"/>
      <c r="BI148" s="430"/>
      <c r="BJ148" s="430"/>
      <c r="BK148" s="430"/>
      <c r="BL148" s="430"/>
      <c r="BM148" s="430"/>
      <c r="BN148" s="430"/>
      <c r="BO148" s="172"/>
      <c r="BP148" s="172"/>
      <c r="BQ148" s="172"/>
      <c r="BR148" s="430"/>
      <c r="BS148" s="182">
        <f t="shared" si="14"/>
        <v>0</v>
      </c>
      <c r="BT148" s="430"/>
      <c r="BU148" s="430"/>
    </row>
    <row r="149" spans="1:73" ht="12.75" customHeight="1">
      <c r="A149" s="431" t="s">
        <v>722</v>
      </c>
      <c r="B149" s="7"/>
      <c r="C149" s="226">
        <v>0</v>
      </c>
      <c r="D149" s="7"/>
      <c r="E149" s="423"/>
      <c r="F149" s="424"/>
      <c r="G149" s="424"/>
      <c r="H149" s="425"/>
      <c r="I149" s="432"/>
      <c r="J149" s="430"/>
      <c r="K149" s="430"/>
      <c r="L149" s="276" t="e">
        <v>#N/A</v>
      </c>
      <c r="M149" s="430"/>
      <c r="N149" s="430"/>
      <c r="O149" s="430"/>
      <c r="P149" s="430"/>
      <c r="Q149" s="430"/>
      <c r="R149" s="430"/>
      <c r="S149" s="446"/>
      <c r="T149" s="446"/>
      <c r="U149" s="430"/>
      <c r="V149" s="430"/>
      <c r="W149" s="430"/>
      <c r="X149" s="430"/>
      <c r="Y149" s="430"/>
      <c r="Z149" s="446"/>
      <c r="AA149" s="446"/>
      <c r="AB149" s="446"/>
      <c r="AC149" s="430"/>
      <c r="AD149" s="446"/>
      <c r="AE149" s="430"/>
      <c r="AF149" s="430"/>
      <c r="AG149" s="430"/>
      <c r="AH149" s="430"/>
      <c r="AI149" s="430"/>
      <c r="AJ149" s="430"/>
      <c r="AK149" s="430"/>
      <c r="AL149" s="430"/>
      <c r="AM149" s="430"/>
      <c r="AN149" s="430"/>
      <c r="AO149" s="430"/>
      <c r="AP149" s="430"/>
      <c r="AQ149" s="430"/>
      <c r="AR149" s="430"/>
      <c r="AS149" s="430"/>
      <c r="AT149" s="430"/>
      <c r="AU149" s="430"/>
      <c r="AV149" s="172"/>
      <c r="AW149" s="172"/>
      <c r="AX149" s="430"/>
      <c r="AY149" s="430"/>
      <c r="AZ149" s="430"/>
      <c r="BA149" s="430"/>
      <c r="BB149" s="430"/>
      <c r="BC149" s="430"/>
      <c r="BD149" s="430"/>
      <c r="BE149" s="430"/>
      <c r="BF149" s="430"/>
      <c r="BG149" s="430"/>
      <c r="BH149" s="430"/>
      <c r="BI149" s="430"/>
      <c r="BJ149" s="430"/>
      <c r="BK149" s="430"/>
      <c r="BL149" s="430"/>
      <c r="BM149" s="430"/>
      <c r="BN149" s="430"/>
      <c r="BO149" s="172"/>
      <c r="BP149" s="172"/>
      <c r="BQ149" s="172"/>
      <c r="BR149" s="430"/>
      <c r="BS149" s="182">
        <f t="shared" si="14"/>
        <v>0</v>
      </c>
      <c r="BT149" s="430"/>
      <c r="BU149" s="430"/>
    </row>
    <row r="150" spans="1:73" ht="72" customHeight="1">
      <c r="A150" s="225">
        <v>5</v>
      </c>
      <c r="B150" s="63">
        <v>205</v>
      </c>
      <c r="C150" s="226">
        <v>1157</v>
      </c>
      <c r="D150" s="226"/>
      <c r="E150" s="843" t="s">
        <v>723</v>
      </c>
      <c r="F150" s="844"/>
      <c r="G150" s="844"/>
      <c r="H150" s="845"/>
      <c r="I150" s="436"/>
      <c r="J150" s="437">
        <v>3343310</v>
      </c>
      <c r="K150" s="280" t="s">
        <v>139</v>
      </c>
      <c r="L150" s="276" t="s">
        <v>724</v>
      </c>
      <c r="M150" s="275" t="s">
        <v>202</v>
      </c>
      <c r="N150" s="275" t="s">
        <v>725</v>
      </c>
      <c r="O150" s="278"/>
      <c r="P150" s="279"/>
      <c r="Q150" s="56"/>
      <c r="R150" s="56"/>
      <c r="S150" s="296"/>
      <c r="T150" s="296" t="s">
        <v>114</v>
      </c>
      <c r="U150" s="296"/>
      <c r="V150" s="296"/>
      <c r="W150" s="296"/>
      <c r="X150" s="296" t="s">
        <v>99</v>
      </c>
      <c r="Y150" s="296"/>
      <c r="Z150" s="456" t="s">
        <v>671</v>
      </c>
      <c r="AA150" s="456"/>
      <c r="AB150" s="277"/>
      <c r="AC150" s="319">
        <v>41468</v>
      </c>
      <c r="AD150" s="320"/>
      <c r="AE150" s="319">
        <v>41485</v>
      </c>
      <c r="AF150" s="319" t="s">
        <v>132</v>
      </c>
      <c r="AG150" s="461" t="s">
        <v>726</v>
      </c>
      <c r="AH150" s="414"/>
      <c r="AI150" s="412" t="s">
        <v>727</v>
      </c>
      <c r="AJ150" s="362">
        <f t="shared" ref="AJ150:AJ164" si="15">COUNTIF(AK150:BR150,"1")</f>
        <v>1</v>
      </c>
      <c r="AK150" s="172"/>
      <c r="AL150" s="172"/>
      <c r="AM150" s="172"/>
      <c r="AN150" s="172">
        <v>1</v>
      </c>
      <c r="AO150" s="172"/>
      <c r="AP150" s="172"/>
      <c r="AQ150" s="172"/>
      <c r="AR150" s="172"/>
      <c r="AS150" s="172"/>
      <c r="AT150" s="172"/>
      <c r="AU150" s="172"/>
      <c r="AV150" s="172"/>
      <c r="AW150" s="172"/>
      <c r="AX150" s="362"/>
      <c r="AY150" s="373"/>
      <c r="AZ150" s="374"/>
      <c r="BA150" s="172"/>
      <c r="BB150" s="172"/>
      <c r="BC150" s="172"/>
      <c r="BD150" s="172"/>
      <c r="BE150" s="172"/>
      <c r="BF150" s="182">
        <f t="shared" ref="BF150:BF161" si="16">SUM(BA150:BE150)</f>
        <v>0</v>
      </c>
      <c r="BG150" s="374"/>
      <c r="BH150" s="374"/>
      <c r="BI150" s="377"/>
      <c r="BJ150" s="362"/>
      <c r="BK150" s="362"/>
      <c r="BL150" s="172"/>
      <c r="BM150" s="172"/>
      <c r="BN150" s="63"/>
      <c r="BO150" s="172"/>
      <c r="BP150" s="172"/>
      <c r="BQ150" s="172"/>
      <c r="BR150" s="63"/>
      <c r="BS150" s="182">
        <f t="shared" si="14"/>
        <v>0</v>
      </c>
    </row>
    <row r="151" spans="1:73" ht="72" customHeight="1">
      <c r="A151" s="225" t="s">
        <v>137</v>
      </c>
      <c r="B151" s="63">
        <v>242</v>
      </c>
      <c r="C151" s="226">
        <v>687</v>
      </c>
      <c r="D151" s="226" t="s">
        <v>159</v>
      </c>
      <c r="E151" s="843" t="s">
        <v>728</v>
      </c>
      <c r="F151" s="844"/>
      <c r="G151" s="844"/>
      <c r="H151" s="845"/>
      <c r="I151" s="436"/>
      <c r="J151" s="437">
        <v>3340833</v>
      </c>
      <c r="K151" s="276" t="s">
        <v>109</v>
      </c>
      <c r="L151" s="276" t="s">
        <v>729</v>
      </c>
      <c r="M151" s="277" t="s">
        <v>111</v>
      </c>
      <c r="N151" s="277" t="s">
        <v>730</v>
      </c>
      <c r="O151" s="438" t="s">
        <v>731</v>
      </c>
      <c r="P151" s="279"/>
      <c r="Q151" s="56"/>
      <c r="R151" s="56"/>
      <c r="S151" s="447"/>
      <c r="T151" s="296" t="s">
        <v>114</v>
      </c>
      <c r="U151" s="296"/>
      <c r="V151" s="296"/>
      <c r="W151" s="296"/>
      <c r="X151" s="296" t="s">
        <v>99</v>
      </c>
      <c r="Y151" s="296"/>
      <c r="Z151" s="456"/>
      <c r="AA151" s="456"/>
      <c r="AB151" s="277"/>
      <c r="AC151" s="319">
        <v>41460</v>
      </c>
      <c r="AD151" s="320"/>
      <c r="AE151" s="321">
        <v>41522</v>
      </c>
      <c r="AF151" s="321" t="s">
        <v>117</v>
      </c>
      <c r="AG151" s="461" t="s">
        <v>732</v>
      </c>
      <c r="AH151" s="414"/>
      <c r="AI151" s="412" t="s">
        <v>733</v>
      </c>
      <c r="AJ151" s="362">
        <f t="shared" si="15"/>
        <v>3</v>
      </c>
      <c r="AK151" s="172"/>
      <c r="AL151" s="172"/>
      <c r="AM151" s="172"/>
      <c r="AN151" s="172"/>
      <c r="AO151" s="172"/>
      <c r="AP151" s="172"/>
      <c r="AQ151" s="172"/>
      <c r="AR151" s="172"/>
      <c r="AS151" s="172"/>
      <c r="AT151" s="172"/>
      <c r="AU151" s="172"/>
      <c r="AV151" s="172"/>
      <c r="AW151" s="172"/>
      <c r="AX151" s="362"/>
      <c r="AY151" s="373"/>
      <c r="AZ151" s="374"/>
      <c r="BA151" s="172"/>
      <c r="BB151" s="172"/>
      <c r="BC151" s="172"/>
      <c r="BD151" s="172"/>
      <c r="BE151" s="172"/>
      <c r="BF151" s="182">
        <f t="shared" si="16"/>
        <v>0</v>
      </c>
      <c r="BG151" s="374"/>
      <c r="BH151" s="374"/>
      <c r="BI151" s="377"/>
      <c r="BJ151" s="362">
        <v>1</v>
      </c>
      <c r="BK151" s="362"/>
      <c r="BL151" s="172">
        <v>1</v>
      </c>
      <c r="BM151" s="172"/>
      <c r="BN151" s="63">
        <v>1</v>
      </c>
      <c r="BO151" s="172"/>
      <c r="BP151" s="172"/>
      <c r="BQ151" s="172"/>
      <c r="BR151" s="63"/>
      <c r="BS151" s="182">
        <f t="shared" si="14"/>
        <v>3</v>
      </c>
    </row>
    <row r="152" spans="1:73" ht="48" customHeight="1">
      <c r="A152" s="225" t="s">
        <v>179</v>
      </c>
      <c r="B152" s="63">
        <v>251</v>
      </c>
      <c r="C152" s="226">
        <v>1012</v>
      </c>
      <c r="D152" s="226"/>
      <c r="E152" s="843" t="s">
        <v>734</v>
      </c>
      <c r="F152" s="844"/>
      <c r="G152" s="844"/>
      <c r="H152" s="845"/>
      <c r="I152" s="436"/>
      <c r="J152" s="437">
        <v>3342658</v>
      </c>
      <c r="K152" s="280" t="s">
        <v>139</v>
      </c>
      <c r="L152" s="276" t="s">
        <v>735</v>
      </c>
      <c r="M152" s="275" t="s">
        <v>151</v>
      </c>
      <c r="N152" s="275"/>
      <c r="O152" s="438">
        <v>194439</v>
      </c>
      <c r="P152" s="279"/>
      <c r="Q152" s="56"/>
      <c r="R152" s="56"/>
      <c r="S152" s="296" t="s">
        <v>114</v>
      </c>
      <c r="T152" s="296"/>
      <c r="U152" s="296"/>
      <c r="V152" s="296"/>
      <c r="W152" s="296"/>
      <c r="X152" s="296" t="s">
        <v>99</v>
      </c>
      <c r="Y152" s="296"/>
      <c r="Z152" s="456"/>
      <c r="AA152" s="456"/>
      <c r="AB152" s="277"/>
      <c r="AC152" s="319">
        <v>41464</v>
      </c>
      <c r="AD152" s="320"/>
      <c r="AE152" s="319" t="s">
        <v>37</v>
      </c>
      <c r="AF152" s="319" t="s">
        <v>132</v>
      </c>
      <c r="AG152" s="461" t="s">
        <v>736</v>
      </c>
      <c r="AH152" s="414"/>
      <c r="AI152" s="412" t="s">
        <v>737</v>
      </c>
      <c r="AJ152" s="362">
        <f t="shared" si="15"/>
        <v>5</v>
      </c>
      <c r="AK152" s="172"/>
      <c r="AL152" s="172"/>
      <c r="AM152" s="172"/>
      <c r="AN152" s="172"/>
      <c r="AO152" s="172">
        <v>1</v>
      </c>
      <c r="AP152" s="172"/>
      <c r="AQ152" s="172"/>
      <c r="AR152" s="172"/>
      <c r="AS152" s="172"/>
      <c r="AT152" s="172"/>
      <c r="AU152" s="172">
        <v>1</v>
      </c>
      <c r="AV152" s="172"/>
      <c r="AW152" s="172"/>
      <c r="AX152" s="362"/>
      <c r="AY152" s="373"/>
      <c r="AZ152" s="374"/>
      <c r="BA152" s="172"/>
      <c r="BB152" s="172"/>
      <c r="BC152" s="172"/>
      <c r="BD152" s="172"/>
      <c r="BE152" s="172"/>
      <c r="BF152" s="182">
        <f t="shared" si="16"/>
        <v>0</v>
      </c>
      <c r="BG152" s="374"/>
      <c r="BH152" s="374"/>
      <c r="BI152" s="377"/>
      <c r="BJ152" s="362"/>
      <c r="BK152" s="362"/>
      <c r="BL152" s="172">
        <v>1</v>
      </c>
      <c r="BM152" s="172">
        <v>1</v>
      </c>
      <c r="BN152" s="63">
        <v>1</v>
      </c>
      <c r="BO152" s="172"/>
      <c r="BP152" s="172"/>
      <c r="BQ152" s="172"/>
      <c r="BR152" s="63"/>
      <c r="BS152" s="182">
        <f t="shared" si="14"/>
        <v>3</v>
      </c>
    </row>
    <row r="153" spans="1:73" ht="36" customHeight="1">
      <c r="A153" s="225" t="s">
        <v>179</v>
      </c>
      <c r="B153" s="63">
        <v>264</v>
      </c>
      <c r="C153" s="226">
        <v>1085</v>
      </c>
      <c r="D153" s="226"/>
      <c r="E153" s="843" t="s">
        <v>738</v>
      </c>
      <c r="F153" s="844"/>
      <c r="G153" s="844"/>
      <c r="H153" s="845"/>
      <c r="I153" s="436"/>
      <c r="J153" s="437">
        <v>3342616</v>
      </c>
      <c r="K153" s="276" t="s">
        <v>109</v>
      </c>
      <c r="L153" s="276" t="s">
        <v>739</v>
      </c>
      <c r="M153" s="275" t="s">
        <v>151</v>
      </c>
      <c r="N153" s="275" t="s">
        <v>740</v>
      </c>
      <c r="O153" s="438">
        <v>194315</v>
      </c>
      <c r="P153" s="279"/>
      <c r="Q153" s="56"/>
      <c r="R153" s="56"/>
      <c r="S153" s="296"/>
      <c r="T153" s="296" t="s">
        <v>114</v>
      </c>
      <c r="U153" s="296"/>
      <c r="V153" s="296"/>
      <c r="W153" s="296"/>
      <c r="X153" s="296" t="s">
        <v>99</v>
      </c>
      <c r="Y153" s="296"/>
      <c r="Z153" s="456"/>
      <c r="AA153" s="456"/>
      <c r="AB153" s="277"/>
      <c r="AC153" s="319">
        <v>41468</v>
      </c>
      <c r="AD153" s="320"/>
      <c r="AE153" s="322" t="s">
        <v>240</v>
      </c>
      <c r="AF153" s="321" t="s">
        <v>117</v>
      </c>
      <c r="AG153" s="461" t="s">
        <v>741</v>
      </c>
      <c r="AH153" s="414"/>
      <c r="AI153" s="412" t="s">
        <v>742</v>
      </c>
      <c r="AJ153" s="362">
        <f t="shared" si="15"/>
        <v>1</v>
      </c>
      <c r="AK153" s="172"/>
      <c r="AL153" s="172"/>
      <c r="AM153" s="172"/>
      <c r="AN153" s="172"/>
      <c r="AO153" s="172"/>
      <c r="AP153" s="172"/>
      <c r="AQ153" s="172"/>
      <c r="AR153" s="172"/>
      <c r="AS153" s="172"/>
      <c r="AT153" s="172"/>
      <c r="AU153" s="172"/>
      <c r="AV153" s="172"/>
      <c r="AW153" s="172"/>
      <c r="AX153" s="362"/>
      <c r="AY153" s="373"/>
      <c r="AZ153" s="374"/>
      <c r="BA153" s="172"/>
      <c r="BB153" s="172"/>
      <c r="BC153" s="172"/>
      <c r="BD153" s="172"/>
      <c r="BE153" s="172"/>
      <c r="BF153" s="182">
        <f t="shared" si="16"/>
        <v>0</v>
      </c>
      <c r="BG153" s="374"/>
      <c r="BH153" s="374"/>
      <c r="BI153" s="377"/>
      <c r="BJ153" s="362"/>
      <c r="BK153" s="362"/>
      <c r="BL153" s="172">
        <v>1</v>
      </c>
      <c r="BM153" s="172"/>
      <c r="BN153" s="63"/>
      <c r="BO153" s="172"/>
      <c r="BP153" s="172"/>
      <c r="BQ153" s="172"/>
      <c r="BR153" s="63"/>
      <c r="BS153" s="182">
        <f t="shared" si="14"/>
        <v>1</v>
      </c>
    </row>
    <row r="154" spans="1:73" ht="34.5" customHeight="1">
      <c r="A154" s="225">
        <v>3</v>
      </c>
      <c r="B154" s="63">
        <v>265</v>
      </c>
      <c r="C154" s="226">
        <v>1014</v>
      </c>
      <c r="D154" s="226" t="s">
        <v>123</v>
      </c>
      <c r="E154" s="843" t="s">
        <v>743</v>
      </c>
      <c r="F154" s="844"/>
      <c r="G154" s="844"/>
      <c r="H154" s="845"/>
      <c r="I154" s="436"/>
      <c r="J154" s="437">
        <v>3342659</v>
      </c>
      <c r="K154" s="276" t="s">
        <v>109</v>
      </c>
      <c r="L154" s="276" t="s">
        <v>744</v>
      </c>
      <c r="M154" s="277" t="s">
        <v>111</v>
      </c>
      <c r="N154" s="277" t="s">
        <v>745</v>
      </c>
      <c r="O154" s="438" t="s">
        <v>746</v>
      </c>
      <c r="P154" s="279"/>
      <c r="Q154" s="56"/>
      <c r="R154" s="56"/>
      <c r="S154" s="296" t="s">
        <v>114</v>
      </c>
      <c r="T154" s="296" t="s">
        <v>114</v>
      </c>
      <c r="U154" s="296"/>
      <c r="V154" s="296"/>
      <c r="W154" s="296"/>
      <c r="X154" s="296" t="s">
        <v>99</v>
      </c>
      <c r="Y154" s="296"/>
      <c r="Z154" s="406" t="s">
        <v>747</v>
      </c>
      <c r="AA154" s="275" t="s">
        <v>282</v>
      </c>
      <c r="AB154" s="277"/>
      <c r="AC154" s="319">
        <v>41466</v>
      </c>
      <c r="AD154" s="320"/>
      <c r="AE154" s="322" t="s">
        <v>240</v>
      </c>
      <c r="AF154" s="321" t="s">
        <v>117</v>
      </c>
      <c r="AG154" s="461" t="s">
        <v>748</v>
      </c>
      <c r="AH154" s="414" t="s">
        <v>749</v>
      </c>
      <c r="AI154" s="412" t="s">
        <v>750</v>
      </c>
      <c r="AJ154" s="362">
        <f t="shared" si="15"/>
        <v>2</v>
      </c>
      <c r="AK154" s="172"/>
      <c r="AL154" s="172"/>
      <c r="AM154" s="172"/>
      <c r="AN154" s="172"/>
      <c r="AO154" s="172"/>
      <c r="AP154" s="172"/>
      <c r="AQ154" s="172"/>
      <c r="AR154" s="172">
        <v>1</v>
      </c>
      <c r="AS154" s="172"/>
      <c r="AT154" s="172"/>
      <c r="AU154" s="172"/>
      <c r="AV154" s="172"/>
      <c r="AW154" s="172"/>
      <c r="AX154" s="362"/>
      <c r="AY154" s="373"/>
      <c r="AZ154" s="374"/>
      <c r="BA154" s="172"/>
      <c r="BB154" s="172"/>
      <c r="BC154" s="172"/>
      <c r="BD154" s="172"/>
      <c r="BE154" s="172"/>
      <c r="BF154" s="182">
        <f t="shared" si="16"/>
        <v>0</v>
      </c>
      <c r="BG154" s="374"/>
      <c r="BH154" s="374"/>
      <c r="BI154" s="377"/>
      <c r="BJ154" s="362"/>
      <c r="BK154" s="362"/>
      <c r="BL154" s="172">
        <v>1</v>
      </c>
      <c r="BM154" s="172"/>
      <c r="BN154" s="63"/>
      <c r="BO154" s="172"/>
      <c r="BP154" s="172"/>
      <c r="BQ154" s="172"/>
      <c r="BR154" s="63"/>
      <c r="BS154" s="182">
        <f t="shared" si="14"/>
        <v>1</v>
      </c>
    </row>
    <row r="155" spans="1:73" ht="174" customHeight="1">
      <c r="A155" s="225" t="s">
        <v>187</v>
      </c>
      <c r="B155" s="63">
        <v>267</v>
      </c>
      <c r="C155" s="226">
        <v>1049</v>
      </c>
      <c r="D155" s="226"/>
      <c r="E155" s="843" t="s">
        <v>751</v>
      </c>
      <c r="F155" s="844"/>
      <c r="G155" s="844"/>
      <c r="H155" s="845"/>
      <c r="I155" s="436"/>
      <c r="J155" s="437">
        <v>3343272</v>
      </c>
      <c r="K155" s="276" t="s">
        <v>109</v>
      </c>
      <c r="L155" s="276" t="s">
        <v>752</v>
      </c>
      <c r="M155" s="275" t="s">
        <v>151</v>
      </c>
      <c r="N155" s="275"/>
      <c r="O155" s="438">
        <v>194449</v>
      </c>
      <c r="P155" s="279"/>
      <c r="Q155" s="56"/>
      <c r="R155" s="56"/>
      <c r="S155" s="296" t="s">
        <v>114</v>
      </c>
      <c r="T155" s="296"/>
      <c r="U155" s="296"/>
      <c r="V155" s="296"/>
      <c r="W155" s="296"/>
      <c r="X155" s="296" t="s">
        <v>99</v>
      </c>
      <c r="Y155" s="296"/>
      <c r="Z155" s="456"/>
      <c r="AA155" s="456"/>
      <c r="AB155" s="277"/>
      <c r="AC155" s="319">
        <v>41479</v>
      </c>
      <c r="AD155" s="320"/>
      <c r="AE155" s="322" t="s">
        <v>240</v>
      </c>
      <c r="AF155" s="321" t="s">
        <v>117</v>
      </c>
      <c r="AG155" s="461" t="s">
        <v>753</v>
      </c>
      <c r="AH155" s="414"/>
      <c r="AI155" s="412" t="s">
        <v>754</v>
      </c>
      <c r="AJ155" s="362">
        <f t="shared" si="15"/>
        <v>2</v>
      </c>
      <c r="AK155" s="172">
        <v>1</v>
      </c>
      <c r="AL155" s="172"/>
      <c r="AM155" s="172"/>
      <c r="AN155" s="172"/>
      <c r="AO155" s="172"/>
      <c r="AP155" s="172"/>
      <c r="AQ155" s="172"/>
      <c r="AR155" s="172"/>
      <c r="AS155" s="172">
        <v>1</v>
      </c>
      <c r="AT155" s="172"/>
      <c r="AU155" s="172"/>
      <c r="AV155" s="172"/>
      <c r="AW155" s="172"/>
      <c r="AX155" s="362"/>
      <c r="AY155" s="373"/>
      <c r="AZ155" s="374"/>
      <c r="BA155" s="172"/>
      <c r="BB155" s="172"/>
      <c r="BC155" s="172"/>
      <c r="BD155" s="172"/>
      <c r="BE155" s="172"/>
      <c r="BF155" s="182">
        <f t="shared" si="16"/>
        <v>0</v>
      </c>
      <c r="BG155" s="374"/>
      <c r="BH155" s="374"/>
      <c r="BI155" s="377"/>
      <c r="BJ155" s="362"/>
      <c r="BK155" s="362"/>
      <c r="BL155" s="172"/>
      <c r="BM155" s="172"/>
      <c r="BN155" s="63"/>
      <c r="BO155" s="172"/>
      <c r="BP155" s="172"/>
      <c r="BQ155" s="172"/>
      <c r="BR155" s="63"/>
      <c r="BS155" s="182">
        <f t="shared" si="14"/>
        <v>0</v>
      </c>
    </row>
    <row r="156" spans="1:73" ht="36" customHeight="1">
      <c r="A156" s="225" t="s">
        <v>106</v>
      </c>
      <c r="B156" s="63">
        <v>268</v>
      </c>
      <c r="C156" s="226">
        <v>1074</v>
      </c>
      <c r="D156" s="226"/>
      <c r="E156" s="843" t="s">
        <v>755</v>
      </c>
      <c r="F156" s="844"/>
      <c r="G156" s="844"/>
      <c r="H156" s="845"/>
      <c r="I156" s="436"/>
      <c r="J156" s="437">
        <v>3342654</v>
      </c>
      <c r="K156" s="280" t="s">
        <v>139</v>
      </c>
      <c r="L156" s="276" t="s">
        <v>756</v>
      </c>
      <c r="M156" s="275" t="s">
        <v>151</v>
      </c>
      <c r="N156" s="275"/>
      <c r="O156" s="438">
        <v>0</v>
      </c>
      <c r="P156" s="279"/>
      <c r="Q156" s="56"/>
      <c r="R156" s="56"/>
      <c r="S156" s="296" t="s">
        <v>114</v>
      </c>
      <c r="T156" s="296"/>
      <c r="U156" s="296"/>
      <c r="V156" s="296"/>
      <c r="W156" s="296"/>
      <c r="X156" s="296" t="s">
        <v>99</v>
      </c>
      <c r="Y156" s="296"/>
      <c r="Z156" s="456"/>
      <c r="AA156" s="456"/>
      <c r="AB156" s="277"/>
      <c r="AC156" s="319">
        <v>41465</v>
      </c>
      <c r="AD156" s="320"/>
      <c r="AE156" s="319">
        <v>41465</v>
      </c>
      <c r="AF156" s="319" t="s">
        <v>132</v>
      </c>
      <c r="AG156" s="461" t="s">
        <v>757</v>
      </c>
      <c r="AH156" s="414"/>
      <c r="AI156" s="412" t="s">
        <v>758</v>
      </c>
      <c r="AJ156" s="362">
        <f t="shared" si="15"/>
        <v>2</v>
      </c>
      <c r="AK156" s="172"/>
      <c r="AL156" s="172"/>
      <c r="AM156" s="172">
        <v>1</v>
      </c>
      <c r="AN156" s="172"/>
      <c r="AO156" s="172">
        <v>1</v>
      </c>
      <c r="AP156" s="172"/>
      <c r="AQ156" s="172"/>
      <c r="AR156" s="172"/>
      <c r="AS156" s="172"/>
      <c r="AT156" s="172"/>
      <c r="AU156" s="172"/>
      <c r="AV156" s="172"/>
      <c r="AW156" s="172"/>
      <c r="AX156" s="362"/>
      <c r="AY156" s="373"/>
      <c r="AZ156" s="374"/>
      <c r="BA156" s="172"/>
      <c r="BB156" s="172"/>
      <c r="BC156" s="172"/>
      <c r="BD156" s="172"/>
      <c r="BE156" s="172"/>
      <c r="BF156" s="182">
        <f t="shared" si="16"/>
        <v>0</v>
      </c>
      <c r="BG156" s="374"/>
      <c r="BH156" s="374"/>
      <c r="BI156" s="377"/>
      <c r="BJ156" s="362"/>
      <c r="BK156" s="362"/>
      <c r="BL156" s="172"/>
      <c r="BM156" s="172"/>
      <c r="BN156" s="63"/>
      <c r="BO156" s="172"/>
      <c r="BP156" s="172"/>
      <c r="BQ156" s="172"/>
      <c r="BR156" s="63"/>
      <c r="BS156" s="182">
        <f t="shared" si="14"/>
        <v>0</v>
      </c>
    </row>
    <row r="157" spans="1:73" ht="60" customHeight="1">
      <c r="A157" s="225" t="s">
        <v>106</v>
      </c>
      <c r="B157" s="63">
        <v>318</v>
      </c>
      <c r="C157" s="226" t="s">
        <v>759</v>
      </c>
      <c r="D157" s="226"/>
      <c r="E157" s="843" t="s">
        <v>760</v>
      </c>
      <c r="F157" s="844"/>
      <c r="G157" s="844"/>
      <c r="H157" s="845"/>
      <c r="I157" s="229"/>
      <c r="J157" s="412">
        <v>3347134</v>
      </c>
      <c r="K157" s="401" t="s">
        <v>643</v>
      </c>
      <c r="L157" s="276" t="s">
        <v>761</v>
      </c>
      <c r="M157" s="434" t="s">
        <v>111</v>
      </c>
      <c r="N157" s="434"/>
      <c r="O157" s="278"/>
      <c r="P157" s="279"/>
      <c r="Q157" s="56"/>
      <c r="R157" s="56"/>
      <c r="S157" s="296" t="s">
        <v>114</v>
      </c>
      <c r="T157" s="296"/>
      <c r="U157" s="296"/>
      <c r="V157" s="296"/>
      <c r="W157" s="296"/>
      <c r="X157" s="296" t="s">
        <v>99</v>
      </c>
      <c r="Y157" s="296"/>
      <c r="Z157" s="296"/>
      <c r="AA157" s="296"/>
      <c r="AB157" s="318"/>
      <c r="AC157" s="322" t="s">
        <v>240</v>
      </c>
      <c r="AD157" s="320"/>
      <c r="AE157" s="322" t="s">
        <v>240</v>
      </c>
      <c r="AF157" s="322" t="s">
        <v>620</v>
      </c>
      <c r="AG157" s="360" t="s">
        <v>762</v>
      </c>
      <c r="AH157" s="460"/>
      <c r="AI157" s="412" t="s">
        <v>677</v>
      </c>
      <c r="AJ157" s="362">
        <f t="shared" si="15"/>
        <v>2</v>
      </c>
      <c r="AK157" s="172"/>
      <c r="AL157" s="172"/>
      <c r="AM157" s="172"/>
      <c r="AN157" s="172"/>
      <c r="AO157" s="172"/>
      <c r="AP157" s="172"/>
      <c r="AQ157" s="172"/>
      <c r="AR157" s="172"/>
      <c r="AS157" s="172"/>
      <c r="AT157" s="172"/>
      <c r="AU157" s="172"/>
      <c r="AV157" s="172">
        <v>1</v>
      </c>
      <c r="AW157" s="172">
        <v>1</v>
      </c>
      <c r="AX157" s="362"/>
      <c r="AY157" s="373"/>
      <c r="AZ157" s="374"/>
      <c r="BA157" s="172"/>
      <c r="BB157" s="172"/>
      <c r="BC157" s="172"/>
      <c r="BD157" s="172"/>
      <c r="BE157" s="172"/>
      <c r="BF157" s="182">
        <f t="shared" si="16"/>
        <v>0</v>
      </c>
      <c r="BG157" s="374"/>
      <c r="BH157" s="374"/>
      <c r="BI157" s="362"/>
      <c r="BJ157" s="362"/>
      <c r="BK157" s="362"/>
      <c r="BL157" s="362"/>
      <c r="BM157" s="362"/>
      <c r="BN157" s="63"/>
      <c r="BO157" s="172" t="s">
        <v>136</v>
      </c>
      <c r="BP157" s="172"/>
      <c r="BQ157" s="172"/>
      <c r="BR157" s="362"/>
      <c r="BS157" s="182">
        <f t="shared" si="14"/>
        <v>0</v>
      </c>
    </row>
    <row r="158" spans="1:73" s="202" customFormat="1" ht="67.5" customHeight="1">
      <c r="A158" s="225" t="s">
        <v>148</v>
      </c>
      <c r="B158" s="63">
        <v>292</v>
      </c>
      <c r="C158" s="226">
        <v>1082</v>
      </c>
      <c r="D158" s="226" t="s">
        <v>159</v>
      </c>
      <c r="E158" s="843" t="s">
        <v>763</v>
      </c>
      <c r="F158" s="844"/>
      <c r="G158" s="844"/>
      <c r="H158" s="845"/>
      <c r="I158" s="229"/>
      <c r="J158" s="412">
        <v>3343214</v>
      </c>
      <c r="K158" s="276" t="s">
        <v>109</v>
      </c>
      <c r="L158" s="276" t="s">
        <v>764</v>
      </c>
      <c r="M158" s="277" t="s">
        <v>111</v>
      </c>
      <c r="N158" s="277" t="s">
        <v>765</v>
      </c>
      <c r="O158" s="438" t="s">
        <v>766</v>
      </c>
      <c r="P158" s="279"/>
      <c r="Q158" s="56"/>
      <c r="R158" s="56"/>
      <c r="S158" s="296" t="s">
        <v>114</v>
      </c>
      <c r="T158" s="296"/>
      <c r="U158" s="296"/>
      <c r="V158" s="296"/>
      <c r="W158" s="296"/>
      <c r="X158" s="296" t="s">
        <v>99</v>
      </c>
      <c r="Y158" s="296"/>
      <c r="Z158" s="456"/>
      <c r="AA158" s="456"/>
      <c r="AB158" s="277"/>
      <c r="AC158" s="319">
        <v>41458</v>
      </c>
      <c r="AD158" s="320"/>
      <c r="AE158" s="321">
        <v>41503</v>
      </c>
      <c r="AF158" s="321" t="s">
        <v>117</v>
      </c>
      <c r="AG158" s="360" t="s">
        <v>767</v>
      </c>
      <c r="AH158" s="414" t="s">
        <v>768</v>
      </c>
      <c r="AI158" s="412" t="s">
        <v>769</v>
      </c>
      <c r="AJ158" s="362">
        <f t="shared" si="15"/>
        <v>7</v>
      </c>
      <c r="AK158" s="172"/>
      <c r="AL158" s="172"/>
      <c r="AM158" s="172"/>
      <c r="AN158" s="172">
        <v>1</v>
      </c>
      <c r="AO158" s="172">
        <v>1</v>
      </c>
      <c r="AP158" s="172">
        <v>1</v>
      </c>
      <c r="AQ158" s="172">
        <v>1</v>
      </c>
      <c r="AR158" s="172">
        <v>1</v>
      </c>
      <c r="AS158" s="172"/>
      <c r="AT158" s="172">
        <v>1</v>
      </c>
      <c r="AU158" s="172"/>
      <c r="AV158" s="172" t="s">
        <v>136</v>
      </c>
      <c r="AW158" s="172" t="s">
        <v>136</v>
      </c>
      <c r="AX158" s="362"/>
      <c r="AY158" s="373"/>
      <c r="AZ158" s="374"/>
      <c r="BA158" s="172"/>
      <c r="BB158" s="172"/>
      <c r="BC158" s="172"/>
      <c r="BD158" s="172"/>
      <c r="BE158" s="172"/>
      <c r="BF158" s="182">
        <f t="shared" si="16"/>
        <v>0</v>
      </c>
      <c r="BG158" s="374"/>
      <c r="BH158" s="374"/>
      <c r="BI158" s="377"/>
      <c r="BJ158" s="362"/>
      <c r="BK158" s="362"/>
      <c r="BL158" s="172"/>
      <c r="BM158" s="172"/>
      <c r="BN158" s="63">
        <v>1</v>
      </c>
      <c r="BO158" s="172" t="s">
        <v>136</v>
      </c>
      <c r="BP158" s="172"/>
      <c r="BQ158" s="172"/>
      <c r="BR158" s="63"/>
      <c r="BS158" s="182">
        <f t="shared" si="14"/>
        <v>1</v>
      </c>
    </row>
    <row r="159" spans="1:73" s="202" customFormat="1" ht="123" customHeight="1">
      <c r="A159" s="225" t="s">
        <v>137</v>
      </c>
      <c r="B159" s="63">
        <v>301</v>
      </c>
      <c r="C159" s="226">
        <v>1323</v>
      </c>
      <c r="D159" s="226"/>
      <c r="E159" s="843" t="s">
        <v>770</v>
      </c>
      <c r="F159" s="844"/>
      <c r="G159" s="844"/>
      <c r="H159" s="845"/>
      <c r="I159" s="229"/>
      <c r="J159" s="275">
        <v>3344636</v>
      </c>
      <c r="K159" s="276" t="s">
        <v>109</v>
      </c>
      <c r="L159" s="276" t="s">
        <v>771</v>
      </c>
      <c r="M159" s="277" t="s">
        <v>111</v>
      </c>
      <c r="N159" s="277"/>
      <c r="O159" s="278">
        <v>194804</v>
      </c>
      <c r="P159" s="229"/>
      <c r="Q159" s="229"/>
      <c r="R159" s="229"/>
      <c r="S159" s="229"/>
      <c r="T159" s="229" t="s">
        <v>114</v>
      </c>
      <c r="U159" s="229"/>
      <c r="V159" s="229"/>
      <c r="W159" s="229"/>
      <c r="X159" s="296" t="s">
        <v>99</v>
      </c>
      <c r="Y159" s="229"/>
      <c r="Z159" s="229"/>
      <c r="AA159" s="229"/>
      <c r="AB159" s="409"/>
      <c r="AC159" s="319">
        <v>41486</v>
      </c>
      <c r="AD159" s="320"/>
      <c r="AE159" s="322" t="s">
        <v>240</v>
      </c>
      <c r="AF159" s="321" t="s">
        <v>117</v>
      </c>
      <c r="AG159" s="360" t="s">
        <v>772</v>
      </c>
      <c r="AH159" s="414"/>
      <c r="AI159" s="412" t="s">
        <v>773</v>
      </c>
      <c r="AJ159" s="362">
        <f t="shared" si="15"/>
        <v>0</v>
      </c>
      <c r="AK159" s="172"/>
      <c r="AL159" s="172"/>
      <c r="AM159" s="172"/>
      <c r="AN159" s="172"/>
      <c r="AO159" s="172"/>
      <c r="AP159" s="172"/>
      <c r="AQ159" s="172"/>
      <c r="AR159" s="172"/>
      <c r="AS159" s="172"/>
      <c r="AT159" s="172"/>
      <c r="AU159" s="172"/>
      <c r="AV159" s="172"/>
      <c r="AW159" s="172"/>
      <c r="AX159" s="362"/>
      <c r="AY159" s="373"/>
      <c r="AZ159" s="374"/>
      <c r="BA159" s="172"/>
      <c r="BB159" s="172"/>
      <c r="BC159" s="172"/>
      <c r="BD159" s="172"/>
      <c r="BE159" s="172"/>
      <c r="BF159" s="182">
        <f t="shared" si="16"/>
        <v>0</v>
      </c>
      <c r="BG159" s="374"/>
      <c r="BH159" s="374"/>
      <c r="BI159" s="377"/>
      <c r="BJ159" s="362"/>
      <c r="BK159" s="377"/>
      <c r="BL159" s="172"/>
      <c r="BM159" s="172"/>
      <c r="BN159" s="63"/>
      <c r="BO159" s="172"/>
      <c r="BP159" s="172"/>
      <c r="BQ159" s="172"/>
      <c r="BR159" s="63"/>
      <c r="BS159" s="182">
        <f t="shared" si="14"/>
        <v>0</v>
      </c>
    </row>
    <row r="160" spans="1:73" s="202" customFormat="1" ht="92.25" customHeight="1">
      <c r="A160" s="225" t="s">
        <v>106</v>
      </c>
      <c r="B160" s="63">
        <v>302</v>
      </c>
      <c r="C160" s="226">
        <v>1324</v>
      </c>
      <c r="D160" s="226"/>
      <c r="E160" s="843" t="s">
        <v>774</v>
      </c>
      <c r="F160" s="844"/>
      <c r="G160" s="844"/>
      <c r="H160" s="845"/>
      <c r="I160" s="229"/>
      <c r="J160" s="275">
        <v>3344845</v>
      </c>
      <c r="K160" s="276" t="s">
        <v>109</v>
      </c>
      <c r="L160" s="276" t="s">
        <v>775</v>
      </c>
      <c r="M160" s="277" t="s">
        <v>111</v>
      </c>
      <c r="N160" s="277"/>
      <c r="O160" s="278"/>
      <c r="P160" s="229"/>
      <c r="Q160" s="229"/>
      <c r="R160" s="229"/>
      <c r="S160" s="229"/>
      <c r="T160" s="229" t="s">
        <v>114</v>
      </c>
      <c r="U160" s="229"/>
      <c r="V160" s="229"/>
      <c r="W160" s="229"/>
      <c r="X160" s="296" t="s">
        <v>99</v>
      </c>
      <c r="Y160" s="229"/>
      <c r="Z160" s="229"/>
      <c r="AA160" s="229"/>
      <c r="AB160" s="409"/>
      <c r="AC160" s="319">
        <v>41470</v>
      </c>
      <c r="AD160" s="320"/>
      <c r="AE160" s="322" t="s">
        <v>240</v>
      </c>
      <c r="AF160" s="321" t="s">
        <v>117</v>
      </c>
      <c r="AG160" s="360" t="s">
        <v>776</v>
      </c>
      <c r="AH160" s="414" t="s">
        <v>677</v>
      </c>
      <c r="AI160" s="412" t="s">
        <v>777</v>
      </c>
      <c r="AJ160" s="362">
        <f t="shared" si="15"/>
        <v>5</v>
      </c>
      <c r="AK160" s="172"/>
      <c r="AL160" s="172"/>
      <c r="AM160" s="172"/>
      <c r="AN160" s="172"/>
      <c r="AO160" s="172"/>
      <c r="AP160" s="172"/>
      <c r="AQ160" s="172">
        <v>1</v>
      </c>
      <c r="AR160" s="172"/>
      <c r="AS160" s="172"/>
      <c r="AT160" s="172">
        <v>1</v>
      </c>
      <c r="AU160" s="172"/>
      <c r="AV160" s="172">
        <v>1</v>
      </c>
      <c r="AW160" s="172">
        <v>1</v>
      </c>
      <c r="AX160" s="362"/>
      <c r="AY160" s="373"/>
      <c r="AZ160" s="374"/>
      <c r="BA160" s="172"/>
      <c r="BB160" s="172"/>
      <c r="BC160" s="172"/>
      <c r="BD160" s="172"/>
      <c r="BE160" s="172"/>
      <c r="BF160" s="182">
        <f t="shared" si="16"/>
        <v>0</v>
      </c>
      <c r="BG160" s="374"/>
      <c r="BH160" s="374"/>
      <c r="BI160" s="377"/>
      <c r="BJ160" s="362"/>
      <c r="BK160" s="377"/>
      <c r="BL160" s="172"/>
      <c r="BM160" s="172"/>
      <c r="BN160" s="63"/>
      <c r="BO160" s="172" t="s">
        <v>136</v>
      </c>
      <c r="BP160" s="172"/>
      <c r="BQ160" s="172">
        <v>1</v>
      </c>
      <c r="BR160" s="63"/>
      <c r="BS160" s="182">
        <f t="shared" si="14"/>
        <v>0</v>
      </c>
    </row>
    <row r="161" spans="1:71" s="202" customFormat="1" ht="60" customHeight="1">
      <c r="A161" s="225" t="s">
        <v>137</v>
      </c>
      <c r="B161" s="63">
        <v>303</v>
      </c>
      <c r="C161" s="226">
        <v>1325</v>
      </c>
      <c r="D161" s="226"/>
      <c r="E161" s="843" t="s">
        <v>778</v>
      </c>
      <c r="F161" s="844"/>
      <c r="G161" s="844"/>
      <c r="H161" s="845"/>
      <c r="I161" s="229"/>
      <c r="J161" s="275">
        <v>3345428</v>
      </c>
      <c r="K161" s="276" t="s">
        <v>109</v>
      </c>
      <c r="L161" s="276" t="s">
        <v>779</v>
      </c>
      <c r="M161" s="275" t="s">
        <v>151</v>
      </c>
      <c r="N161" s="275"/>
      <c r="O161" s="278">
        <v>194807</v>
      </c>
      <c r="P161" s="229"/>
      <c r="Q161" s="229"/>
      <c r="R161" s="229"/>
      <c r="S161" s="229" t="s">
        <v>114</v>
      </c>
      <c r="T161" s="229"/>
      <c r="U161" s="229"/>
      <c r="V161" s="229"/>
      <c r="W161" s="229"/>
      <c r="X161" s="296" t="s">
        <v>99</v>
      </c>
      <c r="Y161" s="229"/>
      <c r="Z161" s="229" t="s">
        <v>172</v>
      </c>
      <c r="AA161" s="229" t="s">
        <v>632</v>
      </c>
      <c r="AB161" s="409"/>
      <c r="AC161" s="319">
        <v>41473</v>
      </c>
      <c r="AD161" s="320"/>
      <c r="AE161" s="319">
        <v>41517</v>
      </c>
      <c r="AF161" s="321" t="s">
        <v>117</v>
      </c>
      <c r="AG161" s="360" t="s">
        <v>780</v>
      </c>
      <c r="AH161" s="414"/>
      <c r="AI161" s="412" t="s">
        <v>781</v>
      </c>
      <c r="AJ161" s="362">
        <f t="shared" si="15"/>
        <v>0</v>
      </c>
      <c r="AK161" s="172"/>
      <c r="AL161" s="172"/>
      <c r="AM161" s="172"/>
      <c r="AN161" s="172"/>
      <c r="AO161" s="172"/>
      <c r="AP161" s="172"/>
      <c r="AQ161" s="172"/>
      <c r="AR161" s="172"/>
      <c r="AS161" s="172"/>
      <c r="AT161" s="172"/>
      <c r="AU161" s="172"/>
      <c r="AV161" s="172"/>
      <c r="AW161" s="172"/>
      <c r="AX161" s="362"/>
      <c r="AY161" s="373"/>
      <c r="AZ161" s="374"/>
      <c r="BA161" s="172"/>
      <c r="BB161" s="172"/>
      <c r="BC161" s="172"/>
      <c r="BD161" s="172"/>
      <c r="BE161" s="172"/>
      <c r="BF161" s="182">
        <f t="shared" si="16"/>
        <v>0</v>
      </c>
      <c r="BG161" s="374"/>
      <c r="BH161" s="374"/>
      <c r="BI161" s="377"/>
      <c r="BJ161" s="362"/>
      <c r="BK161" s="377"/>
      <c r="BL161" s="172"/>
      <c r="BM161" s="172"/>
      <c r="BN161" s="63"/>
      <c r="BO161" s="172"/>
      <c r="BP161" s="172"/>
      <c r="BQ161" s="172"/>
      <c r="BR161" s="63"/>
      <c r="BS161" s="182">
        <f t="shared" si="14"/>
        <v>0</v>
      </c>
    </row>
    <row r="162" spans="1:71" s="202" customFormat="1" ht="98.25" customHeight="1">
      <c r="A162" s="225">
        <v>3</v>
      </c>
      <c r="B162" s="63">
        <v>298</v>
      </c>
      <c r="C162" s="226">
        <v>1232</v>
      </c>
      <c r="D162" s="226" t="s">
        <v>123</v>
      </c>
      <c r="E162" s="843" t="s">
        <v>782</v>
      </c>
      <c r="F162" s="844"/>
      <c r="G162" s="844"/>
      <c r="H162" s="845"/>
      <c r="I162" s="229"/>
      <c r="J162" s="275">
        <v>3344987</v>
      </c>
      <c r="K162" s="276" t="s">
        <v>109</v>
      </c>
      <c r="L162" s="276" t="s">
        <v>783</v>
      </c>
      <c r="M162" s="277" t="s">
        <v>111</v>
      </c>
      <c r="N162" s="277"/>
      <c r="O162" s="278" t="s">
        <v>784</v>
      </c>
      <c r="P162" s="229"/>
      <c r="Q162" s="229"/>
      <c r="R162" s="229"/>
      <c r="S162" s="229" t="s">
        <v>114</v>
      </c>
      <c r="T162" s="229"/>
      <c r="U162" s="229"/>
      <c r="V162" s="229"/>
      <c r="W162" s="229"/>
      <c r="X162" s="296" t="s">
        <v>99</v>
      </c>
      <c r="Y162" s="229"/>
      <c r="Z162" s="229" t="s">
        <v>785</v>
      </c>
      <c r="AA162" s="229" t="s">
        <v>786</v>
      </c>
      <c r="AB162" s="409"/>
      <c r="AC162" s="322" t="s">
        <v>240</v>
      </c>
      <c r="AD162" s="320"/>
      <c r="AE162" s="321">
        <v>41390</v>
      </c>
      <c r="AF162" s="321" t="s">
        <v>117</v>
      </c>
      <c r="AG162" s="360" t="s">
        <v>787</v>
      </c>
      <c r="AH162" s="414" t="s">
        <v>749</v>
      </c>
      <c r="AI162" s="412" t="s">
        <v>749</v>
      </c>
      <c r="AJ162" s="362">
        <f t="shared" si="15"/>
        <v>4</v>
      </c>
      <c r="AK162" s="172"/>
      <c r="AL162" s="172"/>
      <c r="AM162" s="172">
        <v>1</v>
      </c>
      <c r="AN162" s="172"/>
      <c r="AO162" s="172"/>
      <c r="AP162" s="172"/>
      <c r="AQ162" s="172">
        <v>1</v>
      </c>
      <c r="AR162" s="172">
        <v>1</v>
      </c>
      <c r="AS162" s="172"/>
      <c r="AT162" s="172"/>
      <c r="AU162" s="172"/>
      <c r="AV162" s="172"/>
      <c r="AW162" s="172"/>
      <c r="AX162" s="362"/>
      <c r="AY162" s="373"/>
      <c r="AZ162" s="374"/>
      <c r="BA162" s="172"/>
      <c r="BB162" s="172"/>
      <c r="BC162" s="172"/>
      <c r="BD162" s="172"/>
      <c r="BE162" s="172"/>
      <c r="BF162" s="182"/>
      <c r="BG162" s="374"/>
      <c r="BH162" s="374"/>
      <c r="BI162" s="377"/>
      <c r="BJ162" s="362"/>
      <c r="BK162" s="377"/>
      <c r="BL162" s="172"/>
      <c r="BM162" s="172"/>
      <c r="BN162" s="63">
        <v>1</v>
      </c>
      <c r="BO162" s="172"/>
      <c r="BP162" s="172"/>
      <c r="BQ162" s="172"/>
      <c r="BR162" s="63"/>
      <c r="BS162" s="182">
        <f t="shared" si="14"/>
        <v>1</v>
      </c>
    </row>
    <row r="163" spans="1:71" s="202" customFormat="1" ht="98.25" customHeight="1">
      <c r="A163" s="225">
        <v>5</v>
      </c>
      <c r="B163" s="63">
        <v>295</v>
      </c>
      <c r="C163" s="226">
        <v>1161</v>
      </c>
      <c r="D163" s="226" t="s">
        <v>123</v>
      </c>
      <c r="E163" s="843" t="s">
        <v>788</v>
      </c>
      <c r="F163" s="844"/>
      <c r="G163" s="844"/>
      <c r="H163" s="845"/>
      <c r="I163" s="229"/>
      <c r="J163" s="275">
        <v>3343641</v>
      </c>
      <c r="K163" s="276" t="s">
        <v>109</v>
      </c>
      <c r="L163" s="276" t="s">
        <v>789</v>
      </c>
      <c r="M163" s="277" t="s">
        <v>111</v>
      </c>
      <c r="N163" s="277"/>
      <c r="O163" s="278" t="s">
        <v>790</v>
      </c>
      <c r="P163" s="229"/>
      <c r="Q163" s="229"/>
      <c r="R163" s="229"/>
      <c r="S163" s="229"/>
      <c r="T163" s="229"/>
      <c r="U163" s="229"/>
      <c r="V163" s="229"/>
      <c r="W163" s="229"/>
      <c r="X163" s="296" t="s">
        <v>99</v>
      </c>
      <c r="Y163" s="229"/>
      <c r="Z163" s="229"/>
      <c r="AA163" s="229"/>
      <c r="AB163" s="409"/>
      <c r="AC163" s="319">
        <v>41461</v>
      </c>
      <c r="AD163" s="320"/>
      <c r="AE163" s="319">
        <v>41512</v>
      </c>
      <c r="AF163" s="321" t="s">
        <v>117</v>
      </c>
      <c r="AG163" s="360" t="s">
        <v>791</v>
      </c>
      <c r="AH163" s="414"/>
      <c r="AI163" s="275" t="s">
        <v>168</v>
      </c>
      <c r="AJ163" s="362">
        <f t="shared" si="15"/>
        <v>1</v>
      </c>
      <c r="AK163" s="172"/>
      <c r="AL163" s="172"/>
      <c r="AM163" s="172"/>
      <c r="AN163" s="172">
        <v>1</v>
      </c>
      <c r="AO163" s="172"/>
      <c r="AP163" s="172"/>
      <c r="AQ163" s="172"/>
      <c r="AR163" s="172"/>
      <c r="AS163" s="172"/>
      <c r="AT163" s="172"/>
      <c r="AU163" s="172"/>
      <c r="AV163" s="172"/>
      <c r="AW163" s="172"/>
      <c r="AX163" s="362"/>
      <c r="AY163" s="373"/>
      <c r="AZ163" s="374"/>
      <c r="BA163" s="172"/>
      <c r="BB163" s="172"/>
      <c r="BC163" s="172"/>
      <c r="BD163" s="172"/>
      <c r="BE163" s="172"/>
      <c r="BF163" s="182"/>
      <c r="BG163" s="374"/>
      <c r="BH163" s="374"/>
      <c r="BI163" s="377"/>
      <c r="BJ163" s="362"/>
      <c r="BK163" s="377"/>
      <c r="BL163" s="172"/>
      <c r="BM163" s="172"/>
      <c r="BN163" s="63"/>
      <c r="BO163" s="172"/>
      <c r="BP163" s="172"/>
      <c r="BQ163" s="172"/>
      <c r="BR163" s="63"/>
      <c r="BS163" s="182">
        <f t="shared" si="14"/>
        <v>0</v>
      </c>
    </row>
    <row r="164" spans="1:71" s="202" customFormat="1" ht="48" customHeight="1">
      <c r="A164" s="225" t="s">
        <v>148</v>
      </c>
      <c r="B164" s="63">
        <v>297</v>
      </c>
      <c r="C164" s="226">
        <v>1082</v>
      </c>
      <c r="D164" s="226"/>
      <c r="E164" s="843" t="s">
        <v>792</v>
      </c>
      <c r="F164" s="844"/>
      <c r="G164" s="844"/>
      <c r="H164" s="845"/>
      <c r="I164" s="229"/>
      <c r="J164" s="412">
        <v>3341896</v>
      </c>
      <c r="K164" s="280" t="s">
        <v>139</v>
      </c>
      <c r="L164" s="276" t="s">
        <v>793</v>
      </c>
      <c r="M164" s="275" t="s">
        <v>151</v>
      </c>
      <c r="N164" s="275" t="s">
        <v>794</v>
      </c>
      <c r="O164" s="438">
        <v>194418</v>
      </c>
      <c r="P164" s="279"/>
      <c r="Q164" s="56"/>
      <c r="R164" s="56"/>
      <c r="S164" s="296"/>
      <c r="T164" s="296" t="s">
        <v>114</v>
      </c>
      <c r="U164" s="296"/>
      <c r="V164" s="296"/>
      <c r="W164" s="296"/>
      <c r="X164" s="296" t="s">
        <v>99</v>
      </c>
      <c r="Y164" s="296"/>
      <c r="Z164" s="456"/>
      <c r="AA164" s="456"/>
      <c r="AB164" s="277"/>
      <c r="AC164" s="319">
        <v>41468</v>
      </c>
      <c r="AD164" s="320"/>
      <c r="AE164" s="319">
        <v>41468</v>
      </c>
      <c r="AF164" s="319" t="s">
        <v>132</v>
      </c>
      <c r="AG164" s="360" t="s">
        <v>795</v>
      </c>
      <c r="AH164" s="414" t="s">
        <v>134</v>
      </c>
      <c r="AI164" s="412" t="s">
        <v>796</v>
      </c>
      <c r="AJ164" s="362">
        <f t="shared" si="15"/>
        <v>1</v>
      </c>
      <c r="AK164" s="172"/>
      <c r="AL164" s="172"/>
      <c r="AM164" s="172"/>
      <c r="AN164" s="172"/>
      <c r="AO164" s="172">
        <v>1</v>
      </c>
      <c r="AP164" s="172"/>
      <c r="AQ164" s="172"/>
      <c r="AR164" s="172"/>
      <c r="AS164" s="172"/>
      <c r="AT164" s="172"/>
      <c r="AU164" s="172"/>
      <c r="AV164" s="172"/>
      <c r="AW164" s="172"/>
      <c r="AX164" s="362"/>
      <c r="AY164" s="373"/>
      <c r="AZ164" s="374"/>
      <c r="BA164" s="172"/>
      <c r="BB164" s="172"/>
      <c r="BC164" s="172"/>
      <c r="BD164" s="172"/>
      <c r="BE164" s="172"/>
      <c r="BF164" s="182">
        <f>SUM(BA164:BE164)</f>
        <v>0</v>
      </c>
      <c r="BG164" s="374"/>
      <c r="BH164" s="374"/>
      <c r="BI164" s="377"/>
      <c r="BJ164" s="362"/>
      <c r="BK164" s="362"/>
      <c r="BL164" s="172"/>
      <c r="BM164" s="172"/>
      <c r="BN164" s="63"/>
      <c r="BO164" s="172"/>
      <c r="BP164" s="172"/>
      <c r="BQ164" s="172"/>
      <c r="BR164" s="63"/>
      <c r="BS164" s="182">
        <f t="shared" si="14"/>
        <v>0</v>
      </c>
    </row>
    <row r="165" spans="1:71">
      <c r="A165" s="416"/>
      <c r="B165" s="33"/>
      <c r="C165" s="33"/>
      <c r="D165" s="33"/>
      <c r="E165" s="29"/>
      <c r="F165" s="29"/>
      <c r="G165" s="29"/>
      <c r="H165" s="29"/>
      <c r="I165" s="29"/>
      <c r="J165" s="28"/>
      <c r="K165" s="28"/>
      <c r="L165" s="28"/>
      <c r="M165" s="28"/>
      <c r="N165" s="28"/>
      <c r="O165" s="246"/>
      <c r="P165" s="28"/>
      <c r="Q165" s="28"/>
      <c r="R165" s="28"/>
      <c r="S165" s="161"/>
      <c r="T165" s="161"/>
      <c r="U165" s="28"/>
      <c r="V165" s="242"/>
      <c r="W165" s="242"/>
      <c r="X165" s="242"/>
      <c r="Y165" s="242"/>
      <c r="Z165" s="242"/>
      <c r="AA165" s="242"/>
      <c r="AB165" s="28"/>
      <c r="AC165" s="300"/>
      <c r="AD165" s="457"/>
      <c r="AE165" s="300"/>
      <c r="AF165" s="300"/>
      <c r="AG165" s="462"/>
      <c r="AH165" s="325"/>
      <c r="AI165" s="28"/>
      <c r="AJ165" s="28"/>
      <c r="AK165" s="161"/>
      <c r="AL165" s="161"/>
      <c r="AM165" s="161"/>
      <c r="AN165" s="161"/>
      <c r="AO165" s="161"/>
      <c r="AP165" s="161"/>
      <c r="AQ165" s="161"/>
      <c r="AR165" s="161"/>
      <c r="AS165" s="161"/>
      <c r="AT165" s="161"/>
      <c r="AU165" s="161"/>
      <c r="AV165" s="161"/>
      <c r="AW165" s="161"/>
      <c r="AX165" s="161"/>
      <c r="AY165" s="161"/>
      <c r="AZ165" s="161"/>
      <c r="BA165" s="161"/>
      <c r="BB165" s="161"/>
      <c r="BC165" s="161"/>
      <c r="BD165" s="161"/>
      <c r="BE165" s="161"/>
      <c r="BF165" s="161"/>
      <c r="BG165" s="161"/>
      <c r="BH165" s="161"/>
      <c r="BI165" s="161"/>
      <c r="BJ165" s="161"/>
      <c r="BK165" s="161"/>
      <c r="BL165" s="161"/>
      <c r="BM165" s="161"/>
      <c r="BN165" s="161"/>
      <c r="BO165" s="161"/>
      <c r="BP165" s="161"/>
      <c r="BQ165" s="161"/>
      <c r="BR165" s="161"/>
      <c r="BS165" s="28"/>
    </row>
    <row r="166" spans="1:71">
      <c r="A166" s="416"/>
      <c r="B166" s="33"/>
      <c r="C166" s="33"/>
      <c r="D166" s="33"/>
      <c r="E166" s="29"/>
      <c r="F166" s="29"/>
      <c r="G166" s="29"/>
      <c r="H166" s="29"/>
      <c r="I166" s="29"/>
      <c r="J166" s="11"/>
      <c r="K166" s="242"/>
      <c r="L166" s="242"/>
      <c r="M166" s="28"/>
      <c r="N166" s="28"/>
      <c r="O166" s="28"/>
      <c r="P166" s="28"/>
      <c r="Q166" s="28"/>
      <c r="R166" s="28"/>
      <c r="S166" s="161"/>
      <c r="T166" s="161"/>
      <c r="U166" s="28"/>
      <c r="V166" s="242"/>
      <c r="W166" s="242"/>
      <c r="X166" s="242"/>
      <c r="Y166" s="242"/>
      <c r="Z166" s="242"/>
      <c r="AA166" s="242"/>
      <c r="AB166" s="28"/>
      <c r="AC166" s="300"/>
      <c r="AD166" s="457"/>
      <c r="AE166" s="300"/>
      <c r="AF166" s="300"/>
      <c r="AG166" s="85"/>
      <c r="AH166" s="325"/>
      <c r="AI166" s="28"/>
      <c r="AJ166" s="28"/>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61"/>
      <c r="BO166" s="161"/>
      <c r="BP166" s="161"/>
      <c r="BQ166" s="161"/>
      <c r="BR166" s="161"/>
      <c r="BS166" s="28"/>
    </row>
    <row r="167" spans="1:71">
      <c r="A167" s="416"/>
      <c r="B167" s="33"/>
      <c r="C167" s="33"/>
      <c r="D167" s="33"/>
      <c r="E167" s="29"/>
      <c r="F167" s="29"/>
      <c r="G167" s="29"/>
      <c r="H167" s="29"/>
      <c r="I167" s="29"/>
      <c r="J167" s="241"/>
      <c r="K167" s="242"/>
      <c r="L167" s="242"/>
      <c r="M167" s="28"/>
      <c r="N167" s="28"/>
      <c r="O167" s="246"/>
      <c r="P167" s="28"/>
      <c r="Q167" s="28"/>
      <c r="R167" s="28"/>
      <c r="S167" s="161"/>
      <c r="T167" s="161"/>
      <c r="U167" s="28"/>
      <c r="V167" s="242"/>
      <c r="W167" s="242"/>
      <c r="X167" s="242"/>
      <c r="Y167" s="242"/>
      <c r="Z167" s="242"/>
      <c r="AA167" s="242"/>
      <c r="AB167" s="28"/>
      <c r="AC167" s="300"/>
      <c r="AD167" s="457"/>
      <c r="AE167" s="300"/>
      <c r="AF167" s="300"/>
      <c r="AG167" s="85"/>
      <c r="AH167" s="325"/>
      <c r="AI167" s="28"/>
      <c r="AJ167" s="28"/>
      <c r="AK167" s="161"/>
      <c r="AL167" s="161"/>
      <c r="AM167" s="161"/>
      <c r="AN167" s="161"/>
      <c r="AO167" s="161"/>
      <c r="AP167" s="161"/>
      <c r="AQ167" s="161"/>
      <c r="AR167" s="161"/>
      <c r="AS167" s="161"/>
      <c r="AT167" s="161"/>
      <c r="AU167" s="161"/>
      <c r="AV167" s="161"/>
      <c r="AW167" s="161"/>
      <c r="AX167" s="161"/>
      <c r="AY167" s="161"/>
      <c r="AZ167" s="161"/>
      <c r="BA167" s="161"/>
      <c r="BB167" s="161"/>
      <c r="BC167" s="161"/>
      <c r="BD167" s="161"/>
      <c r="BE167" s="161"/>
      <c r="BF167" s="161"/>
      <c r="BG167" s="161"/>
      <c r="BH167" s="161"/>
      <c r="BI167" s="161"/>
      <c r="BJ167" s="161"/>
      <c r="BK167" s="161"/>
      <c r="BL167" s="161"/>
      <c r="BM167" s="161"/>
      <c r="BN167" s="161"/>
      <c r="BO167" s="161"/>
      <c r="BP167" s="161"/>
      <c r="BQ167" s="161"/>
      <c r="BR167" s="161"/>
      <c r="BS167" s="28"/>
    </row>
    <row r="168" spans="1:71">
      <c r="A168" s="416"/>
      <c r="B168" s="33"/>
      <c r="C168" s="33"/>
      <c r="D168" s="33"/>
      <c r="E168" s="29"/>
      <c r="F168" s="29"/>
      <c r="G168" s="29"/>
      <c r="H168" s="29"/>
      <c r="I168" s="29" t="s">
        <v>27</v>
      </c>
      <c r="J168" s="241"/>
      <c r="K168" s="242"/>
      <c r="L168" s="242"/>
      <c r="M168" s="28"/>
      <c r="N168" s="28"/>
      <c r="O168" s="246"/>
      <c r="P168" s="28"/>
      <c r="Q168" s="28"/>
      <c r="R168" s="28"/>
      <c r="S168" s="161"/>
      <c r="T168" s="161"/>
      <c r="U168" s="28"/>
      <c r="V168" s="242"/>
      <c r="W168" s="242"/>
      <c r="X168" s="242"/>
      <c r="Y168" s="242"/>
      <c r="Z168" s="242"/>
      <c r="AA168" s="242"/>
      <c r="AB168" s="28"/>
      <c r="AC168" s="300"/>
      <c r="AD168" s="457"/>
      <c r="AE168" s="300"/>
      <c r="AF168" s="300"/>
      <c r="AG168" s="85"/>
      <c r="AH168" s="325"/>
      <c r="AI168" s="28"/>
      <c r="AJ168" s="28"/>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61"/>
      <c r="BO168" s="161"/>
      <c r="BP168" s="161"/>
      <c r="BQ168" s="161"/>
      <c r="BR168" s="161"/>
      <c r="BS168" s="28"/>
    </row>
    <row r="169" spans="1:71">
      <c r="A169" s="416"/>
      <c r="B169" s="33"/>
      <c r="C169" s="33"/>
      <c r="D169" s="33"/>
      <c r="E169" s="29"/>
      <c r="F169" s="29"/>
      <c r="G169" s="29"/>
      <c r="H169" s="29"/>
      <c r="I169" s="29"/>
      <c r="J169" s="241"/>
      <c r="K169" s="242"/>
      <c r="L169" s="242"/>
      <c r="M169" s="28"/>
      <c r="N169" s="28"/>
      <c r="O169" s="246"/>
      <c r="P169" s="28"/>
      <c r="Q169" s="28"/>
      <c r="R169" s="28"/>
      <c r="S169" s="161"/>
      <c r="T169" s="161"/>
      <c r="U169" s="28"/>
      <c r="V169" s="242"/>
      <c r="W169" s="242"/>
      <c r="X169" s="242"/>
      <c r="Y169" s="242"/>
      <c r="Z169" s="242"/>
      <c r="AA169" s="242"/>
      <c r="AB169" s="28"/>
      <c r="AC169" s="300"/>
      <c r="AD169" s="457"/>
      <c r="AE169" s="300"/>
      <c r="AF169" s="300"/>
      <c r="AG169" s="85"/>
      <c r="AH169" s="325"/>
      <c r="AI169" s="28"/>
      <c r="AJ169" s="28"/>
      <c r="AK169" s="161"/>
      <c r="AL169" s="161"/>
      <c r="AM169" s="161"/>
      <c r="AN169" s="161"/>
      <c r="AO169" s="161"/>
      <c r="AP169" s="161"/>
      <c r="AQ169" s="161"/>
      <c r="AR169" s="161"/>
      <c r="AS169" s="161"/>
      <c r="AT169" s="161"/>
      <c r="AU169" s="161"/>
      <c r="AV169" s="161"/>
      <c r="AW169" s="161"/>
      <c r="AX169" s="161"/>
      <c r="AY169" s="161"/>
      <c r="AZ169" s="161"/>
      <c r="BA169" s="161"/>
      <c r="BB169" s="161"/>
      <c r="BC169" s="161"/>
      <c r="BD169" s="161"/>
      <c r="BE169" s="161"/>
      <c r="BF169" s="161"/>
      <c r="BG169" s="161"/>
      <c r="BH169" s="161"/>
      <c r="BI169" s="161"/>
      <c r="BJ169" s="161"/>
      <c r="BK169" s="161"/>
      <c r="BL169" s="161"/>
      <c r="BM169" s="161"/>
      <c r="BN169" s="161"/>
      <c r="BO169" s="161"/>
      <c r="BP169" s="161"/>
      <c r="BQ169" s="161"/>
      <c r="BR169" s="161"/>
      <c r="BS169" s="28"/>
    </row>
    <row r="170" spans="1:71">
      <c r="A170" s="416"/>
      <c r="B170" s="33"/>
      <c r="C170" s="33"/>
      <c r="D170" s="33"/>
      <c r="E170" s="29"/>
      <c r="F170" s="29"/>
      <c r="G170" s="29"/>
      <c r="H170" s="29"/>
      <c r="I170" s="29"/>
      <c r="J170" s="241"/>
      <c r="K170" s="242"/>
      <c r="L170" s="242"/>
      <c r="M170" s="28"/>
      <c r="N170" s="28"/>
      <c r="O170" s="246"/>
      <c r="P170" s="28"/>
      <c r="Q170" s="28"/>
      <c r="R170" s="28"/>
      <c r="S170" s="161"/>
      <c r="T170" s="161"/>
      <c r="U170" s="28"/>
      <c r="V170" s="242"/>
      <c r="W170" s="242"/>
      <c r="X170" s="242"/>
      <c r="Y170" s="242"/>
      <c r="Z170" s="242"/>
      <c r="AA170" s="242"/>
      <c r="AB170" s="28"/>
      <c r="AC170" s="300"/>
      <c r="AD170" s="457"/>
      <c r="AE170" s="300"/>
      <c r="AF170" s="300"/>
      <c r="AG170" s="85"/>
      <c r="AH170" s="325"/>
      <c r="AI170" s="28"/>
      <c r="AJ170" s="28"/>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61"/>
      <c r="BO170" s="161"/>
      <c r="BP170" s="161"/>
      <c r="BQ170" s="161"/>
      <c r="BR170" s="161"/>
      <c r="BS170" s="28"/>
    </row>
    <row r="171" spans="1:71">
      <c r="A171" s="416"/>
      <c r="B171" s="33"/>
      <c r="C171" s="33"/>
      <c r="D171" s="33"/>
      <c r="E171" s="29"/>
      <c r="F171" s="29"/>
      <c r="G171" s="29"/>
      <c r="H171" s="29"/>
      <c r="I171" s="29"/>
      <c r="J171" s="241"/>
      <c r="K171" s="242"/>
      <c r="L171" s="242"/>
      <c r="M171" s="28"/>
      <c r="N171" s="28"/>
      <c r="O171" s="246"/>
      <c r="P171" s="28"/>
      <c r="Q171" s="28"/>
      <c r="R171" s="28"/>
      <c r="S171" s="161"/>
      <c r="T171" s="161"/>
      <c r="U171" s="28"/>
      <c r="V171" s="242"/>
      <c r="W171" s="242"/>
      <c r="X171" s="242"/>
      <c r="Y171" s="242"/>
      <c r="Z171" s="242"/>
      <c r="AA171" s="242"/>
      <c r="AB171" s="28"/>
      <c r="AC171" s="300"/>
      <c r="AD171" s="457"/>
      <c r="AE171" s="300"/>
      <c r="AF171" s="300"/>
      <c r="AG171" s="85"/>
      <c r="AH171" s="325"/>
      <c r="AI171" s="28"/>
      <c r="AJ171" s="28"/>
      <c r="AK171" s="161"/>
      <c r="AL171" s="161"/>
      <c r="AM171" s="161"/>
      <c r="AN171" s="161"/>
      <c r="AO171" s="161"/>
      <c r="AP171" s="161"/>
      <c r="AQ171" s="161"/>
      <c r="AR171" s="161"/>
      <c r="AS171" s="161"/>
      <c r="AT171" s="161"/>
      <c r="AU171" s="161"/>
      <c r="AV171" s="161"/>
      <c r="AW171" s="161"/>
      <c r="AX171" s="161"/>
      <c r="AY171" s="161"/>
      <c r="AZ171" s="161"/>
      <c r="BA171" s="161"/>
      <c r="BB171" s="161"/>
      <c r="BC171" s="161"/>
      <c r="BD171" s="161"/>
      <c r="BE171" s="161"/>
      <c r="BF171" s="161"/>
      <c r="BG171" s="161"/>
      <c r="BH171" s="161"/>
      <c r="BI171" s="161"/>
      <c r="BJ171" s="161"/>
      <c r="BK171" s="161"/>
      <c r="BL171" s="161"/>
      <c r="BM171" s="161"/>
      <c r="BN171" s="161"/>
      <c r="BO171" s="161"/>
      <c r="BP171" s="161"/>
      <c r="BQ171" s="161"/>
      <c r="BR171" s="161"/>
      <c r="BS171" s="28"/>
    </row>
    <row r="453" spans="1:67" ht="108">
      <c r="A453" s="225" t="s">
        <v>797</v>
      </c>
      <c r="B453" s="464" t="s">
        <v>798</v>
      </c>
      <c r="C453" s="465"/>
      <c r="D453" s="465"/>
      <c r="E453" s="466" t="s">
        <v>799</v>
      </c>
      <c r="F453" s="467"/>
      <c r="G453" s="467"/>
      <c r="H453" s="468"/>
      <c r="I453" s="412">
        <v>3199512</v>
      </c>
      <c r="J453" s="412" t="s">
        <v>59</v>
      </c>
      <c r="K453" s="434"/>
      <c r="L453" s="278"/>
      <c r="M453" s="296" t="s">
        <v>114</v>
      </c>
      <c r="N453" s="296"/>
      <c r="O453" s="296"/>
      <c r="P453" s="296"/>
      <c r="Q453" s="296"/>
      <c r="R453" s="296"/>
      <c r="S453" s="296" t="s">
        <v>99</v>
      </c>
      <c r="T453" s="296"/>
      <c r="U453" s="296"/>
      <c r="V453" s="322" t="s">
        <v>240</v>
      </c>
      <c r="W453" s="322"/>
      <c r="X453" s="322" t="s">
        <v>240</v>
      </c>
      <c r="Y453" s="322"/>
      <c r="Z453" s="412"/>
      <c r="AA453" s="362">
        <v>0</v>
      </c>
      <c r="AB453" s="470"/>
      <c r="AC453" s="172"/>
      <c r="AD453" s="471"/>
      <c r="AE453" s="172"/>
      <c r="AF453" s="172"/>
      <c r="AG453" s="471"/>
      <c r="AH453" s="172"/>
      <c r="AI453" s="172"/>
      <c r="AJ453" s="172"/>
      <c r="AK453" s="172"/>
      <c r="AL453" s="172"/>
      <c r="AM453" s="172"/>
      <c r="AN453" s="172"/>
      <c r="AO453" s="362"/>
      <c r="AP453" s="373"/>
      <c r="AQ453" s="374"/>
      <c r="AR453" s="374"/>
      <c r="AS453" s="362"/>
      <c r="AT453" s="362"/>
      <c r="AU453" s="362"/>
      <c r="AV453" s="362"/>
      <c r="AW453" s="362"/>
      <c r="AX453" s="362"/>
      <c r="AY453" s="362"/>
      <c r="AZ453" s="63"/>
      <c r="BA453" s="172"/>
      <c r="BB453" s="362"/>
      <c r="BC453" s="182"/>
      <c r="BO453" s="362"/>
    </row>
    <row r="454" spans="1:67" ht="144">
      <c r="A454" s="225" t="s">
        <v>797</v>
      </c>
      <c r="B454" s="464" t="s">
        <v>800</v>
      </c>
      <c r="C454" s="465"/>
      <c r="D454" s="465"/>
      <c r="E454" s="466" t="s">
        <v>801</v>
      </c>
      <c r="F454" s="467"/>
      <c r="G454" s="467"/>
      <c r="H454" s="468"/>
      <c r="I454" s="412" t="s">
        <v>59</v>
      </c>
      <c r="J454" s="412" t="s">
        <v>59</v>
      </c>
      <c r="K454" s="434"/>
      <c r="L454" s="278"/>
      <c r="M454" s="296" t="s">
        <v>114</v>
      </c>
      <c r="N454" s="296"/>
      <c r="O454" s="296"/>
      <c r="P454" s="296"/>
      <c r="Q454" s="296"/>
      <c r="R454" s="296"/>
      <c r="S454" s="296" t="s">
        <v>99</v>
      </c>
      <c r="T454" s="296"/>
      <c r="U454" s="296"/>
      <c r="V454" s="322" t="s">
        <v>240</v>
      </c>
      <c r="W454" s="322"/>
      <c r="X454" s="322" t="s">
        <v>240</v>
      </c>
      <c r="Y454" s="322"/>
      <c r="Z454" s="412"/>
      <c r="AA454" s="362">
        <v>0</v>
      </c>
      <c r="AB454" s="470"/>
      <c r="AC454" s="172"/>
      <c r="AD454" s="471"/>
      <c r="AE454" s="172"/>
      <c r="AF454" s="172"/>
      <c r="AG454" s="471"/>
      <c r="AH454" s="172"/>
      <c r="AI454" s="172"/>
      <c r="AJ454" s="172"/>
      <c r="AK454" s="172"/>
      <c r="AL454" s="172"/>
      <c r="AM454" s="172"/>
      <c r="AN454" s="172"/>
      <c r="AO454" s="362"/>
      <c r="AP454" s="373"/>
      <c r="AQ454" s="374"/>
      <c r="AR454" s="374"/>
      <c r="AS454" s="362"/>
      <c r="AT454" s="362"/>
      <c r="AU454" s="362"/>
      <c r="AV454" s="362"/>
      <c r="AW454" s="362"/>
      <c r="AX454" s="362"/>
      <c r="AY454" s="362"/>
      <c r="AZ454" s="63"/>
      <c r="BA454" s="172"/>
      <c r="BB454" s="362"/>
      <c r="BC454" s="182"/>
      <c r="BO454" s="362"/>
    </row>
    <row r="455" spans="1:67" ht="144">
      <c r="A455" s="225" t="s">
        <v>802</v>
      </c>
      <c r="B455" s="464" t="s">
        <v>803</v>
      </c>
      <c r="C455" s="465"/>
      <c r="D455" s="465"/>
      <c r="E455" s="466" t="s">
        <v>804</v>
      </c>
      <c r="F455" s="467"/>
      <c r="G455" s="467"/>
      <c r="H455" s="468"/>
      <c r="I455" s="412">
        <v>3189774</v>
      </c>
      <c r="J455" s="412"/>
      <c r="K455" s="434"/>
      <c r="L455" s="278"/>
      <c r="M455" s="296" t="s">
        <v>114</v>
      </c>
      <c r="N455" s="296"/>
      <c r="O455" s="296"/>
      <c r="P455" s="296"/>
      <c r="Q455" s="296"/>
      <c r="R455" s="296"/>
      <c r="S455" s="296" t="s">
        <v>99</v>
      </c>
      <c r="T455" s="296"/>
      <c r="U455" s="296"/>
      <c r="V455" s="322" t="s">
        <v>240</v>
      </c>
      <c r="W455" s="322"/>
      <c r="X455" s="322" t="s">
        <v>240</v>
      </c>
      <c r="Y455" s="322"/>
      <c r="Z455" s="412"/>
      <c r="AA455" s="362">
        <v>0</v>
      </c>
      <c r="AB455" s="470"/>
      <c r="AC455" s="172"/>
      <c r="AD455" s="471"/>
      <c r="AE455" s="172"/>
      <c r="AF455" s="172"/>
      <c r="AG455" s="471"/>
      <c r="AH455" s="172"/>
      <c r="AI455" s="172"/>
      <c r="AJ455" s="172"/>
      <c r="AK455" s="172"/>
      <c r="AL455" s="172"/>
      <c r="AM455" s="172"/>
      <c r="AN455" s="172"/>
      <c r="AO455" s="362"/>
      <c r="AP455" s="373"/>
      <c r="AQ455" s="374"/>
      <c r="AR455" s="374"/>
      <c r="AS455" s="362"/>
      <c r="AT455" s="362"/>
      <c r="AU455" s="362"/>
      <c r="AV455" s="362"/>
      <c r="AW455" s="362"/>
      <c r="AX455" s="362"/>
      <c r="AY455" s="362"/>
      <c r="AZ455" s="63"/>
      <c r="BA455" s="172"/>
      <c r="BB455" s="362"/>
      <c r="BC455" s="182"/>
      <c r="BO455" s="362"/>
    </row>
    <row r="456" spans="1:67" ht="144">
      <c r="A456" s="225" t="s">
        <v>805</v>
      </c>
      <c r="B456" s="464" t="s">
        <v>806</v>
      </c>
      <c r="C456" s="465"/>
      <c r="D456" s="465"/>
      <c r="E456" s="466" t="s">
        <v>807</v>
      </c>
      <c r="F456" s="467"/>
      <c r="G456" s="467"/>
      <c r="H456" s="468"/>
      <c r="I456" s="412" t="s">
        <v>59</v>
      </c>
      <c r="J456" s="412"/>
      <c r="K456" s="434"/>
      <c r="L456" s="278"/>
      <c r="M456" s="296" t="s">
        <v>114</v>
      </c>
      <c r="N456" s="296"/>
      <c r="O456" s="296"/>
      <c r="P456" s="296"/>
      <c r="Q456" s="296"/>
      <c r="R456" s="296"/>
      <c r="S456" s="296" t="s">
        <v>99</v>
      </c>
      <c r="T456" s="296"/>
      <c r="U456" s="296"/>
      <c r="V456" s="322" t="s">
        <v>240</v>
      </c>
      <c r="W456" s="322"/>
      <c r="X456" s="322" t="s">
        <v>240</v>
      </c>
      <c r="Y456" s="322"/>
      <c r="Z456" s="412"/>
      <c r="AA456" s="362">
        <v>0</v>
      </c>
      <c r="AB456" s="470"/>
      <c r="AC456" s="172"/>
      <c r="AD456" s="471"/>
      <c r="AE456" s="172"/>
      <c r="AF456" s="172"/>
      <c r="AG456" s="471"/>
      <c r="AH456" s="172"/>
      <c r="AI456" s="172"/>
      <c r="AJ456" s="172"/>
      <c r="AK456" s="172"/>
      <c r="AL456" s="172"/>
      <c r="AM456" s="172"/>
      <c r="AN456" s="172"/>
      <c r="AO456" s="362"/>
      <c r="AP456" s="373"/>
      <c r="AQ456" s="374"/>
      <c r="AR456" s="374"/>
      <c r="AS456" s="362"/>
      <c r="AT456" s="362"/>
      <c r="AU456" s="362"/>
      <c r="AV456" s="362"/>
      <c r="AW456" s="362"/>
      <c r="AX456" s="362"/>
      <c r="AY456" s="362"/>
      <c r="AZ456" s="63"/>
      <c r="BA456" s="172"/>
      <c r="BB456" s="362"/>
      <c r="BC456" s="182"/>
      <c r="BO456" s="362"/>
    </row>
    <row r="457" spans="1:67" ht="108">
      <c r="A457" s="225" t="s">
        <v>808</v>
      </c>
      <c r="B457" s="464" t="s">
        <v>809</v>
      </c>
      <c r="C457" s="465"/>
      <c r="D457" s="465"/>
      <c r="E457" s="466" t="s">
        <v>810</v>
      </c>
      <c r="F457" s="467"/>
      <c r="G457" s="467"/>
      <c r="H457" s="468"/>
      <c r="I457" s="412" t="s">
        <v>59</v>
      </c>
      <c r="J457" s="412"/>
      <c r="K457" s="434"/>
      <c r="L457" s="278"/>
      <c r="M457" s="296"/>
      <c r="N457" s="296"/>
      <c r="O457" s="296" t="s">
        <v>114</v>
      </c>
      <c r="P457" s="296"/>
      <c r="Q457" s="296"/>
      <c r="R457" s="296"/>
      <c r="S457" s="296" t="s">
        <v>99</v>
      </c>
      <c r="T457" s="296"/>
      <c r="U457" s="296"/>
      <c r="V457" s="322" t="s">
        <v>240</v>
      </c>
      <c r="W457" s="322"/>
      <c r="X457" s="322" t="s">
        <v>240</v>
      </c>
      <c r="Y457" s="322"/>
      <c r="Z457" s="412"/>
      <c r="AA457" s="362">
        <v>0</v>
      </c>
      <c r="AB457" s="470"/>
      <c r="AC457" s="172"/>
      <c r="AD457" s="471"/>
      <c r="AE457" s="172"/>
      <c r="AF457" s="172"/>
      <c r="AG457" s="471"/>
      <c r="AH457" s="172"/>
      <c r="AI457" s="172"/>
      <c r="AJ457" s="172"/>
      <c r="AK457" s="172"/>
      <c r="AL457" s="172"/>
      <c r="AM457" s="172"/>
      <c r="AN457" s="172"/>
      <c r="AO457" s="362"/>
      <c r="AP457" s="373"/>
      <c r="AQ457" s="374"/>
      <c r="AR457" s="374"/>
      <c r="AS457" s="362"/>
      <c r="AT457" s="362"/>
      <c r="AU457" s="362"/>
      <c r="AV457" s="362"/>
      <c r="AW457" s="362"/>
      <c r="AX457" s="362"/>
      <c r="AY457" s="362"/>
      <c r="AZ457" s="63"/>
      <c r="BA457" s="172"/>
      <c r="BB457" s="362"/>
      <c r="BC457" s="182"/>
      <c r="BO457" s="362"/>
    </row>
    <row r="458" spans="1:67" ht="144">
      <c r="A458" s="225" t="s">
        <v>797</v>
      </c>
      <c r="B458" s="464" t="s">
        <v>811</v>
      </c>
      <c r="C458" s="465"/>
      <c r="D458" s="465"/>
      <c r="E458" s="466" t="s">
        <v>812</v>
      </c>
      <c r="F458" s="467"/>
      <c r="G458" s="467"/>
      <c r="H458" s="468"/>
      <c r="I458" s="412" t="s">
        <v>59</v>
      </c>
      <c r="J458" s="412"/>
      <c r="K458" s="434"/>
      <c r="L458" s="278"/>
      <c r="M458" s="296" t="s">
        <v>114</v>
      </c>
      <c r="N458" s="296"/>
      <c r="O458" s="296"/>
      <c r="P458" s="296"/>
      <c r="Q458" s="296"/>
      <c r="R458" s="296"/>
      <c r="S458" s="296" t="s">
        <v>99</v>
      </c>
      <c r="T458" s="296"/>
      <c r="U458" s="412"/>
      <c r="V458" s="322" t="s">
        <v>240</v>
      </c>
      <c r="W458" s="322"/>
      <c r="X458" s="322" t="s">
        <v>240</v>
      </c>
      <c r="Y458" s="322"/>
      <c r="Z458" s="412"/>
      <c r="AA458" s="362"/>
      <c r="AB458" s="470"/>
      <c r="AC458" s="172"/>
      <c r="AD458" s="471"/>
      <c r="AE458" s="172"/>
      <c r="AF458" s="172"/>
      <c r="AG458" s="471"/>
      <c r="AH458" s="172"/>
      <c r="AI458" s="172"/>
      <c r="AJ458" s="172"/>
      <c r="AK458" s="172"/>
      <c r="AL458" s="172"/>
      <c r="AM458" s="172"/>
      <c r="AN458" s="172"/>
      <c r="AO458" s="362"/>
      <c r="AP458" s="373"/>
      <c r="AQ458" s="374"/>
      <c r="AR458" s="374"/>
      <c r="AS458" s="362"/>
      <c r="AT458" s="362"/>
      <c r="AU458" s="362"/>
      <c r="AV458" s="362"/>
      <c r="AW458" s="362"/>
      <c r="AX458" s="362"/>
      <c r="AY458" s="362"/>
      <c r="AZ458" s="63"/>
      <c r="BA458" s="172"/>
      <c r="BB458" s="362"/>
      <c r="BC458" s="182"/>
      <c r="BO458" s="362"/>
    </row>
    <row r="459" spans="1:67" ht="168">
      <c r="A459" s="225" t="s">
        <v>802</v>
      </c>
      <c r="B459" s="464" t="s">
        <v>813</v>
      </c>
      <c r="C459" s="465"/>
      <c r="D459" s="465"/>
      <c r="E459" s="466" t="s">
        <v>814</v>
      </c>
      <c r="F459" s="467"/>
      <c r="G459" s="467"/>
      <c r="H459" s="468"/>
      <c r="I459" s="469" t="s">
        <v>59</v>
      </c>
      <c r="J459" s="412"/>
      <c r="K459" s="434"/>
      <c r="L459" s="278"/>
      <c r="M459" s="296" t="s">
        <v>114</v>
      </c>
      <c r="N459" s="296"/>
      <c r="O459" s="296"/>
      <c r="P459" s="296"/>
      <c r="Q459" s="296"/>
      <c r="R459" s="296"/>
      <c r="S459" s="296" t="s">
        <v>99</v>
      </c>
      <c r="T459" s="296"/>
      <c r="U459" s="412"/>
      <c r="V459" s="322" t="s">
        <v>240</v>
      </c>
      <c r="W459" s="322"/>
      <c r="X459" s="322" t="s">
        <v>240</v>
      </c>
      <c r="Y459" s="322"/>
      <c r="Z459" s="412"/>
      <c r="AA459" s="362"/>
      <c r="AB459" s="470"/>
      <c r="AC459" s="172"/>
      <c r="AD459" s="471"/>
      <c r="AE459" s="172"/>
      <c r="AF459" s="172"/>
      <c r="AG459" s="471"/>
      <c r="AH459" s="172"/>
      <c r="AI459" s="172"/>
      <c r="AJ459" s="172"/>
      <c r="AK459" s="172"/>
      <c r="AL459" s="172"/>
      <c r="AM459" s="172"/>
      <c r="AN459" s="172"/>
      <c r="AO459" s="362"/>
      <c r="AP459" s="373"/>
      <c r="AQ459" s="374"/>
      <c r="AR459" s="374"/>
      <c r="AS459" s="362"/>
      <c r="AT459" s="362"/>
      <c r="AU459" s="362"/>
      <c r="AV459" s="362"/>
      <c r="AW459" s="362"/>
      <c r="AX459" s="362"/>
      <c r="AY459" s="362"/>
      <c r="AZ459" s="63"/>
      <c r="BA459" s="172"/>
      <c r="BB459" s="362"/>
      <c r="BC459" s="182"/>
      <c r="BO459" s="362"/>
    </row>
  </sheetData>
  <protectedRanges>
    <protectedRange sqref="I453:J459 U458:U459 J157 K140:K145 J139:J145 J136:K137" name="Bereich2_32_5_28_3"/>
  </protectedRanges>
  <autoFilter ref="A48:BS164"/>
  <mergeCells count="158">
    <mergeCell ref="G33:H33"/>
    <mergeCell ref="AI33:AT33"/>
    <mergeCell ref="J45:AE45"/>
    <mergeCell ref="S46:Y46"/>
    <mergeCell ref="Z46:AA46"/>
    <mergeCell ref="E49:H49"/>
    <mergeCell ref="E37:E41"/>
    <mergeCell ref="I35:I36"/>
    <mergeCell ref="J46:J47"/>
    <mergeCell ref="K46:K47"/>
    <mergeCell ref="M46:M47"/>
    <mergeCell ref="O46:O47"/>
    <mergeCell ref="AC46:AC47"/>
    <mergeCell ref="AE46:AE47"/>
    <mergeCell ref="AG46:AG47"/>
    <mergeCell ref="AH45:AH46"/>
    <mergeCell ref="AI37:AI39"/>
    <mergeCell ref="AJ45:AJ47"/>
    <mergeCell ref="AK37:AK38"/>
    <mergeCell ref="AL37:AL38"/>
    <mergeCell ref="AM37:AM38"/>
    <mergeCell ref="AN37:AN38"/>
    <mergeCell ref="G35:H36"/>
    <mergeCell ref="AO37:AO38"/>
    <mergeCell ref="E50:H50"/>
    <mergeCell ref="E51:H51"/>
    <mergeCell ref="E52:H52"/>
    <mergeCell ref="E53:H53"/>
    <mergeCell ref="E54:H54"/>
    <mergeCell ref="E55:H55"/>
    <mergeCell ref="E56:H56"/>
    <mergeCell ref="E57:H57"/>
    <mergeCell ref="E58:H58"/>
    <mergeCell ref="E59:H59"/>
    <mergeCell ref="E60:H60"/>
    <mergeCell ref="E61:H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 ref="E100:H100"/>
    <mergeCell ref="E101:H101"/>
    <mergeCell ref="E102:H102"/>
    <mergeCell ref="E103:H103"/>
    <mergeCell ref="E116:H116"/>
    <mergeCell ref="E117:H117"/>
    <mergeCell ref="E118:H118"/>
    <mergeCell ref="E119:H119"/>
    <mergeCell ref="E120:H120"/>
    <mergeCell ref="E121:H121"/>
    <mergeCell ref="E104:H104"/>
    <mergeCell ref="E105:H105"/>
    <mergeCell ref="E106:H106"/>
    <mergeCell ref="E107:H107"/>
    <mergeCell ref="E108:H108"/>
    <mergeCell ref="E109:H109"/>
    <mergeCell ref="E110:H110"/>
    <mergeCell ref="E111:H111"/>
    <mergeCell ref="E112:H112"/>
    <mergeCell ref="E162:H162"/>
    <mergeCell ref="E163:H163"/>
    <mergeCell ref="E164:H164"/>
    <mergeCell ref="A45:A47"/>
    <mergeCell ref="B45:B47"/>
    <mergeCell ref="D45:D47"/>
    <mergeCell ref="E155:H155"/>
    <mergeCell ref="E156:H156"/>
    <mergeCell ref="E157:H157"/>
    <mergeCell ref="E45:H47"/>
    <mergeCell ref="E158:H158"/>
    <mergeCell ref="E159:H159"/>
    <mergeCell ref="E160:H160"/>
    <mergeCell ref="E145:H145"/>
    <mergeCell ref="E150:H150"/>
    <mergeCell ref="E151:H151"/>
    <mergeCell ref="E152:H152"/>
    <mergeCell ref="E153:H153"/>
    <mergeCell ref="E154:H154"/>
    <mergeCell ref="E136:H136"/>
    <mergeCell ref="E137:H137"/>
    <mergeCell ref="E138:H138"/>
    <mergeCell ref="E139:H139"/>
    <mergeCell ref="E140:H140"/>
    <mergeCell ref="AP37:AP38"/>
    <mergeCell ref="AQ37:AQ38"/>
    <mergeCell ref="AR37:AR38"/>
    <mergeCell ref="AS37:AS38"/>
    <mergeCell ref="AT37:AT38"/>
    <mergeCell ref="BD37:BD38"/>
    <mergeCell ref="BE37:BE38"/>
    <mergeCell ref="E161:H161"/>
    <mergeCell ref="E141:H141"/>
    <mergeCell ref="E142:H142"/>
    <mergeCell ref="E143:H143"/>
    <mergeCell ref="E144:H144"/>
    <mergeCell ref="E122:H122"/>
    <mergeCell ref="E123:H123"/>
    <mergeCell ref="E124:H124"/>
    <mergeCell ref="E125:H125"/>
    <mergeCell ref="E126:H126"/>
    <mergeCell ref="E127:H127"/>
    <mergeCell ref="E128:H128"/>
    <mergeCell ref="E129:H129"/>
    <mergeCell ref="E130:H130"/>
    <mergeCell ref="E113:H113"/>
    <mergeCell ref="E114:H114"/>
    <mergeCell ref="E115:H115"/>
    <mergeCell ref="BI37:BI38"/>
    <mergeCell ref="BJ37:BJ38"/>
    <mergeCell ref="BK37:BK38"/>
    <mergeCell ref="AU37:AU38"/>
    <mergeCell ref="AV37:AV38"/>
    <mergeCell ref="AW37:AW38"/>
    <mergeCell ref="AX37:AX38"/>
    <mergeCell ref="BA37:BA38"/>
    <mergeCell ref="BR37:BR39"/>
    <mergeCell ref="BL37:BL38"/>
    <mergeCell ref="BM37:BM38"/>
    <mergeCell ref="BN37:BN38"/>
    <mergeCell ref="BO37:BO38"/>
    <mergeCell ref="BP37:BP38"/>
    <mergeCell ref="BQ37:BQ38"/>
    <mergeCell ref="BC37:BC38"/>
    <mergeCell ref="BB37:BB38"/>
  </mergeCells>
  <phoneticPr fontId="108" type="noConversion"/>
  <conditionalFormatting sqref="AE49">
    <cfRule type="cellIs" dxfId="52" priority="4" stopIfTrue="1" operator="equal">
      <formula>"tbc"</formula>
    </cfRule>
  </conditionalFormatting>
  <conditionalFormatting sqref="AF59">
    <cfRule type="cellIs" dxfId="51" priority="29" stopIfTrue="1" operator="equal">
      <formula>"tbc"</formula>
    </cfRule>
  </conditionalFormatting>
  <conditionalFormatting sqref="AF64">
    <cfRule type="cellIs" dxfId="50" priority="24" stopIfTrue="1" operator="equal">
      <formula>"tbc"</formula>
    </cfRule>
  </conditionalFormatting>
  <conditionalFormatting sqref="J66">
    <cfRule type="expression" dxfId="49" priority="6" stopIfTrue="1">
      <formula>OR((K66="Closed"),(K66="Monitor"))</formula>
    </cfRule>
    <cfRule type="expression" dxfId="48" priority="7" stopIfTrue="1">
      <formula>OR(K66=" ")</formula>
    </cfRule>
  </conditionalFormatting>
  <conditionalFormatting sqref="AM69">
    <cfRule type="cellIs" dxfId="47" priority="30" stopIfTrue="1" operator="equal">
      <formula>"C"</formula>
    </cfRule>
    <cfRule type="cellIs" dxfId="46" priority="31" stopIfTrue="1" operator="equal">
      <formula>"R"</formula>
    </cfRule>
  </conditionalFormatting>
  <conditionalFormatting sqref="AF118">
    <cfRule type="cellIs" dxfId="45" priority="34" stopIfTrue="1" operator="equal">
      <formula>"tbc"</formula>
    </cfRule>
  </conditionalFormatting>
  <conditionalFormatting sqref="Z150">
    <cfRule type="expression" dxfId="44" priority="35" stopIfTrue="1">
      <formula>OR((AE150="Closed"),(AE150="Monitor"))</formula>
    </cfRule>
    <cfRule type="expression" dxfId="43" priority="36" stopIfTrue="1">
      <formula>OR(AE150=" ")</formula>
    </cfRule>
  </conditionalFormatting>
  <conditionalFormatting sqref="AA150:AB150">
    <cfRule type="expression" dxfId="42" priority="10" stopIfTrue="1">
      <formula>OR((AE150="Closed"),(AE150="Monitor"))</formula>
    </cfRule>
    <cfRule type="expression" dxfId="41" priority="11" stopIfTrue="1">
      <formula>OR(AE150=" ")</formula>
    </cfRule>
  </conditionalFormatting>
  <conditionalFormatting sqref="Z151">
    <cfRule type="expression" dxfId="40" priority="37" stopIfTrue="1">
      <formula>OR((AE151="Closed"),(AE151="Monitor"))</formula>
    </cfRule>
    <cfRule type="expression" dxfId="39" priority="38" stopIfTrue="1">
      <formula>OR(AE151=" ")</formula>
    </cfRule>
  </conditionalFormatting>
  <conditionalFormatting sqref="AA151:AB151">
    <cfRule type="expression" dxfId="38" priority="12" stopIfTrue="1">
      <formula>OR((AE151="Closed"),(AE151="Monitor"))</formula>
    </cfRule>
    <cfRule type="expression" dxfId="37" priority="13" stopIfTrue="1">
      <formula>OR(AE151=" ")</formula>
    </cfRule>
  </conditionalFormatting>
  <conditionalFormatting sqref="Z152">
    <cfRule type="expression" dxfId="36" priority="39" stopIfTrue="1">
      <formula>OR((AE152="Closed"),(AE152="Monitor"))</formula>
    </cfRule>
    <cfRule type="expression" dxfId="35" priority="40" stopIfTrue="1">
      <formula>OR(AE152=" ")</formula>
    </cfRule>
  </conditionalFormatting>
  <conditionalFormatting sqref="AA152:AB152">
    <cfRule type="expression" dxfId="34" priority="14" stopIfTrue="1">
      <formula>OR((AE152="Closed"),(AE152="Monitor"))</formula>
    </cfRule>
    <cfRule type="expression" dxfId="33" priority="15" stopIfTrue="1">
      <formula>OR(AE152=" ")</formula>
    </cfRule>
  </conditionalFormatting>
  <conditionalFormatting sqref="AK160:AK163">
    <cfRule type="cellIs" dxfId="32" priority="22" stopIfTrue="1" operator="equal">
      <formula>"C"</formula>
    </cfRule>
    <cfRule type="cellIs" dxfId="31" priority="23" stopIfTrue="1" operator="equal">
      <formula>"R"</formula>
    </cfRule>
  </conditionalFormatting>
  <conditionalFormatting sqref="AC1:AF31 AC42:AF44 AC166:AF452 AC49:AD49 AC46:AF46 AF45 AC460:AF65536 AC47 AE47:AF47 AC53:AD56 AC138:AD138 AF49:AF57 AF138">
    <cfRule type="cellIs" dxfId="30" priority="3" stopIfTrue="1" operator="equal">
      <formula>"tbc"</formula>
    </cfRule>
  </conditionalFormatting>
  <conditionalFormatting sqref="J135 A133:B134 BI164 BI159 BR159 BR164 BR150:BR156 AK159:AL159 AK164:AL164 AK50:AK53 AJ49:AN49 K133:K135 AL51:AO53 AT71 AT73 AL69 AN69:AO69 AQ72:AT72 AK98:AK131 AL70:AO131 AQ77:AQ131 AT69:AU69 AT49:AV49 AT59:AU59 AT64:AU66 AU71:AU73 AT75:AU75 AT78:AU91 AQ76:AU76 AR96:AU131 AT94:AU94 AP49 AL50:AU50 AY46:AY48 AV50:AV53 AW49:AW53 AS453:BC459 BO453:BO459 D133:J134 BS158:BS164 BJ158:BQ164 AM158:AY164 AJ158:AJ164 BA150:BF164 BI150:BN157 AJ136:AU137 AJ150:AU157 AX136:AY137 AX150:AY157 BR157:BS157 AV139:AW157 AX139:AY146 AJ139:AU146 AK57:AK86 AK54:AO56 AL57:AO68 AJ50:AJ131 BI57:BN131 BI136:BN146 BR57:BR131 BR136:BR146 AP51:AP131 AU51:AU56 BA46:BF131 BA136:BF146 AX49:AY131 BI49:BS56 BS57:BS156 AV54:AW137 BO57:BQ157 AQ57:AQ61 AQ53:AT56 AR57:AU57 AJ138:AY138 M133:AD135">
    <cfRule type="cellIs" dxfId="29" priority="1" stopIfTrue="1" operator="equal">
      <formula>"C"</formula>
    </cfRule>
    <cfRule type="cellIs" dxfId="28" priority="2" stopIfTrue="1" operator="equal">
      <formula>"R"</formula>
    </cfRule>
  </conditionalFormatting>
  <conditionalFormatting sqref="AR75:AS75 AR77:AS91 AR94:AS94 AO49 AR59:AS59 AR64:AS66 AR68:AS69 AR71:AS71 AR73:AS73 AQ49:AS49 AR70:AU70 AR74:AU74 AT77:AU77">
    <cfRule type="cellIs" dxfId="27" priority="27" stopIfTrue="1" operator="equal">
      <formula>"C"</formula>
    </cfRule>
    <cfRule type="cellIs" dxfId="26" priority="28" stopIfTrue="1" operator="equal">
      <formula>"R"</formula>
    </cfRule>
  </conditionalFormatting>
  <conditionalFormatting sqref="AQ51:AT52 AQ64:AQ71 AQ62:AS63 AQ73:AQ75 AR58:AU58 AR60:AU60 AR61:AS61 AT61:AU63 AR67:AU67 AT68:AU68 AR92:AU93 AR95:AU95">
    <cfRule type="cellIs" dxfId="25" priority="25" stopIfTrue="1" operator="equal">
      <formula>"C"</formula>
    </cfRule>
    <cfRule type="cellIs" dxfId="24" priority="26" stopIfTrue="1" operator="equal">
      <formula>"R"</formula>
    </cfRule>
  </conditionalFormatting>
  <conditionalFormatting sqref="AF60:AF63 AF65:AF66 AF68:AF69 AF92:AF93 AF95:AF96 AF150:AF151 AF153 AF158 AF101 AF72:AF80 AF84:AF86 AF117">
    <cfRule type="cellIs" dxfId="23" priority="5" stopIfTrue="1" operator="equal">
      <formula>"tbc"</formula>
    </cfRule>
  </conditionalFormatting>
  <conditionalFormatting sqref="J68:J69 J73:J74">
    <cfRule type="expression" dxfId="22" priority="8" stopIfTrue="1">
      <formula>OR((K68="Closed"),(K68="Monitor"))</formula>
    </cfRule>
    <cfRule type="expression" dxfId="21" priority="9" stopIfTrue="1">
      <formula>OR(K68=" ")</formula>
    </cfRule>
  </conditionalFormatting>
  <conditionalFormatting sqref="Z164 Z153 Z155:Z156 Z158">
    <cfRule type="expression" dxfId="20" priority="41" stopIfTrue="1">
      <formula>OR((AE153="Closed"),(AE153="Monitor"))</formula>
    </cfRule>
    <cfRule type="expression" dxfId="19" priority="42" stopIfTrue="1">
      <formula>OR(AE153=" ")</formula>
    </cfRule>
  </conditionalFormatting>
  <conditionalFormatting sqref="AA164:AB164 AA153:AB156 AA158:AB158">
    <cfRule type="expression" dxfId="18" priority="16" stopIfTrue="1">
      <formula>OR((AE153="Closed"),(AE153="Monitor"))</formula>
    </cfRule>
    <cfRule type="expression" dxfId="17" priority="17" stopIfTrue="1">
      <formula>OR(AE153=" ")</formula>
    </cfRule>
  </conditionalFormatting>
  <conditionalFormatting sqref="BI158 BR158 AK158:AL158">
    <cfRule type="cellIs" dxfId="16" priority="18" stopIfTrue="1" operator="equal">
      <formula>"C"</formula>
    </cfRule>
    <cfRule type="cellIs" dxfId="15" priority="19" stopIfTrue="1" operator="equal">
      <formula>"R"</formula>
    </cfRule>
  </conditionalFormatting>
  <conditionalFormatting sqref="BI160:BI163 BR160:BR163 AL160:AL163">
    <cfRule type="cellIs" dxfId="14" priority="20" stopIfTrue="1" operator="equal">
      <formula>"C"</formula>
    </cfRule>
    <cfRule type="cellIs" dxfId="13" priority="21" stopIfTrue="1" operator="equal">
      <formula>"R"</formula>
    </cfRule>
  </conditionalFormatting>
  <conditionalFormatting sqref="AA453:AP459">
    <cfRule type="cellIs" dxfId="12" priority="32" stopIfTrue="1" operator="equal">
      <formula>"C"</formula>
    </cfRule>
    <cfRule type="cellIs" dxfId="11" priority="33" stopIfTrue="1" operator="equal">
      <formula>"R"</formula>
    </cfRule>
  </conditionalFormatting>
  <hyperlinks>
    <hyperlink ref="AH51" r:id="rId1"/>
    <hyperlink ref="AH54" r:id="rId2"/>
  </hyperlinks>
  <printOptions horizontalCentered="1"/>
  <pageMargins left="0.12" right="0.16" top="0.24" bottom="0.39" header="0.24" footer="0.24"/>
  <pageSetup paperSize="8" scale="42" fitToHeight="10" orientation="landscape"/>
  <headerFooter alignWithMargins="0">
    <oddFooter>&amp;L&amp;"Arial,Fett"Prepared:
wheytens / hoeztu11
8704 6614 / 87031782&amp;CPage &amp;P of &amp;N
Ford Confidential&amp;R &amp;D</oddFooter>
  </headerFooter>
  <colBreaks count="2" manualBreakCount="2">
    <brk id="4" max="181" man="1"/>
    <brk id="69" max="181" man="1"/>
  </colBreaks>
  <drawing r:id="rId3"/>
  <legacyDrawing r:id="rId4"/>
</worksheet>
</file>

<file path=xl/worksheets/sheet3.xml><?xml version="1.0" encoding="utf-8"?>
<worksheet xmlns="http://schemas.openxmlformats.org/spreadsheetml/2006/main" xmlns:r="http://schemas.openxmlformats.org/officeDocument/2006/relationships">
  <sheetPr>
    <pageSetUpPr fitToPage="1"/>
  </sheetPr>
  <dimension ref="A1:FE228"/>
  <sheetViews>
    <sheetView showGridLines="0" tabSelected="1" topLeftCell="P37" zoomScale="70" zoomScaleNormal="70" zoomScaleSheetLayoutView="85" workbookViewId="0">
      <selection activeCell="FB40" sqref="FB40"/>
    </sheetView>
  </sheetViews>
  <sheetFormatPr defaultRowHeight="18"/>
  <cols>
    <col min="1" max="1" width="7.140625" style="510" customWidth="1"/>
    <col min="2" max="2" width="18.7109375" style="510" customWidth="1"/>
    <col min="3" max="3" width="5.5703125" style="510" customWidth="1"/>
    <col min="4" max="4" width="26.42578125" style="510" customWidth="1"/>
    <col min="5" max="5" width="9.28515625" style="586" customWidth="1"/>
    <col min="6" max="8" width="12.5703125" style="586" hidden="1" customWidth="1"/>
    <col min="9" max="13" width="9.28515625" style="586" customWidth="1"/>
    <col min="14" max="14" width="9.28515625" style="586" hidden="1" customWidth="1"/>
    <col min="15" max="18" width="9.28515625" style="586" customWidth="1"/>
    <col min="19" max="19" width="9.28515625" style="585" customWidth="1"/>
    <col min="20" max="21" width="9.28515625" style="586" hidden="1" customWidth="1"/>
    <col min="22" max="22" width="9.28515625" style="510" hidden="1" customWidth="1"/>
    <col min="23" max="23" width="9.28515625" style="586" hidden="1" customWidth="1"/>
    <col min="24" max="24" width="9.28515625" style="510" hidden="1" customWidth="1"/>
    <col min="25" max="148" width="9.28515625" style="586" hidden="1" customWidth="1"/>
    <col min="149" max="156" width="9.28515625" style="586" customWidth="1"/>
    <col min="157" max="158" width="30.85546875" style="586" customWidth="1"/>
    <col min="159" max="159" width="18" style="510" customWidth="1"/>
    <col min="160" max="160" width="16.7109375" style="510" customWidth="1"/>
    <col min="161" max="16384" width="9.140625" style="510"/>
  </cols>
  <sheetData>
    <row r="1" spans="1:158" ht="12" customHeight="1" thickTop="1">
      <c r="A1" s="504"/>
      <c r="B1" s="505"/>
      <c r="C1" s="506"/>
      <c r="D1" s="506"/>
      <c r="E1" s="508"/>
      <c r="F1" s="508"/>
      <c r="G1" s="508"/>
      <c r="H1" s="508"/>
      <c r="I1" s="508"/>
      <c r="J1" s="508"/>
      <c r="K1" s="508"/>
      <c r="L1" s="508"/>
      <c r="M1" s="508"/>
      <c r="N1" s="508"/>
      <c r="O1" s="508"/>
      <c r="P1" s="508"/>
      <c r="Q1" s="508"/>
      <c r="R1" s="508"/>
      <c r="S1" s="507"/>
      <c r="T1" s="508"/>
      <c r="U1" s="508"/>
      <c r="V1" s="508"/>
      <c r="W1" s="508"/>
      <c r="X1" s="508"/>
      <c r="Y1" s="508"/>
      <c r="Z1" s="508"/>
      <c r="AA1" s="508"/>
      <c r="AB1" s="508"/>
      <c r="AC1" s="508"/>
      <c r="AD1" s="508"/>
      <c r="AE1" s="508"/>
      <c r="AF1" s="508"/>
      <c r="AG1" s="508"/>
      <c r="AH1" s="508"/>
      <c r="AI1" s="508"/>
      <c r="AJ1" s="508"/>
      <c r="AK1" s="508"/>
      <c r="AL1" s="508"/>
      <c r="AM1" s="508"/>
      <c r="AN1" s="508"/>
      <c r="AO1" s="508"/>
      <c r="AP1" s="508"/>
      <c r="AQ1" s="508"/>
      <c r="AR1" s="508"/>
      <c r="AS1" s="508"/>
      <c r="AT1" s="508"/>
      <c r="AU1" s="508"/>
      <c r="AV1" s="508"/>
      <c r="AW1" s="508"/>
      <c r="AX1" s="508"/>
      <c r="AY1" s="508"/>
      <c r="AZ1" s="508"/>
      <c r="BA1" s="508"/>
      <c r="BB1" s="508"/>
      <c r="BC1" s="508"/>
      <c r="BD1" s="508"/>
      <c r="BE1" s="508"/>
      <c r="BF1" s="508"/>
      <c r="BG1" s="508"/>
      <c r="BH1" s="508"/>
      <c r="BI1" s="508"/>
      <c r="BJ1" s="508"/>
      <c r="BK1" s="508"/>
      <c r="BL1" s="508"/>
      <c r="BM1" s="508"/>
      <c r="BN1" s="508"/>
      <c r="BO1" s="508"/>
      <c r="BP1" s="508"/>
      <c r="BQ1" s="508"/>
      <c r="BR1" s="508"/>
      <c r="BS1" s="508"/>
      <c r="BT1" s="508"/>
      <c r="BU1" s="508"/>
      <c r="BV1" s="508"/>
      <c r="BW1" s="508"/>
      <c r="BX1" s="508"/>
      <c r="BY1" s="508"/>
      <c r="BZ1" s="508"/>
      <c r="CA1" s="508"/>
      <c r="CB1" s="508"/>
      <c r="CC1" s="508"/>
      <c r="CD1" s="508"/>
      <c r="CE1" s="508"/>
      <c r="CF1" s="508"/>
      <c r="CG1" s="508"/>
      <c r="CH1" s="508"/>
      <c r="CI1" s="508"/>
      <c r="CJ1" s="508"/>
      <c r="CK1" s="508"/>
      <c r="CL1" s="508"/>
      <c r="CM1" s="508"/>
      <c r="CN1" s="508"/>
      <c r="CO1" s="508"/>
      <c r="CP1" s="508"/>
      <c r="CQ1" s="508"/>
      <c r="CR1" s="508"/>
      <c r="CS1" s="508"/>
      <c r="CT1" s="508"/>
      <c r="CU1" s="508"/>
      <c r="CV1" s="508"/>
      <c r="CW1" s="508"/>
      <c r="CX1" s="508"/>
      <c r="CY1" s="508"/>
      <c r="CZ1" s="508"/>
      <c r="DA1" s="508"/>
      <c r="DB1" s="508"/>
      <c r="DC1" s="508"/>
      <c r="DD1" s="508"/>
      <c r="DE1" s="508"/>
      <c r="DF1" s="508"/>
      <c r="DG1" s="508"/>
      <c r="DH1" s="508"/>
      <c r="DI1" s="508"/>
      <c r="DJ1" s="508"/>
      <c r="DK1" s="508"/>
      <c r="DL1" s="508"/>
      <c r="DM1" s="508"/>
      <c r="DN1" s="508"/>
      <c r="DO1" s="508"/>
      <c r="DP1" s="508"/>
      <c r="DQ1" s="508"/>
      <c r="DR1" s="508"/>
      <c r="DS1" s="508"/>
      <c r="DT1" s="508"/>
      <c r="DU1" s="508"/>
      <c r="DV1" s="508"/>
      <c r="DW1" s="508"/>
      <c r="DX1" s="508"/>
      <c r="DY1" s="508"/>
      <c r="DZ1" s="508"/>
      <c r="EA1" s="508"/>
      <c r="EB1" s="508"/>
      <c r="EC1" s="508"/>
      <c r="ED1" s="508"/>
      <c r="EE1" s="508"/>
      <c r="EF1" s="508"/>
      <c r="EG1" s="508"/>
      <c r="EH1" s="508"/>
      <c r="EI1" s="508"/>
      <c r="EJ1" s="508"/>
      <c r="EK1" s="508"/>
      <c r="EL1" s="508"/>
      <c r="EM1" s="508"/>
      <c r="EN1" s="508"/>
      <c r="EO1" s="508"/>
      <c r="EP1" s="508"/>
      <c r="EQ1" s="508"/>
      <c r="ER1" s="508"/>
      <c r="ES1" s="508"/>
      <c r="ET1" s="508"/>
      <c r="EU1" s="508"/>
      <c r="EV1" s="508"/>
      <c r="EW1" s="508"/>
      <c r="EX1" s="508"/>
      <c r="EY1" s="508"/>
      <c r="EZ1" s="508"/>
      <c r="FA1" s="509"/>
      <c r="FB1" s="509"/>
    </row>
    <row r="2" spans="1:158" ht="12" customHeight="1">
      <c r="A2" s="511"/>
      <c r="B2" s="512"/>
      <c r="C2" s="513"/>
      <c r="D2" s="514"/>
      <c r="E2" s="509"/>
      <c r="F2" s="509"/>
      <c r="G2" s="509"/>
      <c r="H2" s="509"/>
      <c r="I2" s="509"/>
      <c r="J2" s="509"/>
      <c r="K2" s="509"/>
      <c r="L2" s="509"/>
      <c r="M2" s="509"/>
      <c r="N2" s="509"/>
      <c r="O2" s="509"/>
      <c r="P2" s="509"/>
      <c r="Q2" s="509"/>
      <c r="R2" s="509"/>
      <c r="S2" s="515"/>
      <c r="T2" s="509"/>
      <c r="U2" s="509"/>
      <c r="V2" s="509"/>
      <c r="W2" s="509"/>
      <c r="X2" s="509"/>
      <c r="Y2" s="509"/>
      <c r="Z2" s="509"/>
      <c r="AA2" s="509"/>
      <c r="AB2" s="509"/>
      <c r="AC2" s="509"/>
      <c r="AD2" s="509"/>
      <c r="AE2" s="509"/>
      <c r="AF2" s="509"/>
      <c r="AG2" s="509"/>
      <c r="AH2" s="509"/>
      <c r="AI2" s="509"/>
      <c r="AJ2" s="509"/>
      <c r="AK2" s="509"/>
      <c r="AL2" s="509"/>
      <c r="AM2" s="509"/>
      <c r="AN2" s="509"/>
      <c r="AO2" s="509"/>
      <c r="AP2" s="509"/>
      <c r="AQ2" s="509"/>
      <c r="AR2" s="509"/>
      <c r="AS2" s="509"/>
      <c r="AT2" s="509"/>
      <c r="AU2" s="509"/>
      <c r="AV2" s="509"/>
      <c r="AW2" s="509"/>
      <c r="AX2" s="509"/>
      <c r="AY2" s="509"/>
      <c r="AZ2" s="509"/>
      <c r="BA2" s="509"/>
      <c r="BB2" s="509"/>
      <c r="BC2" s="509"/>
      <c r="BD2" s="509"/>
      <c r="BE2" s="509"/>
      <c r="BF2" s="509"/>
      <c r="BG2" s="509"/>
      <c r="BH2" s="509"/>
      <c r="BI2" s="509"/>
      <c r="BJ2" s="509"/>
      <c r="BK2" s="509"/>
      <c r="BL2" s="509"/>
      <c r="BM2" s="509"/>
      <c r="BN2" s="509"/>
      <c r="BO2" s="509"/>
      <c r="BP2" s="509"/>
      <c r="BQ2" s="509"/>
      <c r="BR2" s="509"/>
      <c r="BS2" s="509"/>
      <c r="BT2" s="509"/>
      <c r="BU2" s="509"/>
      <c r="BV2" s="509"/>
      <c r="BW2" s="509"/>
      <c r="BX2" s="509"/>
      <c r="BY2" s="509"/>
      <c r="BZ2" s="509"/>
      <c r="CA2" s="509"/>
      <c r="CB2" s="509"/>
      <c r="CC2" s="509"/>
      <c r="CD2" s="509"/>
      <c r="CE2" s="509"/>
      <c r="CF2" s="509"/>
      <c r="CG2" s="509"/>
      <c r="CH2" s="509"/>
      <c r="CI2" s="509"/>
      <c r="CJ2" s="509"/>
      <c r="CK2" s="509"/>
      <c r="CL2" s="509"/>
      <c r="CM2" s="509"/>
      <c r="CN2" s="509"/>
      <c r="CO2" s="509"/>
      <c r="CP2" s="509"/>
      <c r="CQ2" s="509"/>
      <c r="CR2" s="509"/>
      <c r="CS2" s="509"/>
      <c r="CT2" s="509"/>
      <c r="CU2" s="509"/>
      <c r="CV2" s="509"/>
      <c r="CW2" s="509"/>
      <c r="CX2" s="509"/>
      <c r="CY2" s="509"/>
      <c r="CZ2" s="509"/>
      <c r="DA2" s="509"/>
      <c r="DB2" s="509"/>
      <c r="DC2" s="509"/>
      <c r="DD2" s="509"/>
      <c r="DE2" s="509"/>
      <c r="DF2" s="509"/>
      <c r="DG2" s="509"/>
      <c r="DH2" s="509"/>
      <c r="DI2" s="509"/>
      <c r="DJ2" s="509"/>
      <c r="DK2" s="509"/>
      <c r="DL2" s="509"/>
      <c r="DM2" s="509"/>
      <c r="DN2" s="509"/>
      <c r="DO2" s="509"/>
      <c r="DP2" s="509"/>
      <c r="DQ2" s="509"/>
      <c r="DR2" s="509"/>
      <c r="DS2" s="509"/>
      <c r="DT2" s="509"/>
      <c r="DU2" s="509"/>
      <c r="DV2" s="509"/>
      <c r="DW2" s="509"/>
      <c r="DX2" s="509"/>
      <c r="DY2" s="509"/>
      <c r="DZ2" s="509"/>
      <c r="EA2" s="509"/>
      <c r="EB2" s="509"/>
      <c r="EC2" s="509"/>
      <c r="ED2" s="509"/>
      <c r="EE2" s="509"/>
      <c r="EF2" s="509"/>
      <c r="EG2" s="509"/>
      <c r="EH2" s="509"/>
      <c r="EI2" s="509"/>
      <c r="EJ2" s="509"/>
      <c r="EK2" s="509"/>
      <c r="EL2" s="509"/>
      <c r="EM2" s="509"/>
      <c r="EN2" s="509"/>
      <c r="EO2" s="509"/>
      <c r="EP2" s="509"/>
      <c r="EQ2" s="509"/>
      <c r="ER2" s="509"/>
      <c r="ES2" s="509"/>
      <c r="ET2" s="509"/>
      <c r="EU2" s="509"/>
      <c r="EV2" s="509"/>
      <c r="EW2" s="509"/>
      <c r="EX2" s="509"/>
      <c r="EY2" s="509"/>
      <c r="EZ2" s="509"/>
      <c r="FA2" s="509"/>
      <c r="FB2" s="509"/>
    </row>
    <row r="3" spans="1:158" ht="12" customHeight="1">
      <c r="A3" s="511"/>
      <c r="B3" s="516"/>
      <c r="C3" s="514"/>
      <c r="D3" s="514"/>
      <c r="E3" s="509"/>
      <c r="F3" s="509"/>
      <c r="G3" s="509"/>
      <c r="H3" s="509"/>
      <c r="I3" s="509"/>
      <c r="J3" s="509"/>
      <c r="K3" s="509"/>
      <c r="L3" s="509"/>
      <c r="M3" s="509"/>
      <c r="N3" s="509"/>
      <c r="O3" s="509"/>
      <c r="P3" s="509"/>
      <c r="Q3" s="509"/>
      <c r="R3" s="509"/>
      <c r="S3" s="515"/>
      <c r="T3" s="509"/>
      <c r="U3" s="509"/>
      <c r="V3" s="509"/>
      <c r="W3" s="509"/>
      <c r="X3" s="509"/>
      <c r="Y3" s="509"/>
      <c r="Z3" s="509"/>
      <c r="AA3" s="509"/>
      <c r="AB3" s="509"/>
      <c r="AC3" s="509"/>
      <c r="AD3" s="509"/>
      <c r="AE3" s="509"/>
      <c r="AF3" s="509"/>
      <c r="AG3" s="509"/>
      <c r="AH3" s="509"/>
      <c r="AI3" s="509"/>
      <c r="AJ3" s="509"/>
      <c r="AK3" s="509"/>
      <c r="AL3" s="509"/>
      <c r="AM3" s="509"/>
      <c r="AN3" s="509"/>
      <c r="AO3" s="509"/>
      <c r="AP3" s="509"/>
      <c r="AQ3" s="509"/>
      <c r="AR3" s="509"/>
      <c r="AS3" s="509"/>
      <c r="AT3" s="509"/>
      <c r="AU3" s="509"/>
      <c r="AV3" s="509"/>
      <c r="AW3" s="509"/>
      <c r="AX3" s="509"/>
      <c r="AY3" s="509"/>
      <c r="AZ3" s="509"/>
      <c r="BA3" s="509"/>
      <c r="BB3" s="509"/>
      <c r="BC3" s="509"/>
      <c r="BD3" s="509"/>
      <c r="BE3" s="509"/>
      <c r="BF3" s="509"/>
      <c r="BG3" s="509"/>
      <c r="BH3" s="509"/>
      <c r="BI3" s="509"/>
      <c r="BJ3" s="509"/>
      <c r="BK3" s="509"/>
      <c r="BL3" s="509"/>
      <c r="BM3" s="509"/>
      <c r="BN3" s="509"/>
      <c r="BO3" s="509"/>
      <c r="BP3" s="509"/>
      <c r="BQ3" s="509"/>
      <c r="BR3" s="509"/>
      <c r="BS3" s="509"/>
      <c r="BT3" s="509"/>
      <c r="BU3" s="509"/>
      <c r="BV3" s="509"/>
      <c r="BW3" s="509"/>
      <c r="BX3" s="509"/>
      <c r="BY3" s="509"/>
      <c r="BZ3" s="509"/>
      <c r="CA3" s="509"/>
      <c r="CB3" s="509"/>
      <c r="CC3" s="509"/>
      <c r="CD3" s="509"/>
      <c r="CE3" s="509"/>
      <c r="CF3" s="509"/>
      <c r="CG3" s="509"/>
      <c r="CH3" s="509"/>
      <c r="CI3" s="509"/>
      <c r="CJ3" s="509"/>
      <c r="CK3" s="509"/>
      <c r="CL3" s="509"/>
      <c r="CM3" s="509"/>
      <c r="CN3" s="509"/>
      <c r="CO3" s="509"/>
      <c r="CP3" s="509"/>
      <c r="CQ3" s="509"/>
      <c r="CR3" s="509"/>
      <c r="CS3" s="509"/>
      <c r="CT3" s="509"/>
      <c r="CU3" s="509"/>
      <c r="CV3" s="509"/>
      <c r="CW3" s="509"/>
      <c r="CX3" s="509"/>
      <c r="CY3" s="509"/>
      <c r="CZ3" s="509"/>
      <c r="DA3" s="509"/>
      <c r="DB3" s="509"/>
      <c r="DC3" s="509"/>
      <c r="DD3" s="509"/>
      <c r="DE3" s="509"/>
      <c r="DF3" s="509"/>
      <c r="DG3" s="509"/>
      <c r="DH3" s="509"/>
      <c r="DI3" s="509"/>
      <c r="DJ3" s="509"/>
      <c r="DK3" s="509"/>
      <c r="DL3" s="509"/>
      <c r="DM3" s="509"/>
      <c r="DN3" s="509"/>
      <c r="DO3" s="509"/>
      <c r="DP3" s="509"/>
      <c r="DQ3" s="509"/>
      <c r="DR3" s="509"/>
      <c r="DS3" s="509"/>
      <c r="DT3" s="509"/>
      <c r="DU3" s="509"/>
      <c r="DV3" s="509"/>
      <c r="DW3" s="509"/>
      <c r="DX3" s="509"/>
      <c r="DY3" s="509"/>
      <c r="DZ3" s="509"/>
      <c r="EA3" s="509"/>
      <c r="EB3" s="509"/>
      <c r="EC3" s="509"/>
      <c r="ED3" s="509"/>
      <c r="EE3" s="509"/>
      <c r="EF3" s="509"/>
      <c r="EG3" s="509"/>
      <c r="EH3" s="509"/>
      <c r="EI3" s="509"/>
      <c r="EJ3" s="509"/>
      <c r="EK3" s="509"/>
      <c r="EL3" s="509"/>
      <c r="EM3" s="509"/>
      <c r="EN3" s="509"/>
      <c r="EO3" s="509"/>
      <c r="EP3" s="509"/>
      <c r="EQ3" s="509"/>
      <c r="ER3" s="509"/>
      <c r="ES3" s="509"/>
      <c r="ET3" s="509"/>
      <c r="EU3" s="509"/>
      <c r="EV3" s="509"/>
      <c r="EW3" s="509"/>
      <c r="EX3" s="509"/>
      <c r="EY3" s="509"/>
      <c r="EZ3" s="509"/>
      <c r="FA3" s="509"/>
      <c r="FB3" s="509"/>
    </row>
    <row r="4" spans="1:158" ht="12" customHeight="1">
      <c r="A4" s="511"/>
      <c r="B4" s="516"/>
      <c r="C4" s="514"/>
      <c r="D4" s="514"/>
      <c r="E4" s="509"/>
      <c r="F4" s="509"/>
      <c r="G4" s="509"/>
      <c r="H4" s="509"/>
      <c r="I4" s="509"/>
      <c r="J4" s="509"/>
      <c r="K4" s="509"/>
      <c r="L4" s="509"/>
      <c r="M4" s="509"/>
      <c r="N4" s="509"/>
      <c r="O4" s="509"/>
      <c r="P4" s="509"/>
      <c r="Q4" s="509"/>
      <c r="R4" s="509"/>
      <c r="S4" s="515"/>
      <c r="T4" s="509"/>
      <c r="U4" s="509"/>
      <c r="V4" s="509"/>
      <c r="W4" s="509"/>
      <c r="X4" s="509"/>
      <c r="Y4" s="509"/>
      <c r="Z4" s="509"/>
      <c r="AA4" s="509"/>
      <c r="AB4" s="509"/>
      <c r="AC4" s="509"/>
      <c r="AD4" s="509"/>
      <c r="AE4" s="509"/>
      <c r="AF4" s="509"/>
      <c r="AG4" s="509"/>
      <c r="AH4" s="509"/>
      <c r="AI4" s="509"/>
      <c r="AJ4" s="509"/>
      <c r="AK4" s="509"/>
      <c r="AL4" s="509"/>
      <c r="AM4" s="509"/>
      <c r="AN4" s="509"/>
      <c r="AO4" s="509"/>
      <c r="AP4" s="509"/>
      <c r="AQ4" s="509"/>
      <c r="AR4" s="509"/>
      <c r="AS4" s="509"/>
      <c r="AT4" s="509"/>
      <c r="AU4" s="509"/>
      <c r="AV4" s="509"/>
      <c r="AW4" s="509"/>
      <c r="AX4" s="509"/>
      <c r="AY4" s="509"/>
      <c r="AZ4" s="509"/>
      <c r="BA4" s="509"/>
      <c r="BB4" s="509"/>
      <c r="BC4" s="509"/>
      <c r="BD4" s="509"/>
      <c r="BE4" s="509"/>
      <c r="BF4" s="509"/>
      <c r="BG4" s="509"/>
      <c r="BH4" s="509"/>
      <c r="BI4" s="509"/>
      <c r="BJ4" s="509"/>
      <c r="BK4" s="509"/>
      <c r="BL4" s="509"/>
      <c r="BM4" s="509"/>
      <c r="BN4" s="509"/>
      <c r="BO4" s="509"/>
      <c r="BP4" s="509"/>
      <c r="BQ4" s="509"/>
      <c r="BR4" s="509"/>
      <c r="BS4" s="509"/>
      <c r="BT4" s="509"/>
      <c r="BU4" s="509"/>
      <c r="BV4" s="509"/>
      <c r="BW4" s="509"/>
      <c r="BX4" s="509"/>
      <c r="BY4" s="509"/>
      <c r="BZ4" s="509"/>
      <c r="CA4" s="509"/>
      <c r="CB4" s="509"/>
      <c r="CC4" s="509"/>
      <c r="CD4" s="509"/>
      <c r="CE4" s="509"/>
      <c r="CF4" s="509"/>
      <c r="CG4" s="509"/>
      <c r="CH4" s="509"/>
      <c r="CI4" s="509"/>
      <c r="CJ4" s="509"/>
      <c r="CK4" s="509"/>
      <c r="CL4" s="509"/>
      <c r="CM4" s="509"/>
      <c r="CN4" s="509"/>
      <c r="CO4" s="509"/>
      <c r="CP4" s="509"/>
      <c r="CQ4" s="509"/>
      <c r="CR4" s="509"/>
      <c r="CS4" s="509"/>
      <c r="CT4" s="509"/>
      <c r="CU4" s="509"/>
      <c r="CV4" s="509"/>
      <c r="CW4" s="509"/>
      <c r="CX4" s="509"/>
      <c r="CY4" s="509"/>
      <c r="CZ4" s="509"/>
      <c r="DA4" s="509"/>
      <c r="DB4" s="509"/>
      <c r="DC4" s="509"/>
      <c r="DD4" s="509"/>
      <c r="DE4" s="509"/>
      <c r="DF4" s="509"/>
      <c r="DG4" s="509"/>
      <c r="DH4" s="509"/>
      <c r="DI4" s="509"/>
      <c r="DJ4" s="509"/>
      <c r="DK4" s="509"/>
      <c r="DL4" s="509"/>
      <c r="DM4" s="509"/>
      <c r="DN4" s="509"/>
      <c r="DO4" s="509"/>
      <c r="DP4" s="509"/>
      <c r="DQ4" s="509"/>
      <c r="DR4" s="509"/>
      <c r="DS4" s="509"/>
      <c r="DT4" s="509"/>
      <c r="DU4" s="509"/>
      <c r="DV4" s="509"/>
      <c r="DW4" s="509"/>
      <c r="DX4" s="509"/>
      <c r="DY4" s="509"/>
      <c r="DZ4" s="509"/>
      <c r="EA4" s="509"/>
      <c r="EB4" s="509"/>
      <c r="EC4" s="509"/>
      <c r="ED4" s="509"/>
      <c r="EE4" s="509"/>
      <c r="EF4" s="509"/>
      <c r="EG4" s="509"/>
      <c r="EH4" s="509"/>
      <c r="EI4" s="509"/>
      <c r="EJ4" s="509"/>
      <c r="EK4" s="509"/>
      <c r="EL4" s="509"/>
      <c r="EM4" s="509"/>
      <c r="EN4" s="509"/>
      <c r="EO4" s="509"/>
      <c r="EP4" s="509"/>
      <c r="EQ4" s="509"/>
      <c r="ER4" s="509"/>
      <c r="ES4" s="509"/>
      <c r="ET4" s="509"/>
      <c r="EU4" s="509"/>
      <c r="EV4" s="509"/>
      <c r="EW4" s="509"/>
      <c r="EX4" s="509"/>
      <c r="EY4" s="509"/>
      <c r="EZ4" s="509"/>
      <c r="FA4" s="509"/>
      <c r="FB4" s="509"/>
    </row>
    <row r="5" spans="1:158" ht="12" customHeight="1">
      <c r="A5" s="511"/>
      <c r="B5" s="516"/>
      <c r="C5" s="514"/>
      <c r="D5" s="514"/>
      <c r="E5" s="509"/>
      <c r="F5" s="509"/>
      <c r="G5" s="509"/>
      <c r="H5" s="509"/>
      <c r="I5" s="509"/>
      <c r="J5" s="509"/>
      <c r="K5" s="509"/>
      <c r="L5" s="509"/>
      <c r="M5" s="509"/>
      <c r="N5" s="509"/>
      <c r="O5" s="509"/>
      <c r="P5" s="509"/>
      <c r="Q5" s="509"/>
      <c r="R5" s="509"/>
      <c r="S5" s="515"/>
      <c r="T5" s="509"/>
      <c r="U5" s="509"/>
      <c r="V5" s="509"/>
      <c r="W5" s="509"/>
      <c r="X5" s="509"/>
      <c r="Y5" s="509"/>
      <c r="Z5" s="509"/>
      <c r="AA5" s="509"/>
      <c r="AB5" s="509"/>
      <c r="AC5" s="509"/>
      <c r="AD5" s="509"/>
      <c r="AE5" s="509"/>
      <c r="AF5" s="509"/>
      <c r="AG5" s="509"/>
      <c r="AH5" s="509"/>
      <c r="AI5" s="509"/>
      <c r="AJ5" s="509"/>
      <c r="AK5" s="509"/>
      <c r="AL5" s="509"/>
      <c r="AM5" s="509"/>
      <c r="AN5" s="509"/>
      <c r="AO5" s="509"/>
      <c r="AP5" s="509"/>
      <c r="AQ5" s="509"/>
      <c r="AR5" s="509"/>
      <c r="AS5" s="509"/>
      <c r="AT5" s="509"/>
      <c r="AU5" s="509"/>
      <c r="AV5" s="509"/>
      <c r="AW5" s="509"/>
      <c r="AX5" s="509"/>
      <c r="AY5" s="509"/>
      <c r="AZ5" s="509"/>
      <c r="BA5" s="509"/>
      <c r="BB5" s="509"/>
      <c r="BC5" s="509"/>
      <c r="BD5" s="509"/>
      <c r="BE5" s="509"/>
      <c r="BF5" s="509"/>
      <c r="BG5" s="509"/>
      <c r="BH5" s="509"/>
      <c r="BI5" s="509"/>
      <c r="BJ5" s="509"/>
      <c r="BK5" s="509"/>
      <c r="BL5" s="509"/>
      <c r="BM5" s="509"/>
      <c r="BN5" s="509"/>
      <c r="BO5" s="509"/>
      <c r="BP5" s="509"/>
      <c r="BQ5" s="509"/>
      <c r="BR5" s="509"/>
      <c r="BS5" s="509"/>
      <c r="BT5" s="509"/>
      <c r="BU5" s="509"/>
      <c r="BV5" s="509"/>
      <c r="BW5" s="509"/>
      <c r="BX5" s="509"/>
      <c r="BY5" s="509"/>
      <c r="BZ5" s="509"/>
      <c r="CA5" s="509"/>
      <c r="CB5" s="509"/>
      <c r="CC5" s="509"/>
      <c r="CD5" s="509"/>
      <c r="CE5" s="509"/>
      <c r="CF5" s="509"/>
      <c r="CG5" s="509"/>
      <c r="CH5" s="509"/>
      <c r="CI5" s="509"/>
      <c r="CJ5" s="509"/>
      <c r="CK5" s="509"/>
      <c r="CL5" s="509"/>
      <c r="CM5" s="509"/>
      <c r="CN5" s="509"/>
      <c r="CO5" s="509"/>
      <c r="CP5" s="509"/>
      <c r="CQ5" s="509"/>
      <c r="CR5" s="509"/>
      <c r="CS5" s="509"/>
      <c r="CT5" s="509"/>
      <c r="CU5" s="509"/>
      <c r="CV5" s="509"/>
      <c r="CW5" s="509"/>
      <c r="CX5" s="509"/>
      <c r="CY5" s="509"/>
      <c r="CZ5" s="509"/>
      <c r="DA5" s="509"/>
      <c r="DB5" s="509"/>
      <c r="DC5" s="509"/>
      <c r="DD5" s="509"/>
      <c r="DE5" s="509"/>
      <c r="DF5" s="509"/>
      <c r="DG5" s="509"/>
      <c r="DH5" s="509"/>
      <c r="DI5" s="509"/>
      <c r="DJ5" s="509"/>
      <c r="DK5" s="509"/>
      <c r="DL5" s="509"/>
      <c r="DM5" s="509"/>
      <c r="DN5" s="509"/>
      <c r="DO5" s="509"/>
      <c r="DP5" s="509"/>
      <c r="DQ5" s="509"/>
      <c r="DR5" s="509"/>
      <c r="DS5" s="509"/>
      <c r="DT5" s="509"/>
      <c r="DU5" s="509"/>
      <c r="DV5" s="509"/>
      <c r="DW5" s="509"/>
      <c r="DX5" s="509"/>
      <c r="DY5" s="509"/>
      <c r="DZ5" s="509"/>
      <c r="EA5" s="509"/>
      <c r="EB5" s="509"/>
      <c r="EC5" s="509"/>
      <c r="ED5" s="509"/>
      <c r="EE5" s="509"/>
      <c r="EF5" s="509"/>
      <c r="EG5" s="509"/>
      <c r="EH5" s="509"/>
      <c r="EI5" s="509"/>
      <c r="EJ5" s="509"/>
      <c r="EK5" s="509"/>
      <c r="EL5" s="509"/>
      <c r="EM5" s="509"/>
      <c r="EN5" s="509"/>
      <c r="EO5" s="509"/>
      <c r="EP5" s="509"/>
      <c r="EQ5" s="509"/>
      <c r="ER5" s="509"/>
      <c r="ES5" s="509"/>
      <c r="ET5" s="509"/>
      <c r="EU5" s="509"/>
      <c r="EV5" s="509"/>
      <c r="EW5" s="509"/>
      <c r="EX5" s="509"/>
      <c r="EY5" s="509"/>
      <c r="EZ5" s="509"/>
      <c r="FA5" s="509"/>
      <c r="FB5" s="509"/>
    </row>
    <row r="6" spans="1:158" ht="12" customHeight="1">
      <c r="A6" s="511"/>
      <c r="B6" s="516"/>
      <c r="C6" s="514"/>
      <c r="D6" s="514"/>
      <c r="E6" s="509"/>
      <c r="F6" s="509"/>
      <c r="G6" s="509"/>
      <c r="H6" s="509"/>
      <c r="I6" s="509"/>
      <c r="J6" s="509"/>
      <c r="K6" s="509"/>
      <c r="L6" s="509"/>
      <c r="M6" s="509"/>
      <c r="N6" s="509"/>
      <c r="O6" s="509"/>
      <c r="P6" s="509"/>
      <c r="Q6" s="509"/>
      <c r="R6" s="509"/>
      <c r="S6" s="515"/>
      <c r="T6" s="509"/>
      <c r="U6" s="509"/>
      <c r="V6" s="509"/>
      <c r="W6" s="509"/>
      <c r="X6" s="509"/>
      <c r="Y6" s="509"/>
      <c r="Z6" s="509"/>
      <c r="AA6" s="509"/>
      <c r="AB6" s="509"/>
      <c r="AC6" s="509"/>
      <c r="AD6" s="509"/>
      <c r="AE6" s="509"/>
      <c r="AF6" s="509"/>
      <c r="AG6" s="509"/>
      <c r="AH6" s="509"/>
      <c r="AI6" s="509"/>
      <c r="AJ6" s="509"/>
      <c r="AK6" s="509"/>
      <c r="AL6" s="509"/>
      <c r="AM6" s="509"/>
      <c r="AN6" s="509"/>
      <c r="AO6" s="509"/>
      <c r="AP6" s="509"/>
      <c r="AQ6" s="509"/>
      <c r="AR6" s="509"/>
      <c r="AS6" s="509"/>
      <c r="AT6" s="509"/>
      <c r="AU6" s="509"/>
      <c r="AV6" s="509"/>
      <c r="AW6" s="509"/>
      <c r="AX6" s="509"/>
      <c r="AY6" s="509"/>
      <c r="AZ6" s="509"/>
      <c r="BA6" s="509"/>
      <c r="BB6" s="509"/>
      <c r="BC6" s="509"/>
      <c r="BD6" s="509"/>
      <c r="BE6" s="509"/>
      <c r="BF6" s="509"/>
      <c r="BG6" s="509"/>
      <c r="BH6" s="509"/>
      <c r="BI6" s="509"/>
      <c r="BJ6" s="509"/>
      <c r="BK6" s="509"/>
      <c r="BL6" s="509"/>
      <c r="BM6" s="509"/>
      <c r="BN6" s="509"/>
      <c r="BO6" s="509"/>
      <c r="BP6" s="509"/>
      <c r="BQ6" s="509"/>
      <c r="BR6" s="509"/>
      <c r="BS6" s="509"/>
      <c r="BT6" s="509"/>
      <c r="BU6" s="509"/>
      <c r="BV6" s="509"/>
      <c r="BW6" s="509"/>
      <c r="BX6" s="509"/>
      <c r="BY6" s="509"/>
      <c r="BZ6" s="509"/>
      <c r="CA6" s="509"/>
      <c r="CB6" s="509"/>
      <c r="CC6" s="509"/>
      <c r="CD6" s="509"/>
      <c r="CE6" s="509"/>
      <c r="CF6" s="509"/>
      <c r="CG6" s="509"/>
      <c r="CH6" s="509"/>
      <c r="CI6" s="509"/>
      <c r="CJ6" s="509"/>
      <c r="CK6" s="509"/>
      <c r="CL6" s="509"/>
      <c r="CM6" s="509"/>
      <c r="CN6" s="509"/>
      <c r="CO6" s="509"/>
      <c r="CP6" s="509"/>
      <c r="CQ6" s="509"/>
      <c r="CR6" s="509"/>
      <c r="CS6" s="509"/>
      <c r="CT6" s="509"/>
      <c r="CU6" s="509"/>
      <c r="CV6" s="509"/>
      <c r="CW6" s="509"/>
      <c r="CX6" s="509"/>
      <c r="CY6" s="509"/>
      <c r="CZ6" s="509"/>
      <c r="DA6" s="509"/>
      <c r="DB6" s="509"/>
      <c r="DC6" s="509"/>
      <c r="DD6" s="509"/>
      <c r="DE6" s="509"/>
      <c r="DF6" s="509"/>
      <c r="DG6" s="509"/>
      <c r="DH6" s="509"/>
      <c r="DI6" s="509"/>
      <c r="DJ6" s="509"/>
      <c r="DK6" s="509"/>
      <c r="DL6" s="509"/>
      <c r="DM6" s="509"/>
      <c r="DN6" s="509"/>
      <c r="DO6" s="509"/>
      <c r="DP6" s="509"/>
      <c r="DQ6" s="509"/>
      <c r="DR6" s="509"/>
      <c r="DS6" s="509"/>
      <c r="DT6" s="509"/>
      <c r="DU6" s="509"/>
      <c r="DV6" s="509"/>
      <c r="DW6" s="509"/>
      <c r="DX6" s="509"/>
      <c r="DY6" s="509"/>
      <c r="DZ6" s="509"/>
      <c r="EA6" s="509"/>
      <c r="EB6" s="509"/>
      <c r="EC6" s="509"/>
      <c r="ED6" s="509"/>
      <c r="EE6" s="509"/>
      <c r="EF6" s="509"/>
      <c r="EG6" s="509"/>
      <c r="EH6" s="509"/>
      <c r="EI6" s="509"/>
      <c r="EJ6" s="509"/>
      <c r="EK6" s="509"/>
      <c r="EL6" s="509"/>
      <c r="EM6" s="509"/>
      <c r="EN6" s="509"/>
      <c r="EO6" s="509"/>
      <c r="EP6" s="509"/>
      <c r="EQ6" s="509"/>
      <c r="ER6" s="509"/>
      <c r="ES6" s="509"/>
      <c r="ET6" s="509"/>
      <c r="EU6" s="509"/>
      <c r="EV6" s="509"/>
      <c r="EW6" s="509"/>
      <c r="EX6" s="509"/>
      <c r="EY6" s="509"/>
      <c r="EZ6" s="509"/>
      <c r="FA6" s="509"/>
      <c r="FB6" s="509"/>
    </row>
    <row r="7" spans="1:158" ht="12" customHeight="1">
      <c r="A7" s="511"/>
      <c r="B7" s="516"/>
      <c r="C7" s="514"/>
      <c r="D7" s="514"/>
      <c r="E7" s="509"/>
      <c r="F7" s="509"/>
      <c r="G7" s="509"/>
      <c r="H7" s="509"/>
      <c r="I7" s="509"/>
      <c r="J7" s="509"/>
      <c r="K7" s="509"/>
      <c r="L7" s="509"/>
      <c r="M7" s="509"/>
      <c r="N7" s="509"/>
      <c r="O7" s="509"/>
      <c r="P7" s="509"/>
      <c r="Q7" s="509"/>
      <c r="R7" s="509"/>
      <c r="S7" s="515"/>
      <c r="T7" s="509"/>
      <c r="U7" s="509"/>
      <c r="V7" s="509"/>
      <c r="W7" s="509"/>
      <c r="X7" s="509"/>
      <c r="Y7" s="509"/>
      <c r="Z7" s="509"/>
      <c r="AA7" s="509"/>
      <c r="AB7" s="509"/>
      <c r="AC7" s="509"/>
      <c r="AD7" s="509"/>
      <c r="AE7" s="509"/>
      <c r="AF7" s="509"/>
      <c r="AG7" s="509"/>
      <c r="AH7" s="509"/>
      <c r="AI7" s="509"/>
      <c r="AJ7" s="509"/>
      <c r="AK7" s="509"/>
      <c r="AL7" s="509"/>
      <c r="AM7" s="509"/>
      <c r="AN7" s="509"/>
      <c r="AO7" s="509"/>
      <c r="AP7" s="509"/>
      <c r="AQ7" s="509"/>
      <c r="AR7" s="509"/>
      <c r="AS7" s="509"/>
      <c r="AT7" s="509"/>
      <c r="AU7" s="509"/>
      <c r="AV7" s="509"/>
      <c r="AW7" s="509"/>
      <c r="AX7" s="509"/>
      <c r="AY7" s="509"/>
      <c r="AZ7" s="509"/>
      <c r="BA7" s="509"/>
      <c r="BB7" s="509"/>
      <c r="BC7" s="509"/>
      <c r="BD7" s="509"/>
      <c r="BE7" s="509"/>
      <c r="BF7" s="509"/>
      <c r="BG7" s="509"/>
      <c r="BH7" s="509"/>
      <c r="BI7" s="509"/>
      <c r="BJ7" s="509"/>
      <c r="BK7" s="509"/>
      <c r="BL7" s="509"/>
      <c r="BM7" s="509"/>
      <c r="BN7" s="509"/>
      <c r="BO7" s="509"/>
      <c r="BP7" s="509"/>
      <c r="BQ7" s="509"/>
      <c r="BR7" s="509"/>
      <c r="BS7" s="509"/>
      <c r="BT7" s="509"/>
      <c r="BU7" s="509"/>
      <c r="BV7" s="509"/>
      <c r="BW7" s="509"/>
      <c r="BX7" s="509"/>
      <c r="BY7" s="509"/>
      <c r="BZ7" s="509"/>
      <c r="CA7" s="509"/>
      <c r="CB7" s="509"/>
      <c r="CC7" s="509"/>
      <c r="CD7" s="509"/>
      <c r="CE7" s="509"/>
      <c r="CF7" s="509"/>
      <c r="CG7" s="509"/>
      <c r="CH7" s="509"/>
      <c r="CI7" s="509"/>
      <c r="CJ7" s="509"/>
      <c r="CK7" s="509"/>
      <c r="CL7" s="509"/>
      <c r="CM7" s="509"/>
      <c r="CN7" s="509"/>
      <c r="CO7" s="509"/>
      <c r="CP7" s="509"/>
      <c r="CQ7" s="509"/>
      <c r="CR7" s="509"/>
      <c r="CS7" s="509"/>
      <c r="CT7" s="509"/>
      <c r="CU7" s="509"/>
      <c r="CV7" s="509"/>
      <c r="CW7" s="509"/>
      <c r="CX7" s="509"/>
      <c r="CY7" s="509"/>
      <c r="CZ7" s="509"/>
      <c r="DA7" s="509"/>
      <c r="DB7" s="509"/>
      <c r="DC7" s="509"/>
      <c r="DD7" s="509"/>
      <c r="DE7" s="509"/>
      <c r="DF7" s="509"/>
      <c r="DG7" s="509"/>
      <c r="DH7" s="509"/>
      <c r="DI7" s="509"/>
      <c r="DJ7" s="509"/>
      <c r="DK7" s="509"/>
      <c r="DL7" s="509"/>
      <c r="DM7" s="509"/>
      <c r="DN7" s="509"/>
      <c r="DO7" s="509"/>
      <c r="DP7" s="509"/>
      <c r="DQ7" s="509"/>
      <c r="DR7" s="509"/>
      <c r="DS7" s="509"/>
      <c r="DT7" s="509"/>
      <c r="DU7" s="509"/>
      <c r="DV7" s="509"/>
      <c r="DW7" s="509"/>
      <c r="DX7" s="509"/>
      <c r="DY7" s="509"/>
      <c r="DZ7" s="509"/>
      <c r="EA7" s="509"/>
      <c r="EB7" s="509"/>
      <c r="EC7" s="509"/>
      <c r="ED7" s="509"/>
      <c r="EE7" s="509"/>
      <c r="EF7" s="509"/>
      <c r="EG7" s="509"/>
      <c r="EH7" s="509"/>
      <c r="EI7" s="509"/>
      <c r="EJ7" s="509"/>
      <c r="EK7" s="509"/>
      <c r="EL7" s="509"/>
      <c r="EM7" s="509"/>
      <c r="EN7" s="509"/>
      <c r="EO7" s="509"/>
      <c r="EP7" s="509"/>
      <c r="EQ7" s="509"/>
      <c r="ER7" s="509"/>
      <c r="ES7" s="509"/>
      <c r="ET7" s="509"/>
      <c r="EU7" s="509"/>
      <c r="EV7" s="509"/>
      <c r="EW7" s="509"/>
      <c r="EX7" s="509"/>
      <c r="EY7" s="509"/>
      <c r="EZ7" s="509"/>
      <c r="FA7" s="509"/>
      <c r="FB7" s="509"/>
    </row>
    <row r="8" spans="1:158" ht="12" customHeight="1">
      <c r="A8" s="517"/>
      <c r="B8" s="518"/>
      <c r="C8" s="519"/>
      <c r="D8" s="514"/>
      <c r="E8" s="509"/>
      <c r="F8" s="509"/>
      <c r="G8" s="509"/>
      <c r="H8" s="509"/>
      <c r="I8" s="509"/>
      <c r="J8" s="509"/>
      <c r="K8" s="509"/>
      <c r="L8" s="509"/>
      <c r="M8" s="509"/>
      <c r="N8" s="509"/>
      <c r="O8" s="509"/>
      <c r="P8" s="509"/>
      <c r="Q8" s="509"/>
      <c r="R8" s="509"/>
      <c r="S8" s="515"/>
      <c r="T8" s="509"/>
      <c r="U8" s="509"/>
      <c r="V8" s="509"/>
      <c r="W8" s="509"/>
      <c r="X8" s="509"/>
      <c r="Y8" s="509"/>
      <c r="Z8" s="509"/>
      <c r="AA8" s="509"/>
      <c r="AB8" s="509"/>
      <c r="AC8" s="509"/>
      <c r="AD8" s="509"/>
      <c r="AE8" s="509"/>
      <c r="AF8" s="509"/>
      <c r="AG8" s="509"/>
      <c r="AH8" s="509"/>
      <c r="AI8" s="509"/>
      <c r="AJ8" s="509"/>
      <c r="AK8" s="509"/>
      <c r="AL8" s="509"/>
      <c r="AM8" s="509"/>
      <c r="AN8" s="509"/>
      <c r="AO8" s="509"/>
      <c r="AP8" s="509"/>
      <c r="AQ8" s="509"/>
      <c r="AR8" s="509"/>
      <c r="AS8" s="509"/>
      <c r="AT8" s="509"/>
      <c r="AU8" s="509"/>
      <c r="AV8" s="509"/>
      <c r="AW8" s="509"/>
      <c r="AX8" s="509"/>
      <c r="AY8" s="509"/>
      <c r="AZ8" s="509"/>
      <c r="BA8" s="509"/>
      <c r="BB8" s="509"/>
      <c r="BC8" s="509"/>
      <c r="BD8" s="509"/>
      <c r="BE8" s="509"/>
      <c r="BF8" s="509"/>
      <c r="BG8" s="509"/>
      <c r="BH8" s="509"/>
      <c r="BI8" s="509"/>
      <c r="BJ8" s="509"/>
      <c r="BK8" s="509"/>
      <c r="BL8" s="509"/>
      <c r="BM8" s="509"/>
      <c r="BN8" s="509"/>
      <c r="BO8" s="509"/>
      <c r="BP8" s="509"/>
      <c r="BQ8" s="509"/>
      <c r="BR8" s="509"/>
      <c r="BS8" s="509"/>
      <c r="BT8" s="509"/>
      <c r="BU8" s="509"/>
      <c r="BV8" s="509"/>
      <c r="BW8" s="509"/>
      <c r="BX8" s="509"/>
      <c r="BY8" s="509"/>
      <c r="BZ8" s="509"/>
      <c r="CA8" s="509"/>
      <c r="CB8" s="509"/>
      <c r="CC8" s="509"/>
      <c r="CD8" s="509"/>
      <c r="CE8" s="509"/>
      <c r="CF8" s="509"/>
      <c r="CG8" s="509"/>
      <c r="CH8" s="509"/>
      <c r="CI8" s="509"/>
      <c r="CJ8" s="509"/>
      <c r="CK8" s="509"/>
      <c r="CL8" s="509"/>
      <c r="CM8" s="509"/>
      <c r="CN8" s="509"/>
      <c r="CO8" s="509"/>
      <c r="CP8" s="509"/>
      <c r="CQ8" s="509"/>
      <c r="CR8" s="509"/>
      <c r="CS8" s="509"/>
      <c r="CT8" s="509"/>
      <c r="CU8" s="509"/>
      <c r="CV8" s="509"/>
      <c r="CW8" s="509"/>
      <c r="CX8" s="509"/>
      <c r="CY8" s="509"/>
      <c r="CZ8" s="509"/>
      <c r="DA8" s="509"/>
      <c r="DB8" s="509"/>
      <c r="DC8" s="509"/>
      <c r="DD8" s="509"/>
      <c r="DE8" s="509"/>
      <c r="DF8" s="509"/>
      <c r="DG8" s="509"/>
      <c r="DH8" s="509"/>
      <c r="DI8" s="509"/>
      <c r="DJ8" s="509"/>
      <c r="DK8" s="509"/>
      <c r="DL8" s="509"/>
      <c r="DM8" s="509"/>
      <c r="DN8" s="509"/>
      <c r="DO8" s="509"/>
      <c r="DP8" s="509"/>
      <c r="DQ8" s="509"/>
      <c r="DR8" s="509"/>
      <c r="DS8" s="509"/>
      <c r="DT8" s="509"/>
      <c r="DU8" s="509"/>
      <c r="DV8" s="509"/>
      <c r="DW8" s="509"/>
      <c r="DX8" s="509"/>
      <c r="DY8" s="509"/>
      <c r="DZ8" s="509"/>
      <c r="EA8" s="509"/>
      <c r="EB8" s="509"/>
      <c r="EC8" s="509"/>
      <c r="ED8" s="509"/>
      <c r="EE8" s="509"/>
      <c r="EF8" s="509"/>
      <c r="EG8" s="509"/>
      <c r="EH8" s="509"/>
      <c r="EI8" s="509"/>
      <c r="EJ8" s="509"/>
      <c r="EK8" s="509"/>
      <c r="EL8" s="509"/>
      <c r="EM8" s="509"/>
      <c r="EN8" s="509"/>
      <c r="EO8" s="509"/>
      <c r="EP8" s="509"/>
      <c r="EQ8" s="509"/>
      <c r="ER8" s="509"/>
      <c r="ES8" s="509"/>
      <c r="ET8" s="509"/>
      <c r="EU8" s="509"/>
      <c r="EV8" s="509"/>
      <c r="EW8" s="509"/>
      <c r="EX8" s="509"/>
      <c r="EY8" s="509"/>
      <c r="EZ8" s="509"/>
      <c r="FA8" s="509"/>
      <c r="FB8" s="509"/>
    </row>
    <row r="9" spans="1:158" ht="12" customHeight="1">
      <c r="A9" s="511"/>
      <c r="B9" s="518"/>
      <c r="C9" s="520"/>
      <c r="D9" s="514"/>
      <c r="E9" s="509"/>
      <c r="F9" s="509"/>
      <c r="G9" s="509"/>
      <c r="H9" s="509"/>
      <c r="I9" s="509"/>
      <c r="J9" s="509"/>
      <c r="K9" s="509"/>
      <c r="L9" s="509"/>
      <c r="M9" s="509"/>
      <c r="N9" s="509"/>
      <c r="O9" s="509"/>
      <c r="P9" s="509"/>
      <c r="Q9" s="509"/>
      <c r="R9" s="509"/>
      <c r="S9" s="515"/>
      <c r="T9" s="509"/>
      <c r="U9" s="509"/>
      <c r="V9" s="509"/>
      <c r="W9" s="509"/>
      <c r="X9" s="509"/>
      <c r="Y9" s="509"/>
      <c r="Z9" s="509"/>
      <c r="AA9" s="509"/>
      <c r="AB9" s="509"/>
      <c r="AC9" s="509"/>
      <c r="AD9" s="509"/>
      <c r="AE9" s="509"/>
      <c r="AF9" s="509"/>
      <c r="AG9" s="509"/>
      <c r="AH9" s="509"/>
      <c r="AI9" s="509"/>
      <c r="AJ9" s="509"/>
      <c r="AK9" s="509"/>
      <c r="AL9" s="509"/>
      <c r="AM9" s="509"/>
      <c r="AN9" s="509"/>
      <c r="AO9" s="509"/>
      <c r="AP9" s="509"/>
      <c r="AQ9" s="509"/>
      <c r="AR9" s="509"/>
      <c r="AS9" s="509"/>
      <c r="AT9" s="509"/>
      <c r="AU9" s="509"/>
      <c r="AV9" s="509"/>
      <c r="AW9" s="509"/>
      <c r="AX9" s="509"/>
      <c r="AY9" s="509"/>
      <c r="AZ9" s="509"/>
      <c r="BA9" s="509"/>
      <c r="BB9" s="509"/>
      <c r="BC9" s="509"/>
      <c r="BD9" s="509"/>
      <c r="BE9" s="509"/>
      <c r="BF9" s="509"/>
      <c r="BG9" s="509"/>
      <c r="BH9" s="509"/>
      <c r="BI9" s="509"/>
      <c r="BJ9" s="509"/>
      <c r="BK9" s="509"/>
      <c r="BL9" s="509"/>
      <c r="BM9" s="509"/>
      <c r="BN9" s="509"/>
      <c r="BO9" s="509"/>
      <c r="BP9" s="509"/>
      <c r="BQ9" s="509"/>
      <c r="BR9" s="509"/>
      <c r="BS9" s="509"/>
      <c r="BT9" s="509"/>
      <c r="BU9" s="509"/>
      <c r="BV9" s="509"/>
      <c r="BW9" s="509"/>
      <c r="BX9" s="509"/>
      <c r="BY9" s="509"/>
      <c r="BZ9" s="509"/>
      <c r="CA9" s="509"/>
      <c r="CB9" s="509"/>
      <c r="CC9" s="509"/>
      <c r="CD9" s="509"/>
      <c r="CE9" s="509"/>
      <c r="CF9" s="509"/>
      <c r="CG9" s="509"/>
      <c r="CH9" s="509"/>
      <c r="CI9" s="509"/>
      <c r="CJ9" s="509"/>
      <c r="CK9" s="509"/>
      <c r="CL9" s="509"/>
      <c r="CM9" s="509"/>
      <c r="CN9" s="509"/>
      <c r="CO9" s="509"/>
      <c r="CP9" s="509"/>
      <c r="CQ9" s="509"/>
      <c r="CR9" s="509"/>
      <c r="CS9" s="509"/>
      <c r="CT9" s="509"/>
      <c r="CU9" s="509"/>
      <c r="CV9" s="509"/>
      <c r="CW9" s="509"/>
      <c r="CX9" s="509"/>
      <c r="CY9" s="509"/>
      <c r="CZ9" s="509"/>
      <c r="DA9" s="509"/>
      <c r="DB9" s="509"/>
      <c r="DC9" s="509"/>
      <c r="DD9" s="509"/>
      <c r="DE9" s="509"/>
      <c r="DF9" s="509"/>
      <c r="DG9" s="509"/>
      <c r="DH9" s="509"/>
      <c r="DI9" s="509"/>
      <c r="DJ9" s="509"/>
      <c r="DK9" s="509"/>
      <c r="DL9" s="509"/>
      <c r="DM9" s="509"/>
      <c r="DN9" s="509"/>
      <c r="DO9" s="509"/>
      <c r="DP9" s="509"/>
      <c r="DQ9" s="509"/>
      <c r="DR9" s="509"/>
      <c r="DS9" s="509"/>
      <c r="DT9" s="509"/>
      <c r="DU9" s="509"/>
      <c r="DV9" s="509"/>
      <c r="DW9" s="509"/>
      <c r="DX9" s="509"/>
      <c r="DY9" s="509"/>
      <c r="DZ9" s="509"/>
      <c r="EA9" s="509"/>
      <c r="EB9" s="509"/>
      <c r="EC9" s="509"/>
      <c r="ED9" s="509"/>
      <c r="EE9" s="509"/>
      <c r="EF9" s="509"/>
      <c r="EG9" s="509"/>
      <c r="EH9" s="509"/>
      <c r="EI9" s="509"/>
      <c r="EJ9" s="509"/>
      <c r="EK9" s="509"/>
      <c r="EL9" s="509"/>
      <c r="EM9" s="509"/>
      <c r="EN9" s="509"/>
      <c r="EO9" s="509"/>
      <c r="EP9" s="509"/>
      <c r="EQ9" s="509"/>
      <c r="ER9" s="509"/>
      <c r="ES9" s="509"/>
      <c r="ET9" s="509"/>
      <c r="EU9" s="509"/>
      <c r="EV9" s="509"/>
      <c r="EW9" s="509"/>
      <c r="EX9" s="509"/>
      <c r="EY9" s="509"/>
      <c r="EZ9" s="509"/>
      <c r="FA9" s="509"/>
      <c r="FB9" s="509"/>
    </row>
    <row r="10" spans="1:158" ht="12" customHeight="1">
      <c r="A10" s="511"/>
      <c r="B10" s="518"/>
      <c r="C10" s="520"/>
      <c r="D10" s="514"/>
      <c r="E10" s="509"/>
      <c r="F10" s="509"/>
      <c r="G10" s="509"/>
      <c r="H10" s="509"/>
      <c r="I10" s="509"/>
      <c r="J10" s="509"/>
      <c r="K10" s="509"/>
      <c r="L10" s="509"/>
      <c r="M10" s="509"/>
      <c r="N10" s="509"/>
      <c r="O10" s="509"/>
      <c r="P10" s="509"/>
      <c r="Q10" s="509"/>
      <c r="R10" s="509"/>
      <c r="S10" s="515"/>
      <c r="T10" s="509"/>
      <c r="U10" s="509"/>
      <c r="V10" s="509"/>
      <c r="W10" s="509"/>
      <c r="X10" s="509"/>
      <c r="Y10" s="509"/>
      <c r="Z10" s="509"/>
      <c r="AA10" s="509"/>
      <c r="AB10" s="509"/>
      <c r="AC10" s="509"/>
      <c r="AD10" s="509"/>
      <c r="AE10" s="509"/>
      <c r="AF10" s="509"/>
      <c r="AG10" s="509"/>
      <c r="AH10" s="509"/>
      <c r="AI10" s="509"/>
      <c r="AJ10" s="509"/>
      <c r="AK10" s="509"/>
      <c r="AL10" s="509"/>
      <c r="AM10" s="509"/>
      <c r="AN10" s="509"/>
      <c r="AO10" s="509"/>
      <c r="AP10" s="509"/>
      <c r="AQ10" s="509"/>
      <c r="AR10" s="509"/>
      <c r="AS10" s="509"/>
      <c r="AT10" s="509"/>
      <c r="AU10" s="509"/>
      <c r="AV10" s="509"/>
      <c r="AW10" s="509"/>
      <c r="AX10" s="509"/>
      <c r="AY10" s="509"/>
      <c r="AZ10" s="509"/>
      <c r="BA10" s="509"/>
      <c r="BB10" s="509"/>
      <c r="BC10" s="509"/>
      <c r="BD10" s="509"/>
      <c r="BE10" s="509"/>
      <c r="BF10" s="509"/>
      <c r="BG10" s="509"/>
      <c r="BH10" s="509"/>
      <c r="BI10" s="509"/>
      <c r="BJ10" s="509"/>
      <c r="BK10" s="509"/>
      <c r="BL10" s="509"/>
      <c r="BM10" s="509"/>
      <c r="BN10" s="509"/>
      <c r="BO10" s="509"/>
      <c r="BP10" s="509"/>
      <c r="BQ10" s="509"/>
      <c r="BR10" s="509"/>
      <c r="BS10" s="509"/>
      <c r="BT10" s="509"/>
      <c r="BU10" s="509"/>
      <c r="BV10" s="509"/>
      <c r="BW10" s="509"/>
      <c r="BX10" s="509"/>
      <c r="BY10" s="509"/>
      <c r="BZ10" s="509"/>
      <c r="CA10" s="509"/>
      <c r="CB10" s="509"/>
      <c r="CC10" s="509"/>
      <c r="CD10" s="509"/>
      <c r="CE10" s="509"/>
      <c r="CF10" s="509"/>
      <c r="CG10" s="509"/>
      <c r="CH10" s="509"/>
      <c r="CI10" s="509"/>
      <c r="CJ10" s="509"/>
      <c r="CK10" s="509"/>
      <c r="CL10" s="509"/>
      <c r="CM10" s="509"/>
      <c r="CN10" s="509"/>
      <c r="CO10" s="509"/>
      <c r="CP10" s="509"/>
      <c r="CQ10" s="509"/>
      <c r="CR10" s="509"/>
      <c r="CS10" s="509"/>
      <c r="CT10" s="509"/>
      <c r="CU10" s="509"/>
      <c r="CV10" s="509"/>
      <c r="CW10" s="509"/>
      <c r="CX10" s="509"/>
      <c r="CY10" s="509"/>
      <c r="CZ10" s="509"/>
      <c r="DA10" s="509"/>
      <c r="DB10" s="509"/>
      <c r="DC10" s="509"/>
      <c r="DD10" s="509"/>
      <c r="DE10" s="509"/>
      <c r="DF10" s="509"/>
      <c r="DG10" s="509"/>
      <c r="DH10" s="509"/>
      <c r="DI10" s="509"/>
      <c r="DJ10" s="509"/>
      <c r="DK10" s="509"/>
      <c r="DL10" s="509"/>
      <c r="DM10" s="509"/>
      <c r="DN10" s="509"/>
      <c r="DO10" s="509"/>
      <c r="DP10" s="509"/>
      <c r="DQ10" s="509"/>
      <c r="DR10" s="509"/>
      <c r="DS10" s="509"/>
      <c r="DT10" s="509"/>
      <c r="DU10" s="509"/>
      <c r="DV10" s="509"/>
      <c r="DW10" s="509"/>
      <c r="DX10" s="509"/>
      <c r="DY10" s="509"/>
      <c r="DZ10" s="509"/>
      <c r="EA10" s="509"/>
      <c r="EB10" s="509"/>
      <c r="EC10" s="509"/>
      <c r="ED10" s="509"/>
      <c r="EE10" s="509"/>
      <c r="EF10" s="509"/>
      <c r="EG10" s="509"/>
      <c r="EH10" s="509"/>
      <c r="EI10" s="509"/>
      <c r="EJ10" s="509"/>
      <c r="EK10" s="509"/>
      <c r="EL10" s="509"/>
      <c r="EM10" s="509"/>
      <c r="EN10" s="509"/>
      <c r="EO10" s="509"/>
      <c r="EP10" s="509"/>
      <c r="EQ10" s="509"/>
      <c r="ER10" s="509"/>
      <c r="ES10" s="509"/>
      <c r="ET10" s="509"/>
      <c r="EU10" s="509"/>
      <c r="EV10" s="509"/>
      <c r="EW10" s="509"/>
      <c r="EX10" s="509"/>
      <c r="EY10" s="509"/>
      <c r="EZ10" s="509"/>
      <c r="FA10" s="509"/>
      <c r="FB10" s="509"/>
    </row>
    <row r="11" spans="1:158" ht="12" customHeight="1">
      <c r="A11" s="511"/>
      <c r="B11" s="518"/>
      <c r="C11" s="520"/>
      <c r="D11" s="514"/>
      <c r="E11" s="509"/>
      <c r="F11" s="509"/>
      <c r="G11" s="509"/>
      <c r="H11" s="509"/>
      <c r="I11" s="509"/>
      <c r="J11" s="509"/>
      <c r="K11" s="509"/>
      <c r="L11" s="509"/>
      <c r="M11" s="509"/>
      <c r="N11" s="509"/>
      <c r="O11" s="509"/>
      <c r="P11" s="509"/>
      <c r="Q11" s="509"/>
      <c r="R11" s="509"/>
      <c r="S11" s="515"/>
      <c r="T11" s="509"/>
      <c r="U11" s="509"/>
      <c r="V11" s="509"/>
      <c r="W11" s="509"/>
      <c r="X11" s="509"/>
      <c r="Y11" s="509"/>
      <c r="Z11" s="509"/>
      <c r="AA11" s="509"/>
      <c r="AB11" s="509"/>
      <c r="AC11" s="509"/>
      <c r="AD11" s="509"/>
      <c r="AE11" s="509"/>
      <c r="AF11" s="509"/>
      <c r="AG11" s="509"/>
      <c r="AH11" s="509"/>
      <c r="AI11" s="509"/>
      <c r="AJ11" s="509"/>
      <c r="AK11" s="509"/>
      <c r="AL11" s="509"/>
      <c r="AM11" s="509"/>
      <c r="AN11" s="509"/>
      <c r="AO11" s="509"/>
      <c r="AP11" s="509"/>
      <c r="AQ11" s="509"/>
      <c r="AR11" s="509"/>
      <c r="AS11" s="509"/>
      <c r="AT11" s="509"/>
      <c r="AU11" s="509"/>
      <c r="AV11" s="509"/>
      <c r="AW11" s="509"/>
      <c r="AX11" s="509"/>
      <c r="AY11" s="509"/>
      <c r="AZ11" s="509"/>
      <c r="BA11" s="509"/>
      <c r="BB11" s="509"/>
      <c r="BC11" s="509"/>
      <c r="BD11" s="509"/>
      <c r="BE11" s="509"/>
      <c r="BF11" s="509"/>
      <c r="BG11" s="509"/>
      <c r="BH11" s="509"/>
      <c r="BI11" s="509"/>
      <c r="BJ11" s="509"/>
      <c r="BK11" s="509"/>
      <c r="BL11" s="509"/>
      <c r="BM11" s="509"/>
      <c r="BN11" s="509"/>
      <c r="BO11" s="509"/>
      <c r="BP11" s="509"/>
      <c r="BQ11" s="509"/>
      <c r="BR11" s="509"/>
      <c r="BS11" s="509"/>
      <c r="BT11" s="509"/>
      <c r="BU11" s="509"/>
      <c r="BV11" s="509"/>
      <c r="BW11" s="509"/>
      <c r="BX11" s="509"/>
      <c r="BY11" s="509"/>
      <c r="BZ11" s="509"/>
      <c r="CA11" s="509"/>
      <c r="CB11" s="509"/>
      <c r="CC11" s="509"/>
      <c r="CD11" s="509"/>
      <c r="CE11" s="509"/>
      <c r="CF11" s="509"/>
      <c r="CG11" s="509"/>
      <c r="CH11" s="509"/>
      <c r="CI11" s="509"/>
      <c r="CJ11" s="509"/>
      <c r="CK11" s="509"/>
      <c r="CL11" s="509"/>
      <c r="CM11" s="509"/>
      <c r="CN11" s="509"/>
      <c r="CO11" s="509"/>
      <c r="CP11" s="509"/>
      <c r="CQ11" s="509"/>
      <c r="CR11" s="509"/>
      <c r="CS11" s="509"/>
      <c r="CT11" s="509"/>
      <c r="CU11" s="509"/>
      <c r="CV11" s="509"/>
      <c r="CW11" s="509"/>
      <c r="CX11" s="509"/>
      <c r="CY11" s="509"/>
      <c r="CZ11" s="509"/>
      <c r="DA11" s="509"/>
      <c r="DB11" s="509"/>
      <c r="DC11" s="509"/>
      <c r="DD11" s="509"/>
      <c r="DE11" s="509"/>
      <c r="DF11" s="509"/>
      <c r="DG11" s="509"/>
      <c r="DH11" s="509"/>
      <c r="DI11" s="509"/>
      <c r="DJ11" s="509"/>
      <c r="DK11" s="509"/>
      <c r="DL11" s="509"/>
      <c r="DM11" s="509"/>
      <c r="DN11" s="509"/>
      <c r="DO11" s="509"/>
      <c r="DP11" s="509"/>
      <c r="DQ11" s="509"/>
      <c r="DR11" s="509"/>
      <c r="DS11" s="509"/>
      <c r="DT11" s="509"/>
      <c r="DU11" s="509"/>
      <c r="DV11" s="509"/>
      <c r="DW11" s="509"/>
      <c r="DX11" s="509"/>
      <c r="DY11" s="509"/>
      <c r="DZ11" s="509"/>
      <c r="EA11" s="509"/>
      <c r="EB11" s="509"/>
      <c r="EC11" s="509"/>
      <c r="ED11" s="509"/>
      <c r="EE11" s="509"/>
      <c r="EF11" s="509"/>
      <c r="EG11" s="509"/>
      <c r="EH11" s="509"/>
      <c r="EI11" s="509"/>
      <c r="EJ11" s="509"/>
      <c r="EK11" s="509"/>
      <c r="EL11" s="509"/>
      <c r="EM11" s="509"/>
      <c r="EN11" s="509"/>
      <c r="EO11" s="509"/>
      <c r="EP11" s="509"/>
      <c r="EQ11" s="509"/>
      <c r="ER11" s="509"/>
      <c r="ES11" s="509"/>
      <c r="ET11" s="509"/>
      <c r="EU11" s="509"/>
      <c r="EV11" s="509"/>
      <c r="EW11" s="509"/>
      <c r="EX11" s="509"/>
      <c r="EY11" s="509"/>
      <c r="EZ11" s="509"/>
      <c r="FA11" s="509"/>
      <c r="FB11" s="509"/>
    </row>
    <row r="12" spans="1:158" ht="12" customHeight="1">
      <c r="A12" s="511"/>
      <c r="B12" s="518"/>
      <c r="C12" s="520"/>
      <c r="D12" s="514"/>
      <c r="E12" s="509"/>
      <c r="F12" s="509"/>
      <c r="G12" s="509"/>
      <c r="H12" s="509"/>
      <c r="I12" s="509"/>
      <c r="J12" s="509"/>
      <c r="K12" s="509"/>
      <c r="L12" s="509"/>
      <c r="M12" s="509"/>
      <c r="N12" s="509"/>
      <c r="O12" s="509"/>
      <c r="P12" s="509"/>
      <c r="Q12" s="509"/>
      <c r="R12" s="509"/>
      <c r="S12" s="515"/>
      <c r="T12" s="509"/>
      <c r="U12" s="509"/>
      <c r="V12" s="509"/>
      <c r="W12" s="509"/>
      <c r="X12" s="509"/>
      <c r="Y12" s="509"/>
      <c r="Z12" s="509"/>
      <c r="AA12" s="509"/>
      <c r="AB12" s="509"/>
      <c r="AC12" s="509"/>
      <c r="AD12" s="509"/>
      <c r="AE12" s="509"/>
      <c r="AF12" s="509"/>
      <c r="AG12" s="509"/>
      <c r="AH12" s="509"/>
      <c r="AI12" s="509"/>
      <c r="AJ12" s="509"/>
      <c r="AK12" s="509"/>
      <c r="AL12" s="509"/>
      <c r="AM12" s="509"/>
      <c r="AN12" s="509"/>
      <c r="AO12" s="509"/>
      <c r="AP12" s="509"/>
      <c r="AQ12" s="509"/>
      <c r="AR12" s="509"/>
      <c r="AS12" s="509"/>
      <c r="AT12" s="509"/>
      <c r="AU12" s="509"/>
      <c r="AV12" s="509"/>
      <c r="AW12" s="509"/>
      <c r="AX12" s="509"/>
      <c r="AY12" s="509"/>
      <c r="AZ12" s="509"/>
      <c r="BA12" s="509"/>
      <c r="BB12" s="509"/>
      <c r="BC12" s="509"/>
      <c r="BD12" s="509"/>
      <c r="BE12" s="509"/>
      <c r="BF12" s="509"/>
      <c r="BG12" s="509"/>
      <c r="BH12" s="509"/>
      <c r="BI12" s="509"/>
      <c r="BJ12" s="509"/>
      <c r="BK12" s="509"/>
      <c r="BL12" s="509"/>
      <c r="BM12" s="509"/>
      <c r="BN12" s="509"/>
      <c r="BO12" s="509"/>
      <c r="BP12" s="509"/>
      <c r="BQ12" s="509"/>
      <c r="BR12" s="509"/>
      <c r="BS12" s="509"/>
      <c r="BT12" s="509"/>
      <c r="BU12" s="509"/>
      <c r="BV12" s="509"/>
      <c r="BW12" s="509"/>
      <c r="BX12" s="509"/>
      <c r="BY12" s="509"/>
      <c r="BZ12" s="509"/>
      <c r="CA12" s="509"/>
      <c r="CB12" s="509"/>
      <c r="CC12" s="509"/>
      <c r="CD12" s="509"/>
      <c r="CE12" s="509"/>
      <c r="CF12" s="509"/>
      <c r="CG12" s="509"/>
      <c r="CH12" s="509"/>
      <c r="CI12" s="509"/>
      <c r="CJ12" s="509"/>
      <c r="CK12" s="509"/>
      <c r="CL12" s="509"/>
      <c r="CM12" s="509"/>
      <c r="CN12" s="509"/>
      <c r="CO12" s="509"/>
      <c r="CP12" s="509"/>
      <c r="CQ12" s="509"/>
      <c r="CR12" s="509"/>
      <c r="CS12" s="509"/>
      <c r="CT12" s="509"/>
      <c r="CU12" s="509"/>
      <c r="CV12" s="509"/>
      <c r="CW12" s="509"/>
      <c r="CX12" s="509"/>
      <c r="CY12" s="509"/>
      <c r="CZ12" s="509"/>
      <c r="DA12" s="509"/>
      <c r="DB12" s="509"/>
      <c r="DC12" s="509"/>
      <c r="DD12" s="509"/>
      <c r="DE12" s="509"/>
      <c r="DF12" s="509"/>
      <c r="DG12" s="509"/>
      <c r="DH12" s="509"/>
      <c r="DI12" s="509"/>
      <c r="DJ12" s="509"/>
      <c r="DK12" s="509"/>
      <c r="DL12" s="509"/>
      <c r="DM12" s="509"/>
      <c r="DN12" s="509"/>
      <c r="DO12" s="509"/>
      <c r="DP12" s="509"/>
      <c r="DQ12" s="509"/>
      <c r="DR12" s="509"/>
      <c r="DS12" s="509"/>
      <c r="DT12" s="509"/>
      <c r="DU12" s="509"/>
      <c r="DV12" s="509"/>
      <c r="DW12" s="509"/>
      <c r="DX12" s="509"/>
      <c r="DY12" s="509"/>
      <c r="DZ12" s="509"/>
      <c r="EA12" s="509"/>
      <c r="EB12" s="509"/>
      <c r="EC12" s="509"/>
      <c r="ED12" s="509"/>
      <c r="EE12" s="509"/>
      <c r="EF12" s="509"/>
      <c r="EG12" s="509"/>
      <c r="EH12" s="509"/>
      <c r="EI12" s="509"/>
      <c r="EJ12" s="509"/>
      <c r="EK12" s="509"/>
      <c r="EL12" s="509"/>
      <c r="EM12" s="509"/>
      <c r="EN12" s="509"/>
      <c r="EO12" s="509"/>
      <c r="EP12" s="509"/>
      <c r="EQ12" s="509"/>
      <c r="ER12" s="509"/>
      <c r="ES12" s="509"/>
      <c r="ET12" s="509"/>
      <c r="EU12" s="509"/>
      <c r="EV12" s="509"/>
      <c r="EW12" s="509"/>
      <c r="EX12" s="509"/>
      <c r="EY12" s="509"/>
      <c r="EZ12" s="509"/>
      <c r="FA12" s="509"/>
      <c r="FB12" s="509"/>
    </row>
    <row r="13" spans="1:158" ht="12" customHeight="1">
      <c r="A13" s="511"/>
      <c r="B13" s="518"/>
      <c r="C13" s="520"/>
      <c r="D13" s="514"/>
      <c r="E13" s="509"/>
      <c r="F13" s="509"/>
      <c r="G13" s="509"/>
      <c r="H13" s="509"/>
      <c r="I13" s="509"/>
      <c r="J13" s="509"/>
      <c r="K13" s="509"/>
      <c r="L13" s="509"/>
      <c r="M13" s="509"/>
      <c r="N13" s="509"/>
      <c r="O13" s="509"/>
      <c r="P13" s="509"/>
      <c r="Q13" s="509"/>
      <c r="R13" s="509"/>
      <c r="S13" s="515"/>
      <c r="T13" s="509"/>
      <c r="U13" s="509"/>
      <c r="V13" s="509"/>
      <c r="W13" s="509"/>
      <c r="X13" s="509"/>
      <c r="Y13" s="509"/>
      <c r="Z13" s="509"/>
      <c r="AA13" s="509"/>
      <c r="AB13" s="509"/>
      <c r="AC13" s="509"/>
      <c r="AD13" s="509"/>
      <c r="AE13" s="509"/>
      <c r="AF13" s="509"/>
      <c r="AG13" s="509"/>
      <c r="AH13" s="509"/>
      <c r="AI13" s="509"/>
      <c r="AJ13" s="509"/>
      <c r="AK13" s="509"/>
      <c r="AL13" s="509"/>
      <c r="AM13" s="509"/>
      <c r="AN13" s="509"/>
      <c r="AO13" s="509"/>
      <c r="AP13" s="509"/>
      <c r="AQ13" s="509"/>
      <c r="AR13" s="509"/>
      <c r="AS13" s="509"/>
      <c r="AT13" s="509"/>
      <c r="AU13" s="509"/>
      <c r="AV13" s="509"/>
      <c r="AW13" s="509"/>
      <c r="AX13" s="509"/>
      <c r="AY13" s="509"/>
      <c r="AZ13" s="509"/>
      <c r="BA13" s="509"/>
      <c r="BB13" s="509"/>
      <c r="BC13" s="509"/>
      <c r="BD13" s="509"/>
      <c r="BE13" s="509"/>
      <c r="BF13" s="509"/>
      <c r="BG13" s="509"/>
      <c r="BH13" s="509"/>
      <c r="BI13" s="509"/>
      <c r="BJ13" s="509"/>
      <c r="BK13" s="509"/>
      <c r="BL13" s="509"/>
      <c r="BM13" s="509"/>
      <c r="BN13" s="509"/>
      <c r="BO13" s="509"/>
      <c r="BP13" s="509"/>
      <c r="BQ13" s="509"/>
      <c r="BR13" s="509"/>
      <c r="BS13" s="509"/>
      <c r="BT13" s="509"/>
      <c r="BU13" s="509"/>
      <c r="BV13" s="509"/>
      <c r="BW13" s="509"/>
      <c r="BX13" s="509"/>
      <c r="BY13" s="509"/>
      <c r="BZ13" s="509"/>
      <c r="CA13" s="509"/>
      <c r="CB13" s="509"/>
      <c r="CC13" s="509"/>
      <c r="CD13" s="509"/>
      <c r="CE13" s="509"/>
      <c r="CF13" s="509"/>
      <c r="CG13" s="509"/>
      <c r="CH13" s="509"/>
      <c r="CI13" s="509"/>
      <c r="CJ13" s="509"/>
      <c r="CK13" s="509"/>
      <c r="CL13" s="509"/>
      <c r="CM13" s="509"/>
      <c r="CN13" s="509"/>
      <c r="CO13" s="509"/>
      <c r="CP13" s="509"/>
      <c r="CQ13" s="509"/>
      <c r="CR13" s="509"/>
      <c r="CS13" s="509"/>
      <c r="CT13" s="509"/>
      <c r="CU13" s="509"/>
      <c r="CV13" s="509"/>
      <c r="CW13" s="509"/>
      <c r="CX13" s="509"/>
      <c r="CY13" s="509"/>
      <c r="CZ13" s="509"/>
      <c r="DA13" s="509"/>
      <c r="DB13" s="509"/>
      <c r="DC13" s="509"/>
      <c r="DD13" s="509"/>
      <c r="DE13" s="509"/>
      <c r="DF13" s="509"/>
      <c r="DG13" s="509"/>
      <c r="DH13" s="509"/>
      <c r="DI13" s="509"/>
      <c r="DJ13" s="509"/>
      <c r="DK13" s="509"/>
      <c r="DL13" s="509"/>
      <c r="DM13" s="509"/>
      <c r="DN13" s="509"/>
      <c r="DO13" s="509"/>
      <c r="DP13" s="509"/>
      <c r="DQ13" s="509"/>
      <c r="DR13" s="509"/>
      <c r="DS13" s="509"/>
      <c r="DT13" s="509"/>
      <c r="DU13" s="509"/>
      <c r="DV13" s="509"/>
      <c r="DW13" s="509"/>
      <c r="DX13" s="509"/>
      <c r="DY13" s="509"/>
      <c r="DZ13" s="509"/>
      <c r="EA13" s="509"/>
      <c r="EB13" s="509"/>
      <c r="EC13" s="509"/>
      <c r="ED13" s="509"/>
      <c r="EE13" s="509"/>
      <c r="EF13" s="509"/>
      <c r="EG13" s="509"/>
      <c r="EH13" s="509"/>
      <c r="EI13" s="509"/>
      <c r="EJ13" s="509"/>
      <c r="EK13" s="509"/>
      <c r="EL13" s="509"/>
      <c r="EM13" s="509"/>
      <c r="EN13" s="509"/>
      <c r="EO13" s="509"/>
      <c r="EP13" s="509"/>
      <c r="EQ13" s="509"/>
      <c r="ER13" s="509"/>
      <c r="ES13" s="509"/>
      <c r="ET13" s="509"/>
      <c r="EU13" s="509"/>
      <c r="EV13" s="509"/>
      <c r="EW13" s="509"/>
      <c r="EX13" s="509"/>
      <c r="EY13" s="509"/>
      <c r="EZ13" s="509"/>
      <c r="FA13" s="509"/>
      <c r="FB13" s="509"/>
    </row>
    <row r="14" spans="1:158" ht="12" customHeight="1">
      <c r="A14" s="511"/>
      <c r="B14" s="518"/>
      <c r="C14" s="520"/>
      <c r="D14" s="514"/>
      <c r="E14" s="509"/>
      <c r="F14" s="509"/>
      <c r="G14" s="509"/>
      <c r="H14" s="509"/>
      <c r="I14" s="509"/>
      <c r="J14" s="509"/>
      <c r="K14" s="509"/>
      <c r="L14" s="509"/>
      <c r="M14" s="509"/>
      <c r="N14" s="509"/>
      <c r="O14" s="509"/>
      <c r="P14" s="509"/>
      <c r="Q14" s="509"/>
      <c r="R14" s="509"/>
      <c r="S14" s="515"/>
      <c r="T14" s="509"/>
      <c r="U14" s="509"/>
      <c r="V14" s="509"/>
      <c r="W14" s="509"/>
      <c r="X14" s="509"/>
      <c r="Y14" s="509"/>
      <c r="Z14" s="509"/>
      <c r="AA14" s="509"/>
      <c r="AB14" s="509"/>
      <c r="AC14" s="509"/>
      <c r="AD14" s="509"/>
      <c r="AE14" s="509"/>
      <c r="AF14" s="509"/>
      <c r="AG14" s="509"/>
      <c r="AH14" s="509"/>
      <c r="AI14" s="509"/>
      <c r="AJ14" s="509"/>
      <c r="AK14" s="509"/>
      <c r="AL14" s="509"/>
      <c r="AM14" s="509"/>
      <c r="AN14" s="509"/>
      <c r="AO14" s="509"/>
      <c r="AP14" s="509"/>
      <c r="AQ14" s="509"/>
      <c r="AR14" s="509"/>
      <c r="AS14" s="509"/>
      <c r="AT14" s="509"/>
      <c r="AU14" s="509"/>
      <c r="AV14" s="509"/>
      <c r="AW14" s="509"/>
      <c r="AX14" s="509"/>
      <c r="AY14" s="509"/>
      <c r="AZ14" s="509"/>
      <c r="BA14" s="509"/>
      <c r="BB14" s="509"/>
      <c r="BC14" s="509"/>
      <c r="BD14" s="509"/>
      <c r="BE14" s="509"/>
      <c r="BF14" s="509"/>
      <c r="BG14" s="509"/>
      <c r="BH14" s="509"/>
      <c r="BI14" s="509"/>
      <c r="BJ14" s="509"/>
      <c r="BK14" s="509"/>
      <c r="BL14" s="509"/>
      <c r="BM14" s="509"/>
      <c r="BN14" s="509"/>
      <c r="BO14" s="509"/>
      <c r="BP14" s="509"/>
      <c r="BQ14" s="509"/>
      <c r="BR14" s="509"/>
      <c r="BS14" s="509"/>
      <c r="BT14" s="509"/>
      <c r="BU14" s="509"/>
      <c r="BV14" s="509"/>
      <c r="BW14" s="509"/>
      <c r="BX14" s="509"/>
      <c r="BY14" s="509"/>
      <c r="BZ14" s="509"/>
      <c r="CA14" s="509"/>
      <c r="CB14" s="509"/>
      <c r="CC14" s="509"/>
      <c r="CD14" s="509"/>
      <c r="CE14" s="509"/>
      <c r="CF14" s="509"/>
      <c r="CG14" s="509"/>
      <c r="CH14" s="509"/>
      <c r="CI14" s="509"/>
      <c r="CJ14" s="509"/>
      <c r="CK14" s="509"/>
      <c r="CL14" s="509"/>
      <c r="CM14" s="509"/>
      <c r="CN14" s="509"/>
      <c r="CO14" s="509"/>
      <c r="CP14" s="509"/>
      <c r="CQ14" s="509"/>
      <c r="CR14" s="509"/>
      <c r="CS14" s="509"/>
      <c r="CT14" s="509"/>
      <c r="CU14" s="509"/>
      <c r="CV14" s="509"/>
      <c r="CW14" s="509"/>
      <c r="CX14" s="509"/>
      <c r="CY14" s="509"/>
      <c r="CZ14" s="509"/>
      <c r="DA14" s="509"/>
      <c r="DB14" s="509"/>
      <c r="DC14" s="509"/>
      <c r="DD14" s="509"/>
      <c r="DE14" s="509"/>
      <c r="DF14" s="509"/>
      <c r="DG14" s="509"/>
      <c r="DH14" s="509"/>
      <c r="DI14" s="509"/>
      <c r="DJ14" s="509"/>
      <c r="DK14" s="509"/>
      <c r="DL14" s="509"/>
      <c r="DM14" s="509"/>
      <c r="DN14" s="509"/>
      <c r="DO14" s="509"/>
      <c r="DP14" s="509"/>
      <c r="DQ14" s="509"/>
      <c r="DR14" s="509"/>
      <c r="DS14" s="509"/>
      <c r="DT14" s="509"/>
      <c r="DU14" s="509"/>
      <c r="DV14" s="509"/>
      <c r="DW14" s="509"/>
      <c r="DX14" s="509"/>
      <c r="DY14" s="509"/>
      <c r="DZ14" s="509"/>
      <c r="EA14" s="509"/>
      <c r="EB14" s="509"/>
      <c r="EC14" s="509"/>
      <c r="ED14" s="509"/>
      <c r="EE14" s="509"/>
      <c r="EF14" s="509"/>
      <c r="EG14" s="509"/>
      <c r="EH14" s="509"/>
      <c r="EI14" s="509"/>
      <c r="EJ14" s="509"/>
      <c r="EK14" s="509"/>
      <c r="EL14" s="509"/>
      <c r="EM14" s="509"/>
      <c r="EN14" s="509"/>
      <c r="EO14" s="509"/>
      <c r="EP14" s="509"/>
      <c r="EQ14" s="509"/>
      <c r="ER14" s="509"/>
      <c r="ES14" s="509"/>
      <c r="ET14" s="509"/>
      <c r="EU14" s="509"/>
      <c r="EV14" s="509"/>
      <c r="EW14" s="509"/>
      <c r="EX14" s="509"/>
      <c r="EY14" s="509"/>
      <c r="EZ14" s="509"/>
      <c r="FA14" s="509"/>
      <c r="FB14" s="509"/>
    </row>
    <row r="15" spans="1:158" ht="12" customHeight="1">
      <c r="A15" s="511"/>
      <c r="B15" s="518"/>
      <c r="C15" s="520"/>
      <c r="D15" s="514"/>
      <c r="E15" s="509"/>
      <c r="F15" s="509"/>
      <c r="G15" s="509"/>
      <c r="H15" s="509"/>
      <c r="I15" s="509"/>
      <c r="J15" s="509"/>
      <c r="K15" s="509"/>
      <c r="L15" s="509"/>
      <c r="M15" s="509"/>
      <c r="N15" s="509"/>
      <c r="O15" s="509"/>
      <c r="P15" s="509"/>
      <c r="Q15" s="509"/>
      <c r="R15" s="509"/>
      <c r="S15" s="515"/>
      <c r="T15" s="509"/>
      <c r="U15" s="509"/>
      <c r="V15" s="509"/>
      <c r="W15" s="509"/>
      <c r="X15" s="509"/>
      <c r="Y15" s="509"/>
      <c r="Z15" s="509"/>
      <c r="AA15" s="509"/>
      <c r="AB15" s="509"/>
      <c r="AC15" s="509"/>
      <c r="AD15" s="509"/>
      <c r="AE15" s="509"/>
      <c r="AF15" s="509"/>
      <c r="AG15" s="509"/>
      <c r="AH15" s="509"/>
      <c r="AI15" s="509"/>
      <c r="AJ15" s="509"/>
      <c r="AK15" s="509"/>
      <c r="AL15" s="509"/>
      <c r="AM15" s="509"/>
      <c r="AN15" s="509"/>
      <c r="AO15" s="509"/>
      <c r="AP15" s="509"/>
      <c r="AQ15" s="509"/>
      <c r="AR15" s="509"/>
      <c r="AS15" s="509"/>
      <c r="AT15" s="509"/>
      <c r="AU15" s="509"/>
      <c r="AV15" s="509"/>
      <c r="AW15" s="509"/>
      <c r="AX15" s="509"/>
      <c r="AY15" s="509"/>
      <c r="AZ15" s="509"/>
      <c r="BA15" s="509"/>
      <c r="BB15" s="509"/>
      <c r="BC15" s="509"/>
      <c r="BD15" s="509"/>
      <c r="BE15" s="509"/>
      <c r="BF15" s="509"/>
      <c r="BG15" s="509"/>
      <c r="BH15" s="509"/>
      <c r="BI15" s="509"/>
      <c r="BJ15" s="509"/>
      <c r="BK15" s="509"/>
      <c r="BL15" s="509"/>
      <c r="BM15" s="509"/>
      <c r="BN15" s="509"/>
      <c r="BO15" s="509"/>
      <c r="BP15" s="509"/>
      <c r="BQ15" s="509"/>
      <c r="BR15" s="509"/>
      <c r="BS15" s="509"/>
      <c r="BT15" s="509"/>
      <c r="BU15" s="509"/>
      <c r="BV15" s="509"/>
      <c r="BW15" s="509"/>
      <c r="BX15" s="509"/>
      <c r="BY15" s="509"/>
      <c r="BZ15" s="509"/>
      <c r="CA15" s="509"/>
      <c r="CB15" s="509"/>
      <c r="CC15" s="509"/>
      <c r="CD15" s="509"/>
      <c r="CE15" s="509"/>
      <c r="CF15" s="509"/>
      <c r="CG15" s="509"/>
      <c r="CH15" s="509"/>
      <c r="CI15" s="509"/>
      <c r="CJ15" s="509"/>
      <c r="CK15" s="509"/>
      <c r="CL15" s="509"/>
      <c r="CM15" s="509"/>
      <c r="CN15" s="509"/>
      <c r="CO15" s="509"/>
      <c r="CP15" s="509"/>
      <c r="CQ15" s="509"/>
      <c r="CR15" s="509"/>
      <c r="CS15" s="509"/>
      <c r="CT15" s="509"/>
      <c r="CU15" s="509"/>
      <c r="CV15" s="509"/>
      <c r="CW15" s="509"/>
      <c r="CX15" s="509"/>
      <c r="CY15" s="509"/>
      <c r="CZ15" s="509"/>
      <c r="DA15" s="509"/>
      <c r="DB15" s="509"/>
      <c r="DC15" s="509"/>
      <c r="DD15" s="509"/>
      <c r="DE15" s="509"/>
      <c r="DF15" s="509"/>
      <c r="DG15" s="509"/>
      <c r="DH15" s="509"/>
      <c r="DI15" s="509"/>
      <c r="DJ15" s="509"/>
      <c r="DK15" s="509"/>
      <c r="DL15" s="509"/>
      <c r="DM15" s="509"/>
      <c r="DN15" s="509"/>
      <c r="DO15" s="509"/>
      <c r="DP15" s="509"/>
      <c r="DQ15" s="509"/>
      <c r="DR15" s="509"/>
      <c r="DS15" s="509"/>
      <c r="DT15" s="509"/>
      <c r="DU15" s="509"/>
      <c r="DV15" s="509"/>
      <c r="DW15" s="509"/>
      <c r="DX15" s="509"/>
      <c r="DY15" s="509"/>
      <c r="DZ15" s="509"/>
      <c r="EA15" s="509"/>
      <c r="EB15" s="509"/>
      <c r="EC15" s="509"/>
      <c r="ED15" s="509"/>
      <c r="EE15" s="509"/>
      <c r="EF15" s="509"/>
      <c r="EG15" s="509"/>
      <c r="EH15" s="509"/>
      <c r="EI15" s="509"/>
      <c r="EJ15" s="509"/>
      <c r="EK15" s="509"/>
      <c r="EL15" s="509"/>
      <c r="EM15" s="509"/>
      <c r="EN15" s="509"/>
      <c r="EO15" s="509"/>
      <c r="EP15" s="509"/>
      <c r="EQ15" s="509"/>
      <c r="ER15" s="509"/>
      <c r="ES15" s="509"/>
      <c r="ET15" s="509"/>
      <c r="EU15" s="509"/>
      <c r="EV15" s="509"/>
      <c r="EW15" s="509"/>
      <c r="EX15" s="509"/>
      <c r="EY15" s="509"/>
      <c r="EZ15" s="509"/>
      <c r="FA15" s="509"/>
      <c r="FB15" s="509"/>
    </row>
    <row r="16" spans="1:158" ht="12" customHeight="1">
      <c r="A16" s="511"/>
      <c r="B16" s="518"/>
      <c r="C16" s="520"/>
      <c r="D16" s="514"/>
      <c r="E16" s="509"/>
      <c r="F16" s="509"/>
      <c r="G16" s="509"/>
      <c r="H16" s="509"/>
      <c r="I16" s="509"/>
      <c r="J16" s="509"/>
      <c r="K16" s="509"/>
      <c r="L16" s="509"/>
      <c r="M16" s="509"/>
      <c r="N16" s="509"/>
      <c r="O16" s="509"/>
      <c r="P16" s="509"/>
      <c r="Q16" s="509"/>
      <c r="R16" s="509"/>
      <c r="S16" s="515"/>
      <c r="T16" s="509"/>
      <c r="U16" s="509"/>
      <c r="V16" s="509"/>
      <c r="W16" s="509"/>
      <c r="X16" s="509"/>
      <c r="Y16" s="509"/>
      <c r="Z16" s="509"/>
      <c r="AA16" s="509"/>
      <c r="AB16" s="509"/>
      <c r="AC16" s="509"/>
      <c r="AD16" s="509"/>
      <c r="AE16" s="509"/>
      <c r="AF16" s="509"/>
      <c r="AG16" s="509"/>
      <c r="AH16" s="509"/>
      <c r="AI16" s="509"/>
      <c r="AJ16" s="509"/>
      <c r="AK16" s="509"/>
      <c r="AL16" s="509"/>
      <c r="AM16" s="509"/>
      <c r="AN16" s="509"/>
      <c r="AO16" s="509"/>
      <c r="AP16" s="509"/>
      <c r="AQ16" s="509"/>
      <c r="AR16" s="509"/>
      <c r="AS16" s="509"/>
      <c r="AT16" s="509"/>
      <c r="AU16" s="509"/>
      <c r="AV16" s="509"/>
      <c r="AW16" s="509"/>
      <c r="AX16" s="509"/>
      <c r="AY16" s="509"/>
      <c r="AZ16" s="509"/>
      <c r="BA16" s="509"/>
      <c r="BB16" s="509"/>
      <c r="BC16" s="509"/>
      <c r="BD16" s="509"/>
      <c r="BE16" s="509"/>
      <c r="BF16" s="509"/>
      <c r="BG16" s="509"/>
      <c r="BH16" s="509"/>
      <c r="BI16" s="509"/>
      <c r="BJ16" s="509"/>
      <c r="BK16" s="509"/>
      <c r="BL16" s="509"/>
      <c r="BM16" s="509"/>
      <c r="BN16" s="509"/>
      <c r="BO16" s="509"/>
      <c r="BP16" s="509"/>
      <c r="BQ16" s="509"/>
      <c r="BR16" s="509"/>
      <c r="BS16" s="509"/>
      <c r="BT16" s="509"/>
      <c r="BU16" s="509"/>
      <c r="BV16" s="509"/>
      <c r="BW16" s="509"/>
      <c r="BX16" s="509"/>
      <c r="BY16" s="509"/>
      <c r="BZ16" s="509"/>
      <c r="CA16" s="509"/>
      <c r="CB16" s="509"/>
      <c r="CC16" s="509"/>
      <c r="CD16" s="509"/>
      <c r="CE16" s="509"/>
      <c r="CF16" s="509"/>
      <c r="CG16" s="509"/>
      <c r="CH16" s="509"/>
      <c r="CI16" s="509"/>
      <c r="CJ16" s="509"/>
      <c r="CK16" s="509"/>
      <c r="CL16" s="509"/>
      <c r="CM16" s="509"/>
      <c r="CN16" s="509"/>
      <c r="CO16" s="509"/>
      <c r="CP16" s="509"/>
      <c r="CQ16" s="509"/>
      <c r="CR16" s="509"/>
      <c r="CS16" s="509"/>
      <c r="CT16" s="509"/>
      <c r="CU16" s="509"/>
      <c r="CV16" s="509"/>
      <c r="CW16" s="509"/>
      <c r="CX16" s="509"/>
      <c r="CY16" s="509"/>
      <c r="CZ16" s="509"/>
      <c r="DA16" s="509"/>
      <c r="DB16" s="509"/>
      <c r="DC16" s="509"/>
      <c r="DD16" s="509"/>
      <c r="DE16" s="509"/>
      <c r="DF16" s="509"/>
      <c r="DG16" s="509"/>
      <c r="DH16" s="509"/>
      <c r="DI16" s="509"/>
      <c r="DJ16" s="509"/>
      <c r="DK16" s="509"/>
      <c r="DL16" s="509"/>
      <c r="DM16" s="509"/>
      <c r="DN16" s="509"/>
      <c r="DO16" s="509"/>
      <c r="DP16" s="509"/>
      <c r="DQ16" s="509"/>
      <c r="DR16" s="509"/>
      <c r="DS16" s="509"/>
      <c r="DT16" s="509"/>
      <c r="DU16" s="509"/>
      <c r="DV16" s="509"/>
      <c r="DW16" s="509"/>
      <c r="DX16" s="509"/>
      <c r="DY16" s="509"/>
      <c r="DZ16" s="509"/>
      <c r="EA16" s="509"/>
      <c r="EB16" s="509"/>
      <c r="EC16" s="509"/>
      <c r="ED16" s="509"/>
      <c r="EE16" s="509"/>
      <c r="EF16" s="509"/>
      <c r="EG16" s="509"/>
      <c r="EH16" s="509"/>
      <c r="EI16" s="509"/>
      <c r="EJ16" s="509"/>
      <c r="EK16" s="509"/>
      <c r="EL16" s="509"/>
      <c r="EM16" s="509"/>
      <c r="EN16" s="509"/>
      <c r="EO16" s="509"/>
      <c r="EP16" s="509"/>
      <c r="EQ16" s="509"/>
      <c r="ER16" s="509"/>
      <c r="ES16" s="509"/>
      <c r="ET16" s="509"/>
      <c r="EU16" s="509"/>
      <c r="EV16" s="509"/>
      <c r="EW16" s="509"/>
      <c r="EX16" s="509"/>
      <c r="EY16" s="509"/>
      <c r="EZ16" s="509"/>
      <c r="FA16" s="509"/>
      <c r="FB16" s="509"/>
    </row>
    <row r="17" spans="1:158" ht="12" customHeight="1">
      <c r="A17" s="511"/>
      <c r="B17" s="518"/>
      <c r="C17" s="520"/>
      <c r="D17" s="514"/>
      <c r="E17" s="509"/>
      <c r="F17" s="509"/>
      <c r="G17" s="509"/>
      <c r="H17" s="509"/>
      <c r="I17" s="509"/>
      <c r="J17" s="509"/>
      <c r="K17" s="509"/>
      <c r="L17" s="509"/>
      <c r="M17" s="509"/>
      <c r="N17" s="509"/>
      <c r="O17" s="509"/>
      <c r="P17" s="509"/>
      <c r="Q17" s="509"/>
      <c r="R17" s="509"/>
      <c r="S17" s="515"/>
      <c r="T17" s="509"/>
      <c r="U17" s="509"/>
      <c r="V17" s="509"/>
      <c r="W17" s="509"/>
      <c r="X17" s="509"/>
      <c r="Y17" s="509"/>
      <c r="Z17" s="509"/>
      <c r="AA17" s="509"/>
      <c r="AB17" s="509"/>
      <c r="AC17" s="509"/>
      <c r="AD17" s="509"/>
      <c r="AE17" s="509"/>
      <c r="AF17" s="509"/>
      <c r="AG17" s="509"/>
      <c r="AH17" s="509"/>
      <c r="AI17" s="509"/>
      <c r="AJ17" s="509"/>
      <c r="AK17" s="509"/>
      <c r="AL17" s="509"/>
      <c r="AM17" s="509"/>
      <c r="AN17" s="509"/>
      <c r="AO17" s="509"/>
      <c r="AP17" s="509"/>
      <c r="AQ17" s="509"/>
      <c r="AR17" s="509"/>
      <c r="AS17" s="509"/>
      <c r="AT17" s="509"/>
      <c r="AU17" s="509"/>
      <c r="AV17" s="509"/>
      <c r="AW17" s="509"/>
      <c r="AX17" s="509"/>
      <c r="AY17" s="509"/>
      <c r="AZ17" s="509"/>
      <c r="BA17" s="509"/>
      <c r="BB17" s="509"/>
      <c r="BC17" s="509"/>
      <c r="BD17" s="509"/>
      <c r="BE17" s="509"/>
      <c r="BF17" s="509"/>
      <c r="BG17" s="509"/>
      <c r="BH17" s="509"/>
      <c r="BI17" s="509"/>
      <c r="BJ17" s="509"/>
      <c r="BK17" s="509"/>
      <c r="BL17" s="509"/>
      <c r="BM17" s="509"/>
      <c r="BN17" s="509"/>
      <c r="BO17" s="509"/>
      <c r="BP17" s="509"/>
      <c r="BQ17" s="509"/>
      <c r="BR17" s="509"/>
      <c r="BS17" s="509"/>
      <c r="BT17" s="509"/>
      <c r="BU17" s="509"/>
      <c r="BV17" s="509"/>
      <c r="BW17" s="509"/>
      <c r="BX17" s="509"/>
      <c r="BY17" s="509"/>
      <c r="BZ17" s="509"/>
      <c r="CA17" s="509"/>
      <c r="CB17" s="509"/>
      <c r="CC17" s="509"/>
      <c r="CD17" s="509"/>
      <c r="CE17" s="509"/>
      <c r="CF17" s="509"/>
      <c r="CG17" s="509"/>
      <c r="CH17" s="509"/>
      <c r="CI17" s="509"/>
      <c r="CJ17" s="509"/>
      <c r="CK17" s="509"/>
      <c r="CL17" s="509"/>
      <c r="CM17" s="509"/>
      <c r="CN17" s="509"/>
      <c r="CO17" s="509"/>
      <c r="CP17" s="509"/>
      <c r="CQ17" s="509"/>
      <c r="CR17" s="509"/>
      <c r="CS17" s="509"/>
      <c r="CT17" s="509"/>
      <c r="CU17" s="509"/>
      <c r="CV17" s="509"/>
      <c r="CW17" s="509"/>
      <c r="CX17" s="509"/>
      <c r="CY17" s="509"/>
      <c r="CZ17" s="509"/>
      <c r="DA17" s="509"/>
      <c r="DB17" s="509"/>
      <c r="DC17" s="509"/>
      <c r="DD17" s="509"/>
      <c r="DE17" s="509"/>
      <c r="DF17" s="509"/>
      <c r="DG17" s="509"/>
      <c r="DH17" s="509"/>
      <c r="DI17" s="509"/>
      <c r="DJ17" s="509"/>
      <c r="DK17" s="509"/>
      <c r="DL17" s="509"/>
      <c r="DM17" s="509"/>
      <c r="DN17" s="509"/>
      <c r="DO17" s="509"/>
      <c r="DP17" s="509"/>
      <c r="DQ17" s="509"/>
      <c r="DR17" s="509"/>
      <c r="DS17" s="509"/>
      <c r="DT17" s="509"/>
      <c r="DU17" s="509"/>
      <c r="DV17" s="509"/>
      <c r="DW17" s="509"/>
      <c r="DX17" s="509"/>
      <c r="DY17" s="509"/>
      <c r="DZ17" s="509"/>
      <c r="EA17" s="509"/>
      <c r="EB17" s="509"/>
      <c r="EC17" s="509"/>
      <c r="ED17" s="509"/>
      <c r="EE17" s="509"/>
      <c r="EF17" s="509"/>
      <c r="EG17" s="509"/>
      <c r="EH17" s="509"/>
      <c r="EI17" s="509"/>
      <c r="EJ17" s="509"/>
      <c r="EK17" s="509"/>
      <c r="EL17" s="509"/>
      <c r="EM17" s="509"/>
      <c r="EN17" s="509"/>
      <c r="EO17" s="509"/>
      <c r="EP17" s="509"/>
      <c r="EQ17" s="509"/>
      <c r="ER17" s="509"/>
      <c r="ES17" s="509"/>
      <c r="ET17" s="509"/>
      <c r="EU17" s="509"/>
      <c r="EV17" s="509"/>
      <c r="EW17" s="509"/>
      <c r="EX17" s="509"/>
      <c r="EY17" s="509"/>
      <c r="EZ17" s="509"/>
      <c r="FA17" s="509"/>
      <c r="FB17" s="509"/>
    </row>
    <row r="18" spans="1:158" ht="12" customHeight="1">
      <c r="A18" s="511"/>
      <c r="B18" s="518"/>
      <c r="C18" s="520"/>
      <c r="D18" s="514"/>
      <c r="E18" s="509"/>
      <c r="F18" s="509"/>
      <c r="G18" s="509"/>
      <c r="H18" s="509"/>
      <c r="I18" s="509"/>
      <c r="J18" s="509"/>
      <c r="K18" s="509"/>
      <c r="L18" s="509"/>
      <c r="M18" s="509"/>
      <c r="N18" s="509"/>
      <c r="O18" s="509"/>
      <c r="P18" s="509"/>
      <c r="Q18" s="509"/>
      <c r="R18" s="509"/>
      <c r="S18" s="515"/>
      <c r="T18" s="509"/>
      <c r="U18" s="509"/>
      <c r="V18" s="509"/>
      <c r="W18" s="509"/>
      <c r="X18" s="509"/>
      <c r="Y18" s="509"/>
      <c r="Z18" s="509"/>
      <c r="AA18" s="509"/>
      <c r="AB18" s="509"/>
      <c r="AC18" s="509"/>
      <c r="AD18" s="509"/>
      <c r="AE18" s="509"/>
      <c r="AF18" s="509"/>
      <c r="AG18" s="509"/>
      <c r="AH18" s="509"/>
      <c r="AI18" s="509"/>
      <c r="AJ18" s="509"/>
      <c r="AK18" s="509"/>
      <c r="AL18" s="509"/>
      <c r="AM18" s="509"/>
      <c r="AN18" s="509"/>
      <c r="AO18" s="509"/>
      <c r="AP18" s="509"/>
      <c r="AQ18" s="509"/>
      <c r="AR18" s="509"/>
      <c r="AS18" s="509"/>
      <c r="AT18" s="509"/>
      <c r="AU18" s="509"/>
      <c r="AV18" s="509"/>
      <c r="AW18" s="509"/>
      <c r="AX18" s="509"/>
      <c r="AY18" s="509"/>
      <c r="AZ18" s="509"/>
      <c r="BA18" s="509"/>
      <c r="BB18" s="509"/>
      <c r="BC18" s="509"/>
      <c r="BD18" s="509"/>
      <c r="BE18" s="509"/>
      <c r="BF18" s="509"/>
      <c r="BG18" s="509"/>
      <c r="BH18" s="509"/>
      <c r="BI18" s="509"/>
      <c r="BJ18" s="509"/>
      <c r="BK18" s="509"/>
      <c r="BL18" s="509"/>
      <c r="BM18" s="509"/>
      <c r="BN18" s="509"/>
      <c r="BO18" s="509"/>
      <c r="BP18" s="509"/>
      <c r="BQ18" s="509"/>
      <c r="BR18" s="509"/>
      <c r="BS18" s="509"/>
      <c r="BT18" s="509"/>
      <c r="BU18" s="509"/>
      <c r="BV18" s="509"/>
      <c r="BW18" s="509"/>
      <c r="BX18" s="509"/>
      <c r="BY18" s="509"/>
      <c r="BZ18" s="509"/>
      <c r="CA18" s="509"/>
      <c r="CB18" s="509"/>
      <c r="CC18" s="509"/>
      <c r="CD18" s="509"/>
      <c r="CE18" s="509"/>
      <c r="CF18" s="509"/>
      <c r="CG18" s="509"/>
      <c r="CH18" s="509"/>
      <c r="CI18" s="509"/>
      <c r="CJ18" s="509"/>
      <c r="CK18" s="509"/>
      <c r="CL18" s="509"/>
      <c r="CM18" s="509"/>
      <c r="CN18" s="509"/>
      <c r="CO18" s="509"/>
      <c r="CP18" s="509"/>
      <c r="CQ18" s="509"/>
      <c r="CR18" s="509"/>
      <c r="CS18" s="509"/>
      <c r="CT18" s="509"/>
      <c r="CU18" s="509"/>
      <c r="CV18" s="509"/>
      <c r="CW18" s="509"/>
      <c r="CX18" s="509"/>
      <c r="CY18" s="509"/>
      <c r="CZ18" s="509"/>
      <c r="DA18" s="509"/>
      <c r="DB18" s="509"/>
      <c r="DC18" s="509"/>
      <c r="DD18" s="509"/>
      <c r="DE18" s="509"/>
      <c r="DF18" s="509"/>
      <c r="DG18" s="509"/>
      <c r="DH18" s="509"/>
      <c r="DI18" s="509"/>
      <c r="DJ18" s="509"/>
      <c r="DK18" s="509"/>
      <c r="DL18" s="509"/>
      <c r="DM18" s="509"/>
      <c r="DN18" s="509"/>
      <c r="DO18" s="509"/>
      <c r="DP18" s="509"/>
      <c r="DQ18" s="509"/>
      <c r="DR18" s="509"/>
      <c r="DS18" s="509"/>
      <c r="DT18" s="509"/>
      <c r="DU18" s="509"/>
      <c r="DV18" s="509"/>
      <c r="DW18" s="509"/>
      <c r="DX18" s="509"/>
      <c r="DY18" s="509"/>
      <c r="DZ18" s="509"/>
      <c r="EA18" s="509"/>
      <c r="EB18" s="509"/>
      <c r="EC18" s="509"/>
      <c r="ED18" s="509"/>
      <c r="EE18" s="509"/>
      <c r="EF18" s="509"/>
      <c r="EG18" s="509"/>
      <c r="EH18" s="509"/>
      <c r="EI18" s="509"/>
      <c r="EJ18" s="509"/>
      <c r="EK18" s="509"/>
      <c r="EL18" s="509"/>
      <c r="EM18" s="509"/>
      <c r="EN18" s="509"/>
      <c r="EO18" s="509"/>
      <c r="EP18" s="509"/>
      <c r="EQ18" s="509"/>
      <c r="ER18" s="509"/>
      <c r="ES18" s="509"/>
      <c r="ET18" s="509"/>
      <c r="EU18" s="509"/>
      <c r="EV18" s="509"/>
      <c r="EW18" s="509"/>
      <c r="EX18" s="509"/>
      <c r="EY18" s="509"/>
      <c r="EZ18" s="509"/>
      <c r="FA18" s="509"/>
      <c r="FB18" s="509"/>
    </row>
    <row r="19" spans="1:158" ht="12" customHeight="1">
      <c r="A19" s="511"/>
      <c r="B19" s="518"/>
      <c r="C19" s="520"/>
      <c r="D19" s="514"/>
      <c r="E19" s="509"/>
      <c r="F19" s="509"/>
      <c r="G19" s="509"/>
      <c r="H19" s="509"/>
      <c r="I19" s="509"/>
      <c r="J19" s="509"/>
      <c r="K19" s="509"/>
      <c r="L19" s="509"/>
      <c r="M19" s="509"/>
      <c r="N19" s="509"/>
      <c r="O19" s="509"/>
      <c r="P19" s="509"/>
      <c r="Q19" s="509"/>
      <c r="R19" s="509"/>
      <c r="S19" s="515"/>
      <c r="T19" s="509"/>
      <c r="U19" s="509"/>
      <c r="V19" s="509"/>
      <c r="W19" s="509"/>
      <c r="X19" s="509"/>
      <c r="Y19" s="509"/>
      <c r="Z19" s="509"/>
      <c r="AA19" s="509"/>
      <c r="AB19" s="509"/>
      <c r="AC19" s="509"/>
      <c r="AD19" s="509"/>
      <c r="AE19" s="509"/>
      <c r="AF19" s="509"/>
      <c r="AG19" s="509"/>
      <c r="AH19" s="509"/>
      <c r="AI19" s="509"/>
      <c r="AJ19" s="509"/>
      <c r="AK19" s="509"/>
      <c r="AL19" s="509"/>
      <c r="AM19" s="509"/>
      <c r="AN19" s="509"/>
      <c r="AO19" s="509"/>
      <c r="AP19" s="509"/>
      <c r="AQ19" s="509"/>
      <c r="AR19" s="509"/>
      <c r="AS19" s="509"/>
      <c r="AT19" s="509"/>
      <c r="AU19" s="509"/>
      <c r="AV19" s="509"/>
      <c r="AW19" s="509"/>
      <c r="AX19" s="509"/>
      <c r="AY19" s="509"/>
      <c r="AZ19" s="509"/>
      <c r="BA19" s="509"/>
      <c r="BB19" s="509"/>
      <c r="BC19" s="509"/>
      <c r="BD19" s="509"/>
      <c r="BE19" s="509"/>
      <c r="BF19" s="509"/>
      <c r="BG19" s="509"/>
      <c r="BH19" s="509"/>
      <c r="BI19" s="509"/>
      <c r="BJ19" s="509"/>
      <c r="BK19" s="509"/>
      <c r="BL19" s="509"/>
      <c r="BM19" s="509"/>
      <c r="BN19" s="509"/>
      <c r="BO19" s="509"/>
      <c r="BP19" s="509"/>
      <c r="BQ19" s="509"/>
      <c r="BR19" s="509"/>
      <c r="BS19" s="509"/>
      <c r="BT19" s="509"/>
      <c r="BU19" s="509"/>
      <c r="BV19" s="509"/>
      <c r="BW19" s="509"/>
      <c r="BX19" s="509"/>
      <c r="BY19" s="509"/>
      <c r="BZ19" s="509"/>
      <c r="CA19" s="509"/>
      <c r="CB19" s="509"/>
      <c r="CC19" s="509"/>
      <c r="CD19" s="509"/>
      <c r="CE19" s="509"/>
      <c r="CF19" s="509"/>
      <c r="CG19" s="509"/>
      <c r="CH19" s="509"/>
      <c r="CI19" s="509"/>
      <c r="CJ19" s="509"/>
      <c r="CK19" s="509"/>
      <c r="CL19" s="509"/>
      <c r="CM19" s="509"/>
      <c r="CN19" s="509"/>
      <c r="CO19" s="509"/>
      <c r="CP19" s="509"/>
      <c r="CQ19" s="509"/>
      <c r="CR19" s="509"/>
      <c r="CS19" s="509"/>
      <c r="CT19" s="509"/>
      <c r="CU19" s="509"/>
      <c r="CV19" s="509"/>
      <c r="CW19" s="509"/>
      <c r="CX19" s="509"/>
      <c r="CY19" s="509"/>
      <c r="CZ19" s="509"/>
      <c r="DA19" s="509"/>
      <c r="DB19" s="509"/>
      <c r="DC19" s="509"/>
      <c r="DD19" s="509"/>
      <c r="DE19" s="509"/>
      <c r="DF19" s="509"/>
      <c r="DG19" s="509"/>
      <c r="DH19" s="509"/>
      <c r="DI19" s="509"/>
      <c r="DJ19" s="509"/>
      <c r="DK19" s="509"/>
      <c r="DL19" s="509"/>
      <c r="DM19" s="509"/>
      <c r="DN19" s="509"/>
      <c r="DO19" s="509"/>
      <c r="DP19" s="509"/>
      <c r="DQ19" s="509"/>
      <c r="DR19" s="509"/>
      <c r="DS19" s="509"/>
      <c r="DT19" s="509"/>
      <c r="DU19" s="509"/>
      <c r="DV19" s="509"/>
      <c r="DW19" s="509"/>
      <c r="DX19" s="509"/>
      <c r="DY19" s="509"/>
      <c r="DZ19" s="509"/>
      <c r="EA19" s="509"/>
      <c r="EB19" s="509"/>
      <c r="EC19" s="509"/>
      <c r="ED19" s="509"/>
      <c r="EE19" s="509"/>
      <c r="EF19" s="509"/>
      <c r="EG19" s="509"/>
      <c r="EH19" s="509"/>
      <c r="EI19" s="509"/>
      <c r="EJ19" s="509"/>
      <c r="EK19" s="509"/>
      <c r="EL19" s="509"/>
      <c r="EM19" s="509"/>
      <c r="EN19" s="509"/>
      <c r="EO19" s="509"/>
      <c r="EP19" s="509"/>
      <c r="EQ19" s="509"/>
      <c r="ER19" s="509"/>
      <c r="ES19" s="509"/>
      <c r="ET19" s="509"/>
      <c r="EU19" s="509"/>
      <c r="EV19" s="509"/>
      <c r="EW19" s="509"/>
      <c r="EX19" s="509"/>
      <c r="EY19" s="509"/>
      <c r="EZ19" s="509"/>
      <c r="FA19" s="509"/>
      <c r="FB19" s="509"/>
    </row>
    <row r="20" spans="1:158" ht="12" customHeight="1">
      <c r="A20" s="511"/>
      <c r="B20" s="518"/>
      <c r="C20" s="520"/>
      <c r="D20" s="514"/>
      <c r="E20" s="509"/>
      <c r="F20" s="509"/>
      <c r="G20" s="509"/>
      <c r="H20" s="509"/>
      <c r="I20" s="509"/>
      <c r="J20" s="509"/>
      <c r="K20" s="509"/>
      <c r="L20" s="509"/>
      <c r="M20" s="509"/>
      <c r="N20" s="509"/>
      <c r="O20" s="509"/>
      <c r="P20" s="509"/>
      <c r="Q20" s="509"/>
      <c r="R20" s="509"/>
      <c r="S20" s="515"/>
      <c r="T20" s="509"/>
      <c r="U20" s="509"/>
      <c r="V20" s="509"/>
      <c r="W20" s="509"/>
      <c r="X20" s="509"/>
      <c r="Y20" s="509"/>
      <c r="Z20" s="509"/>
      <c r="AA20" s="509"/>
      <c r="AB20" s="509"/>
      <c r="AC20" s="509"/>
      <c r="AD20" s="509"/>
      <c r="AE20" s="509"/>
      <c r="AF20" s="509"/>
      <c r="AG20" s="509"/>
      <c r="AH20" s="509"/>
      <c r="AI20" s="509"/>
      <c r="AJ20" s="509"/>
      <c r="AK20" s="509"/>
      <c r="AL20" s="509"/>
      <c r="AM20" s="509"/>
      <c r="AN20" s="509"/>
      <c r="AO20" s="509"/>
      <c r="AP20" s="509"/>
      <c r="AQ20" s="509"/>
      <c r="AR20" s="509"/>
      <c r="AS20" s="509"/>
      <c r="AT20" s="509"/>
      <c r="AU20" s="509"/>
      <c r="AV20" s="509"/>
      <c r="AW20" s="509"/>
      <c r="AX20" s="509"/>
      <c r="AY20" s="509"/>
      <c r="AZ20" s="509"/>
      <c r="BA20" s="509"/>
      <c r="BB20" s="509"/>
      <c r="BC20" s="509"/>
      <c r="BD20" s="509"/>
      <c r="BE20" s="509"/>
      <c r="BF20" s="509"/>
      <c r="BG20" s="509"/>
      <c r="BH20" s="509"/>
      <c r="BI20" s="509"/>
      <c r="BJ20" s="509"/>
      <c r="BK20" s="509"/>
      <c r="BL20" s="509"/>
      <c r="BM20" s="509"/>
      <c r="BN20" s="509"/>
      <c r="BO20" s="509"/>
      <c r="BP20" s="509"/>
      <c r="BQ20" s="509"/>
      <c r="BR20" s="509"/>
      <c r="BS20" s="509"/>
      <c r="BT20" s="509"/>
      <c r="BU20" s="509"/>
      <c r="BV20" s="509"/>
      <c r="BW20" s="509"/>
      <c r="BX20" s="509"/>
      <c r="BY20" s="509"/>
      <c r="BZ20" s="509"/>
      <c r="CA20" s="509"/>
      <c r="CB20" s="509"/>
      <c r="CC20" s="509"/>
      <c r="CD20" s="509"/>
      <c r="CE20" s="509"/>
      <c r="CF20" s="509"/>
      <c r="CG20" s="509"/>
      <c r="CH20" s="509"/>
      <c r="CI20" s="509"/>
      <c r="CJ20" s="509"/>
      <c r="CK20" s="509"/>
      <c r="CL20" s="509"/>
      <c r="CM20" s="509"/>
      <c r="CN20" s="509"/>
      <c r="CO20" s="509"/>
      <c r="CP20" s="509"/>
      <c r="CQ20" s="509"/>
      <c r="CR20" s="509"/>
      <c r="CS20" s="509"/>
      <c r="CT20" s="509"/>
      <c r="CU20" s="509"/>
      <c r="CV20" s="509"/>
      <c r="CW20" s="509"/>
      <c r="CX20" s="509"/>
      <c r="CY20" s="509"/>
      <c r="CZ20" s="509"/>
      <c r="DA20" s="509"/>
      <c r="DB20" s="509"/>
      <c r="DC20" s="509"/>
      <c r="DD20" s="509"/>
      <c r="DE20" s="509"/>
      <c r="DF20" s="509"/>
      <c r="DG20" s="509"/>
      <c r="DH20" s="509"/>
      <c r="DI20" s="509"/>
      <c r="DJ20" s="509"/>
      <c r="DK20" s="509"/>
      <c r="DL20" s="509"/>
      <c r="DM20" s="509"/>
      <c r="DN20" s="509"/>
      <c r="DO20" s="509"/>
      <c r="DP20" s="509"/>
      <c r="DQ20" s="509"/>
      <c r="DR20" s="509"/>
      <c r="DS20" s="509"/>
      <c r="DT20" s="509"/>
      <c r="DU20" s="509"/>
      <c r="DV20" s="509"/>
      <c r="DW20" s="509"/>
      <c r="DX20" s="509"/>
      <c r="DY20" s="509"/>
      <c r="DZ20" s="509"/>
      <c r="EA20" s="509"/>
      <c r="EB20" s="509"/>
      <c r="EC20" s="509"/>
      <c r="ED20" s="509"/>
      <c r="EE20" s="509"/>
      <c r="EF20" s="509"/>
      <c r="EG20" s="509"/>
      <c r="EH20" s="509"/>
      <c r="EI20" s="509"/>
      <c r="EJ20" s="509"/>
      <c r="EK20" s="509"/>
      <c r="EL20" s="509"/>
      <c r="EM20" s="509"/>
      <c r="EN20" s="509"/>
      <c r="EO20" s="509"/>
      <c r="EP20" s="509"/>
      <c r="EQ20" s="509"/>
      <c r="ER20" s="509"/>
      <c r="ES20" s="509"/>
      <c r="ET20" s="509"/>
      <c r="EU20" s="509"/>
      <c r="EV20" s="509"/>
      <c r="EW20" s="509"/>
      <c r="EX20" s="509"/>
      <c r="EY20" s="509"/>
      <c r="EZ20" s="509"/>
      <c r="FA20" s="509"/>
      <c r="FB20" s="509"/>
    </row>
    <row r="21" spans="1:158" ht="12" customHeight="1">
      <c r="A21" s="511"/>
      <c r="B21" s="518"/>
      <c r="C21" s="520"/>
      <c r="D21" s="514"/>
      <c r="E21" s="509"/>
      <c r="F21" s="509"/>
      <c r="G21" s="509"/>
      <c r="H21" s="509"/>
      <c r="I21" s="509"/>
      <c r="J21" s="509"/>
      <c r="K21" s="509"/>
      <c r="L21" s="509"/>
      <c r="M21" s="509"/>
      <c r="N21" s="509"/>
      <c r="O21" s="509"/>
      <c r="P21" s="509"/>
      <c r="Q21" s="509"/>
      <c r="R21" s="509"/>
      <c r="S21" s="515"/>
      <c r="T21" s="509"/>
      <c r="U21" s="509"/>
      <c r="V21" s="509"/>
      <c r="W21" s="509"/>
      <c r="X21" s="509"/>
      <c r="Y21" s="509"/>
      <c r="Z21" s="509"/>
      <c r="AA21" s="509"/>
      <c r="AB21" s="509"/>
      <c r="AC21" s="509"/>
      <c r="AD21" s="509"/>
      <c r="AE21" s="509"/>
      <c r="AF21" s="509"/>
      <c r="AG21" s="509"/>
      <c r="AH21" s="509"/>
      <c r="AI21" s="509"/>
      <c r="AJ21" s="509"/>
      <c r="AK21" s="509"/>
      <c r="AL21" s="509"/>
      <c r="AM21" s="509"/>
      <c r="AN21" s="509"/>
      <c r="AO21" s="509"/>
      <c r="AP21" s="509"/>
      <c r="AQ21" s="509"/>
      <c r="AR21" s="509"/>
      <c r="AS21" s="509"/>
      <c r="AT21" s="509"/>
      <c r="AU21" s="509"/>
      <c r="AV21" s="509"/>
      <c r="AW21" s="509"/>
      <c r="AX21" s="509"/>
      <c r="AY21" s="509"/>
      <c r="AZ21" s="509"/>
      <c r="BA21" s="509"/>
      <c r="BB21" s="509"/>
      <c r="BC21" s="509"/>
      <c r="BD21" s="509"/>
      <c r="BE21" s="509"/>
      <c r="BF21" s="509"/>
      <c r="BG21" s="509"/>
      <c r="BH21" s="509"/>
      <c r="BI21" s="509"/>
      <c r="BJ21" s="509"/>
      <c r="BK21" s="509"/>
      <c r="BL21" s="509"/>
      <c r="BM21" s="509"/>
      <c r="BN21" s="509"/>
      <c r="BO21" s="509"/>
      <c r="BP21" s="509"/>
      <c r="BQ21" s="509"/>
      <c r="BR21" s="509"/>
      <c r="BS21" s="509"/>
      <c r="BT21" s="509"/>
      <c r="BU21" s="509"/>
      <c r="BV21" s="509"/>
      <c r="BW21" s="509"/>
      <c r="BX21" s="509"/>
      <c r="BY21" s="509"/>
      <c r="BZ21" s="509"/>
      <c r="CA21" s="509"/>
      <c r="CB21" s="509"/>
      <c r="CC21" s="509"/>
      <c r="CD21" s="509"/>
      <c r="CE21" s="509"/>
      <c r="CF21" s="509"/>
      <c r="CG21" s="509"/>
      <c r="CH21" s="509"/>
      <c r="CI21" s="509"/>
      <c r="CJ21" s="509"/>
      <c r="CK21" s="509"/>
      <c r="CL21" s="509"/>
      <c r="CM21" s="509"/>
      <c r="CN21" s="509"/>
      <c r="CO21" s="509"/>
      <c r="CP21" s="509"/>
      <c r="CQ21" s="509"/>
      <c r="CR21" s="509"/>
      <c r="CS21" s="509"/>
      <c r="CT21" s="509"/>
      <c r="CU21" s="509"/>
      <c r="CV21" s="509"/>
      <c r="CW21" s="509"/>
      <c r="CX21" s="509"/>
      <c r="CY21" s="509"/>
      <c r="CZ21" s="509"/>
      <c r="DA21" s="509"/>
      <c r="DB21" s="509"/>
      <c r="DC21" s="509"/>
      <c r="DD21" s="509"/>
      <c r="DE21" s="509"/>
      <c r="DF21" s="509"/>
      <c r="DG21" s="509"/>
      <c r="DH21" s="509"/>
      <c r="DI21" s="509"/>
      <c r="DJ21" s="509"/>
      <c r="DK21" s="509"/>
      <c r="DL21" s="509"/>
      <c r="DM21" s="509"/>
      <c r="DN21" s="509"/>
      <c r="DO21" s="509"/>
      <c r="DP21" s="509"/>
      <c r="DQ21" s="509"/>
      <c r="DR21" s="509"/>
      <c r="DS21" s="509"/>
      <c r="DT21" s="509"/>
      <c r="DU21" s="509"/>
      <c r="DV21" s="509"/>
      <c r="DW21" s="509"/>
      <c r="DX21" s="509"/>
      <c r="DY21" s="509"/>
      <c r="DZ21" s="509"/>
      <c r="EA21" s="509"/>
      <c r="EB21" s="509"/>
      <c r="EC21" s="509"/>
      <c r="ED21" s="509"/>
      <c r="EE21" s="509"/>
      <c r="EF21" s="509"/>
      <c r="EG21" s="509"/>
      <c r="EH21" s="509"/>
      <c r="EI21" s="509"/>
      <c r="EJ21" s="509"/>
      <c r="EK21" s="509"/>
      <c r="EL21" s="509"/>
      <c r="EM21" s="509"/>
      <c r="EN21" s="509"/>
      <c r="EO21" s="509"/>
      <c r="EP21" s="509"/>
      <c r="EQ21" s="509"/>
      <c r="ER21" s="509"/>
      <c r="ES21" s="509"/>
      <c r="ET21" s="509"/>
      <c r="EU21" s="509"/>
      <c r="EV21" s="509"/>
      <c r="EW21" s="509"/>
      <c r="EX21" s="509"/>
      <c r="EY21" s="509"/>
      <c r="EZ21" s="509"/>
      <c r="FA21" s="509"/>
      <c r="FB21" s="509"/>
    </row>
    <row r="22" spans="1:158" ht="12" customHeight="1">
      <c r="A22" s="511"/>
      <c r="B22" s="518"/>
      <c r="C22" s="520"/>
      <c r="D22" s="514"/>
      <c r="E22" s="509"/>
      <c r="F22" s="509"/>
      <c r="G22" s="509"/>
      <c r="H22" s="509"/>
      <c r="I22" s="509"/>
      <c r="J22" s="509"/>
      <c r="K22" s="509"/>
      <c r="L22" s="509"/>
      <c r="M22" s="509"/>
      <c r="N22" s="509"/>
      <c r="O22" s="509"/>
      <c r="P22" s="509"/>
      <c r="Q22" s="509"/>
      <c r="R22" s="509"/>
      <c r="S22" s="515"/>
      <c r="T22" s="509"/>
      <c r="U22" s="509"/>
      <c r="V22" s="509"/>
      <c r="W22" s="509"/>
      <c r="X22" s="509"/>
      <c r="Y22" s="509"/>
      <c r="Z22" s="509"/>
      <c r="AA22" s="509"/>
      <c r="AB22" s="509"/>
      <c r="AC22" s="509"/>
      <c r="AD22" s="509"/>
      <c r="AE22" s="509"/>
      <c r="AF22" s="509"/>
      <c r="AG22" s="509"/>
      <c r="AH22" s="509"/>
      <c r="AI22" s="509"/>
      <c r="AJ22" s="509"/>
      <c r="AK22" s="509"/>
      <c r="AL22" s="509"/>
      <c r="AM22" s="509"/>
      <c r="AN22" s="509"/>
      <c r="AO22" s="509"/>
      <c r="AP22" s="509"/>
      <c r="AQ22" s="509"/>
      <c r="AR22" s="509"/>
      <c r="AS22" s="509"/>
      <c r="AT22" s="509"/>
      <c r="AU22" s="509"/>
      <c r="AV22" s="509"/>
      <c r="AW22" s="509"/>
      <c r="AX22" s="509"/>
      <c r="AY22" s="509"/>
      <c r="AZ22" s="509"/>
      <c r="BA22" s="509"/>
      <c r="BB22" s="509"/>
      <c r="BC22" s="509"/>
      <c r="BD22" s="509"/>
      <c r="BE22" s="509"/>
      <c r="BF22" s="509"/>
      <c r="BG22" s="509"/>
      <c r="BH22" s="509"/>
      <c r="BI22" s="509"/>
      <c r="BJ22" s="509"/>
      <c r="BK22" s="509"/>
      <c r="BL22" s="509"/>
      <c r="BM22" s="509"/>
      <c r="BN22" s="509"/>
      <c r="BO22" s="509"/>
      <c r="BP22" s="509"/>
      <c r="BQ22" s="509"/>
      <c r="BR22" s="509"/>
      <c r="BS22" s="509"/>
      <c r="BT22" s="509"/>
      <c r="BU22" s="509"/>
      <c r="BV22" s="509"/>
      <c r="BW22" s="509"/>
      <c r="BX22" s="509"/>
      <c r="BY22" s="509"/>
      <c r="BZ22" s="509"/>
      <c r="CA22" s="509"/>
      <c r="CB22" s="509"/>
      <c r="CC22" s="509"/>
      <c r="CD22" s="509"/>
      <c r="CE22" s="509"/>
      <c r="CF22" s="509"/>
      <c r="CG22" s="509"/>
      <c r="CH22" s="509"/>
      <c r="CI22" s="509"/>
      <c r="CJ22" s="509"/>
      <c r="CK22" s="509"/>
      <c r="CL22" s="509"/>
      <c r="CM22" s="509"/>
      <c r="CN22" s="509"/>
      <c r="CO22" s="509"/>
      <c r="CP22" s="509"/>
      <c r="CQ22" s="509"/>
      <c r="CR22" s="509"/>
      <c r="CS22" s="509"/>
      <c r="CT22" s="509"/>
      <c r="CU22" s="509"/>
      <c r="CV22" s="509"/>
      <c r="CW22" s="509"/>
      <c r="CX22" s="509"/>
      <c r="CY22" s="509"/>
      <c r="CZ22" s="509"/>
      <c r="DA22" s="509"/>
      <c r="DB22" s="509"/>
      <c r="DC22" s="509"/>
      <c r="DD22" s="509"/>
      <c r="DE22" s="509"/>
      <c r="DF22" s="509"/>
      <c r="DG22" s="509"/>
      <c r="DH22" s="509"/>
      <c r="DI22" s="509"/>
      <c r="DJ22" s="509"/>
      <c r="DK22" s="509"/>
      <c r="DL22" s="509"/>
      <c r="DM22" s="509"/>
      <c r="DN22" s="509"/>
      <c r="DO22" s="509"/>
      <c r="DP22" s="509"/>
      <c r="DQ22" s="509"/>
      <c r="DR22" s="509"/>
      <c r="DS22" s="509"/>
      <c r="DT22" s="509"/>
      <c r="DU22" s="509"/>
      <c r="DV22" s="509"/>
      <c r="DW22" s="509"/>
      <c r="DX22" s="509"/>
      <c r="DY22" s="509"/>
      <c r="DZ22" s="509"/>
      <c r="EA22" s="509"/>
      <c r="EB22" s="509"/>
      <c r="EC22" s="509"/>
      <c r="ED22" s="509"/>
      <c r="EE22" s="509"/>
      <c r="EF22" s="509"/>
      <c r="EG22" s="509"/>
      <c r="EH22" s="509"/>
      <c r="EI22" s="509"/>
      <c r="EJ22" s="509"/>
      <c r="EK22" s="509"/>
      <c r="EL22" s="509"/>
      <c r="EM22" s="509"/>
      <c r="EN22" s="509"/>
      <c r="EO22" s="509"/>
      <c r="EP22" s="509"/>
      <c r="EQ22" s="509"/>
      <c r="ER22" s="509"/>
      <c r="ES22" s="509"/>
      <c r="ET22" s="509"/>
      <c r="EU22" s="509"/>
      <c r="EV22" s="509"/>
      <c r="EW22" s="509"/>
      <c r="EX22" s="509"/>
      <c r="EY22" s="509"/>
      <c r="EZ22" s="509"/>
      <c r="FA22" s="509"/>
      <c r="FB22" s="509"/>
    </row>
    <row r="23" spans="1:158" ht="12" customHeight="1">
      <c r="A23" s="511"/>
      <c r="B23" s="518"/>
      <c r="C23" s="520"/>
      <c r="D23" s="514"/>
      <c r="E23" s="509"/>
      <c r="F23" s="509"/>
      <c r="G23" s="509"/>
      <c r="H23" s="509"/>
      <c r="I23" s="509"/>
      <c r="J23" s="509"/>
      <c r="K23" s="509"/>
      <c r="L23" s="509"/>
      <c r="M23" s="509"/>
      <c r="N23" s="509"/>
      <c r="O23" s="509"/>
      <c r="P23" s="509"/>
      <c r="Q23" s="509"/>
      <c r="R23" s="509"/>
      <c r="S23" s="515"/>
      <c r="T23" s="509"/>
      <c r="U23" s="509"/>
      <c r="V23" s="509" t="s">
        <v>27</v>
      </c>
      <c r="W23" s="509"/>
      <c r="X23" s="509"/>
      <c r="Y23" s="509"/>
      <c r="Z23" s="509"/>
      <c r="AA23" s="509"/>
      <c r="AB23" s="509"/>
      <c r="AC23" s="509"/>
      <c r="AD23" s="509"/>
      <c r="AE23" s="509"/>
      <c r="AF23" s="509"/>
      <c r="AG23" s="509"/>
      <c r="AH23" s="509"/>
      <c r="AI23" s="509"/>
      <c r="AJ23" s="509"/>
      <c r="AK23" s="509"/>
      <c r="AL23" s="509"/>
      <c r="AM23" s="509"/>
      <c r="AN23" s="509"/>
      <c r="AO23" s="509"/>
      <c r="AP23" s="509"/>
      <c r="AQ23" s="509"/>
      <c r="AR23" s="509"/>
      <c r="AS23" s="509"/>
      <c r="AT23" s="509"/>
      <c r="AU23" s="509"/>
      <c r="AV23" s="509"/>
      <c r="AW23" s="509"/>
      <c r="AX23" s="509"/>
      <c r="AY23" s="509"/>
      <c r="AZ23" s="509"/>
      <c r="BA23" s="509"/>
      <c r="BB23" s="509"/>
      <c r="BC23" s="509"/>
      <c r="BD23" s="509"/>
      <c r="BE23" s="509"/>
      <c r="BF23" s="509"/>
      <c r="BG23" s="509"/>
      <c r="BH23" s="509"/>
      <c r="BI23" s="509"/>
      <c r="BJ23" s="509"/>
      <c r="BK23" s="509"/>
      <c r="BL23" s="509"/>
      <c r="BM23" s="509"/>
      <c r="BN23" s="509"/>
      <c r="BO23" s="509"/>
      <c r="BP23" s="509"/>
      <c r="BQ23" s="509"/>
      <c r="BR23" s="509"/>
      <c r="BS23" s="509"/>
      <c r="BT23" s="509"/>
      <c r="BU23" s="509"/>
      <c r="BV23" s="509"/>
      <c r="BW23" s="509"/>
      <c r="BX23" s="509"/>
      <c r="BY23" s="509"/>
      <c r="BZ23" s="509"/>
      <c r="CA23" s="509"/>
      <c r="CB23" s="509"/>
      <c r="CC23" s="509"/>
      <c r="CD23" s="509"/>
      <c r="CE23" s="509"/>
      <c r="CF23" s="509"/>
      <c r="CG23" s="509"/>
      <c r="CH23" s="509"/>
      <c r="CI23" s="509"/>
      <c r="CJ23" s="509"/>
      <c r="CK23" s="509"/>
      <c r="CL23" s="509"/>
      <c r="CM23" s="509"/>
      <c r="CN23" s="509"/>
      <c r="CO23" s="509"/>
      <c r="CP23" s="509"/>
      <c r="CQ23" s="509"/>
      <c r="CR23" s="509"/>
      <c r="CS23" s="509"/>
      <c r="CT23" s="509"/>
      <c r="CU23" s="509"/>
      <c r="CV23" s="509"/>
      <c r="CW23" s="509"/>
      <c r="CX23" s="509"/>
      <c r="CY23" s="509"/>
      <c r="CZ23" s="509"/>
      <c r="DA23" s="509"/>
      <c r="DB23" s="509"/>
      <c r="DC23" s="509"/>
      <c r="DD23" s="509"/>
      <c r="DE23" s="509"/>
      <c r="DF23" s="509"/>
      <c r="DG23" s="509"/>
      <c r="DH23" s="509"/>
      <c r="DI23" s="509"/>
      <c r="DJ23" s="509"/>
      <c r="DK23" s="509"/>
      <c r="DL23" s="509"/>
      <c r="DM23" s="509"/>
      <c r="DN23" s="509"/>
      <c r="DO23" s="509"/>
      <c r="DP23" s="509"/>
      <c r="DQ23" s="509"/>
      <c r="DR23" s="509"/>
      <c r="DS23" s="509"/>
      <c r="DT23" s="509"/>
      <c r="DU23" s="509"/>
      <c r="DV23" s="509"/>
      <c r="DW23" s="509"/>
      <c r="DX23" s="509"/>
      <c r="DY23" s="509"/>
      <c r="DZ23" s="509"/>
      <c r="EA23" s="509"/>
      <c r="EB23" s="509"/>
      <c r="EC23" s="509"/>
      <c r="ED23" s="509"/>
      <c r="EE23" s="509"/>
      <c r="EF23" s="509"/>
      <c r="EG23" s="509"/>
      <c r="EH23" s="509"/>
      <c r="EI23" s="509"/>
      <c r="EJ23" s="509"/>
      <c r="EK23" s="509"/>
      <c r="EL23" s="509"/>
      <c r="EM23" s="509"/>
      <c r="EN23" s="509"/>
      <c r="EO23" s="509"/>
      <c r="EP23" s="509"/>
      <c r="EQ23" s="509"/>
      <c r="ER23" s="509"/>
      <c r="ES23" s="509"/>
      <c r="ET23" s="509"/>
      <c r="EU23" s="509"/>
      <c r="EV23" s="509"/>
      <c r="EW23" s="509"/>
      <c r="EX23" s="509"/>
      <c r="EY23" s="509"/>
      <c r="EZ23" s="509"/>
      <c r="FA23" s="509"/>
      <c r="FB23" s="509"/>
    </row>
    <row r="24" spans="1:158" ht="12" customHeight="1">
      <c r="A24" s="511"/>
      <c r="B24" s="518"/>
      <c r="C24" s="521"/>
      <c r="D24" s="514"/>
      <c r="E24" s="509"/>
      <c r="F24" s="509"/>
      <c r="G24" s="509"/>
      <c r="H24" s="509"/>
      <c r="I24" s="509"/>
      <c r="J24" s="509"/>
      <c r="K24" s="509"/>
      <c r="L24" s="509"/>
      <c r="M24" s="509"/>
      <c r="N24" s="509"/>
      <c r="O24" s="509"/>
      <c r="P24" s="509"/>
      <c r="Q24" s="509"/>
      <c r="R24" s="509"/>
      <c r="S24" s="515"/>
      <c r="T24" s="509"/>
      <c r="U24" s="509"/>
      <c r="V24" s="509"/>
      <c r="W24" s="509"/>
      <c r="X24" s="509"/>
      <c r="Y24" s="509"/>
      <c r="Z24" s="509"/>
      <c r="AA24" s="509"/>
      <c r="AB24" s="509"/>
      <c r="AC24" s="509"/>
      <c r="AD24" s="509"/>
      <c r="AE24" s="509"/>
      <c r="AF24" s="509"/>
      <c r="AG24" s="509"/>
      <c r="AH24" s="509"/>
      <c r="AI24" s="509"/>
      <c r="AJ24" s="509"/>
      <c r="AK24" s="509"/>
      <c r="AL24" s="509"/>
      <c r="AM24" s="509"/>
      <c r="AN24" s="509"/>
      <c r="AO24" s="509"/>
      <c r="AP24" s="509"/>
      <c r="AQ24" s="509"/>
      <c r="AR24" s="509"/>
      <c r="AS24" s="509"/>
      <c r="AT24" s="509"/>
      <c r="AU24" s="509"/>
      <c r="AV24" s="509"/>
      <c r="AW24" s="509"/>
      <c r="AX24" s="509"/>
      <c r="AY24" s="509"/>
      <c r="AZ24" s="509"/>
      <c r="BA24" s="509"/>
      <c r="BB24" s="509"/>
      <c r="BC24" s="509"/>
      <c r="BD24" s="509"/>
      <c r="BE24" s="509"/>
      <c r="BF24" s="509"/>
      <c r="BG24" s="509"/>
      <c r="BH24" s="509"/>
      <c r="BI24" s="509"/>
      <c r="BJ24" s="509"/>
      <c r="BK24" s="509"/>
      <c r="BL24" s="509"/>
      <c r="BM24" s="509"/>
      <c r="BN24" s="509"/>
      <c r="BO24" s="509"/>
      <c r="BP24" s="509"/>
      <c r="BQ24" s="509"/>
      <c r="BR24" s="509"/>
      <c r="BS24" s="509"/>
      <c r="BT24" s="509"/>
      <c r="BU24" s="509"/>
      <c r="BV24" s="509"/>
      <c r="BW24" s="509"/>
      <c r="BX24" s="509"/>
      <c r="BY24" s="509"/>
      <c r="BZ24" s="509"/>
      <c r="CA24" s="509"/>
      <c r="CB24" s="509"/>
      <c r="CC24" s="509"/>
      <c r="CD24" s="509"/>
      <c r="CE24" s="509"/>
      <c r="CF24" s="509"/>
      <c r="CG24" s="509"/>
      <c r="CH24" s="509"/>
      <c r="CI24" s="509"/>
      <c r="CJ24" s="509"/>
      <c r="CK24" s="509"/>
      <c r="CL24" s="509"/>
      <c r="CM24" s="509"/>
      <c r="CN24" s="509"/>
      <c r="CO24" s="509"/>
      <c r="CP24" s="509"/>
      <c r="CQ24" s="509"/>
      <c r="CR24" s="509"/>
      <c r="CS24" s="509"/>
      <c r="CT24" s="509"/>
      <c r="CU24" s="509"/>
      <c r="CV24" s="509"/>
      <c r="CW24" s="509"/>
      <c r="CX24" s="509"/>
      <c r="CY24" s="509"/>
      <c r="CZ24" s="509"/>
      <c r="DA24" s="509"/>
      <c r="DB24" s="509"/>
      <c r="DC24" s="509"/>
      <c r="DD24" s="509"/>
      <c r="DE24" s="509"/>
      <c r="DF24" s="509"/>
      <c r="DG24" s="509"/>
      <c r="DH24" s="509"/>
      <c r="DI24" s="509"/>
      <c r="DJ24" s="509"/>
      <c r="DK24" s="509"/>
      <c r="DL24" s="509"/>
      <c r="DM24" s="509"/>
      <c r="DN24" s="509"/>
      <c r="DO24" s="509"/>
      <c r="DP24" s="509"/>
      <c r="DQ24" s="509"/>
      <c r="DR24" s="509"/>
      <c r="DS24" s="509"/>
      <c r="DT24" s="509"/>
      <c r="DU24" s="509"/>
      <c r="DV24" s="509"/>
      <c r="DW24" s="509"/>
      <c r="DX24" s="509"/>
      <c r="DY24" s="509"/>
      <c r="DZ24" s="509"/>
      <c r="EA24" s="509"/>
      <c r="EB24" s="509"/>
      <c r="EC24" s="509"/>
      <c r="ED24" s="509"/>
      <c r="EE24" s="509"/>
      <c r="EF24" s="509"/>
      <c r="EG24" s="509"/>
      <c r="EH24" s="509"/>
      <c r="EI24" s="509"/>
      <c r="EJ24" s="509"/>
      <c r="EK24" s="509"/>
      <c r="EL24" s="509"/>
      <c r="EM24" s="509"/>
      <c r="EN24" s="509"/>
      <c r="EO24" s="509"/>
      <c r="EP24" s="509"/>
      <c r="EQ24" s="509"/>
      <c r="ER24" s="509"/>
      <c r="ES24" s="509"/>
      <c r="ET24" s="509"/>
      <c r="EU24" s="509"/>
      <c r="EV24" s="509"/>
      <c r="EW24" s="509"/>
      <c r="EX24" s="509"/>
      <c r="EY24" s="509"/>
      <c r="EZ24" s="509"/>
      <c r="FA24" s="509"/>
      <c r="FB24" s="509"/>
    </row>
    <row r="25" spans="1:158" ht="12" customHeight="1">
      <c r="A25" s="511"/>
      <c r="B25" s="518"/>
      <c r="C25" s="521"/>
      <c r="D25" s="514"/>
      <c r="E25" s="509"/>
      <c r="F25" s="509"/>
      <c r="G25" s="509"/>
      <c r="H25" s="509"/>
      <c r="I25" s="509"/>
      <c r="J25" s="509"/>
      <c r="K25" s="509"/>
      <c r="L25" s="509"/>
      <c r="M25" s="509"/>
      <c r="N25" s="509"/>
      <c r="O25" s="509"/>
      <c r="P25" s="509"/>
      <c r="Q25" s="509"/>
      <c r="R25" s="509"/>
      <c r="S25" s="515"/>
      <c r="T25" s="509"/>
      <c r="U25" s="509"/>
      <c r="V25" s="509"/>
      <c r="W25" s="509"/>
      <c r="X25" s="509"/>
      <c r="Y25" s="509"/>
      <c r="Z25" s="509"/>
      <c r="AA25" s="509"/>
      <c r="AB25" s="509"/>
      <c r="AC25" s="509"/>
      <c r="AD25" s="509"/>
      <c r="AE25" s="509"/>
      <c r="AF25" s="509"/>
      <c r="AG25" s="509"/>
      <c r="AH25" s="509"/>
      <c r="AI25" s="509"/>
      <c r="AJ25" s="509"/>
      <c r="AK25" s="509"/>
      <c r="AL25" s="509"/>
      <c r="AM25" s="509"/>
      <c r="AN25" s="509"/>
      <c r="AO25" s="509"/>
      <c r="AP25" s="509"/>
      <c r="AQ25" s="509"/>
      <c r="AR25" s="509"/>
      <c r="AS25" s="509"/>
      <c r="AT25" s="509"/>
      <c r="AU25" s="509"/>
      <c r="AV25" s="509"/>
      <c r="AW25" s="509"/>
      <c r="AX25" s="509"/>
      <c r="AY25" s="509"/>
      <c r="AZ25" s="509"/>
      <c r="BA25" s="509"/>
      <c r="BB25" s="509"/>
      <c r="BC25" s="509"/>
      <c r="BD25" s="509"/>
      <c r="BE25" s="509"/>
      <c r="BF25" s="509"/>
      <c r="BG25" s="509"/>
      <c r="BH25" s="509"/>
      <c r="BI25" s="509"/>
      <c r="BJ25" s="509"/>
      <c r="BK25" s="509"/>
      <c r="BL25" s="509"/>
      <c r="BM25" s="509"/>
      <c r="BN25" s="509"/>
      <c r="BO25" s="509"/>
      <c r="BP25" s="509"/>
      <c r="BQ25" s="509"/>
      <c r="BR25" s="509"/>
      <c r="BS25" s="509"/>
      <c r="BT25" s="509"/>
      <c r="BU25" s="509"/>
      <c r="BV25" s="509"/>
      <c r="BW25" s="509"/>
      <c r="BX25" s="509"/>
      <c r="BY25" s="509"/>
      <c r="BZ25" s="509"/>
      <c r="CA25" s="509"/>
      <c r="CB25" s="509"/>
      <c r="CC25" s="509"/>
      <c r="CD25" s="509"/>
      <c r="CE25" s="509"/>
      <c r="CF25" s="509"/>
      <c r="CG25" s="509"/>
      <c r="CH25" s="509"/>
      <c r="CI25" s="509"/>
      <c r="CJ25" s="509"/>
      <c r="CK25" s="509"/>
      <c r="CL25" s="509"/>
      <c r="CM25" s="509"/>
      <c r="CN25" s="509"/>
      <c r="CO25" s="509"/>
      <c r="CP25" s="509"/>
      <c r="CQ25" s="509"/>
      <c r="CR25" s="509"/>
      <c r="CS25" s="509"/>
      <c r="CT25" s="509"/>
      <c r="CU25" s="509"/>
      <c r="CV25" s="509"/>
      <c r="CW25" s="509"/>
      <c r="CX25" s="509"/>
      <c r="CY25" s="509"/>
      <c r="CZ25" s="509"/>
      <c r="DA25" s="509"/>
      <c r="DB25" s="509"/>
      <c r="DC25" s="509"/>
      <c r="DD25" s="509"/>
      <c r="DE25" s="509"/>
      <c r="DF25" s="509"/>
      <c r="DG25" s="509"/>
      <c r="DH25" s="509"/>
      <c r="DI25" s="509"/>
      <c r="DJ25" s="509"/>
      <c r="DK25" s="509"/>
      <c r="DL25" s="509"/>
      <c r="DM25" s="509"/>
      <c r="DN25" s="509"/>
      <c r="DO25" s="509"/>
      <c r="DP25" s="509"/>
      <c r="DQ25" s="509"/>
      <c r="DR25" s="509"/>
      <c r="DS25" s="509"/>
      <c r="DT25" s="509"/>
      <c r="DU25" s="509"/>
      <c r="DV25" s="509"/>
      <c r="DW25" s="509"/>
      <c r="DX25" s="509"/>
      <c r="DY25" s="509"/>
      <c r="DZ25" s="509"/>
      <c r="EA25" s="509"/>
      <c r="EB25" s="509"/>
      <c r="EC25" s="509"/>
      <c r="ED25" s="509"/>
      <c r="EE25" s="509"/>
      <c r="EF25" s="509"/>
      <c r="EG25" s="509"/>
      <c r="EH25" s="509"/>
      <c r="EI25" s="509"/>
      <c r="EJ25" s="509"/>
      <c r="EK25" s="509"/>
      <c r="EL25" s="509"/>
      <c r="EM25" s="509"/>
      <c r="EN25" s="509"/>
      <c r="EO25" s="509"/>
      <c r="EP25" s="509"/>
      <c r="EQ25" s="509"/>
      <c r="ER25" s="509"/>
      <c r="ES25" s="509"/>
      <c r="ET25" s="509"/>
      <c r="EU25" s="509"/>
      <c r="EV25" s="509"/>
      <c r="EW25" s="509"/>
      <c r="EX25" s="509"/>
      <c r="EY25" s="509"/>
      <c r="EZ25" s="509"/>
      <c r="FA25" s="509"/>
      <c r="FB25" s="509"/>
    </row>
    <row r="26" spans="1:158" ht="12" customHeight="1">
      <c r="A26" s="511"/>
      <c r="B26" s="518"/>
      <c r="C26" s="521"/>
      <c r="D26" s="514"/>
      <c r="E26" s="509"/>
      <c r="F26" s="509"/>
      <c r="G26" s="509"/>
      <c r="H26" s="509"/>
      <c r="I26" s="509"/>
      <c r="J26" s="509"/>
      <c r="K26" s="509"/>
      <c r="L26" s="509"/>
      <c r="M26" s="509"/>
      <c r="N26" s="509"/>
      <c r="O26" s="509"/>
      <c r="P26" s="509"/>
      <c r="Q26" s="509"/>
      <c r="R26" s="509"/>
      <c r="S26" s="515"/>
      <c r="T26" s="509"/>
      <c r="U26" s="509"/>
      <c r="V26" s="509"/>
      <c r="W26" s="509"/>
      <c r="X26" s="509"/>
      <c r="Y26" s="509"/>
      <c r="Z26" s="509"/>
      <c r="AA26" s="509"/>
      <c r="AB26" s="509"/>
      <c r="AC26" s="509"/>
      <c r="AD26" s="509"/>
      <c r="AE26" s="509"/>
      <c r="AF26" s="509"/>
      <c r="AG26" s="509"/>
      <c r="AH26" s="509"/>
      <c r="AI26" s="509"/>
      <c r="AJ26" s="509"/>
      <c r="AK26" s="509"/>
      <c r="AL26" s="509"/>
      <c r="AM26" s="509"/>
      <c r="AN26" s="509"/>
      <c r="AO26" s="509"/>
      <c r="AP26" s="509"/>
      <c r="AQ26" s="509"/>
      <c r="AR26" s="509"/>
      <c r="AS26" s="509"/>
      <c r="AT26" s="509"/>
      <c r="AU26" s="509"/>
      <c r="AV26" s="509"/>
      <c r="AW26" s="509"/>
      <c r="AX26" s="509"/>
      <c r="AY26" s="509"/>
      <c r="AZ26" s="509"/>
      <c r="BA26" s="509"/>
      <c r="BB26" s="509"/>
      <c r="BC26" s="509"/>
      <c r="BD26" s="509"/>
      <c r="BE26" s="509"/>
      <c r="BF26" s="509"/>
      <c r="BG26" s="509"/>
      <c r="BH26" s="509"/>
      <c r="BI26" s="509"/>
      <c r="BJ26" s="509"/>
      <c r="BK26" s="509"/>
      <c r="BL26" s="509"/>
      <c r="BM26" s="509"/>
      <c r="BN26" s="509"/>
      <c r="BO26" s="509"/>
      <c r="BP26" s="509"/>
      <c r="BQ26" s="509"/>
      <c r="BR26" s="509"/>
      <c r="BS26" s="509"/>
      <c r="BT26" s="509"/>
      <c r="BU26" s="509"/>
      <c r="BV26" s="509"/>
      <c r="BW26" s="509"/>
      <c r="BX26" s="509"/>
      <c r="BY26" s="509"/>
      <c r="BZ26" s="509"/>
      <c r="CA26" s="509"/>
      <c r="CB26" s="509"/>
      <c r="CC26" s="509"/>
      <c r="CD26" s="509"/>
      <c r="CE26" s="509"/>
      <c r="CF26" s="509"/>
      <c r="CG26" s="509"/>
      <c r="CH26" s="509"/>
      <c r="CI26" s="509"/>
      <c r="CJ26" s="509"/>
      <c r="CK26" s="509"/>
      <c r="CL26" s="509"/>
      <c r="CM26" s="509"/>
      <c r="CN26" s="509"/>
      <c r="CO26" s="509"/>
      <c r="CP26" s="509"/>
      <c r="CQ26" s="509"/>
      <c r="CR26" s="509"/>
      <c r="CS26" s="509"/>
      <c r="CT26" s="509"/>
      <c r="CU26" s="509"/>
      <c r="CV26" s="509"/>
      <c r="CW26" s="509"/>
      <c r="CX26" s="509"/>
      <c r="CY26" s="509"/>
      <c r="CZ26" s="509"/>
      <c r="DA26" s="509"/>
      <c r="DB26" s="509"/>
      <c r="DC26" s="509"/>
      <c r="DD26" s="509"/>
      <c r="DE26" s="509"/>
      <c r="DF26" s="509"/>
      <c r="DG26" s="509"/>
      <c r="DH26" s="509"/>
      <c r="DI26" s="509"/>
      <c r="DJ26" s="509"/>
      <c r="DK26" s="509"/>
      <c r="DL26" s="509"/>
      <c r="DM26" s="509"/>
      <c r="DN26" s="509"/>
      <c r="DO26" s="509"/>
      <c r="DP26" s="509"/>
      <c r="DQ26" s="509"/>
      <c r="DR26" s="509"/>
      <c r="DS26" s="509"/>
      <c r="DT26" s="509"/>
      <c r="DU26" s="509"/>
      <c r="DV26" s="509"/>
      <c r="DW26" s="509"/>
      <c r="DX26" s="509"/>
      <c r="DY26" s="509"/>
      <c r="DZ26" s="509"/>
      <c r="EA26" s="509"/>
      <c r="EB26" s="509"/>
      <c r="EC26" s="509"/>
      <c r="ED26" s="509"/>
      <c r="EE26" s="509"/>
      <c r="EF26" s="509"/>
      <c r="EG26" s="509"/>
      <c r="EH26" s="509"/>
      <c r="EI26" s="509"/>
      <c r="EJ26" s="509"/>
      <c r="EK26" s="509"/>
      <c r="EL26" s="509"/>
      <c r="EM26" s="509"/>
      <c r="EN26" s="509"/>
      <c r="EO26" s="509"/>
      <c r="EP26" s="509"/>
      <c r="EQ26" s="509"/>
      <c r="ER26" s="509"/>
      <c r="ES26" s="509"/>
      <c r="ET26" s="509"/>
      <c r="EU26" s="509"/>
      <c r="EV26" s="509"/>
      <c r="EW26" s="509"/>
      <c r="EX26" s="509"/>
      <c r="EY26" s="509"/>
      <c r="EZ26" s="509"/>
      <c r="FA26" s="509"/>
      <c r="FB26" s="509"/>
    </row>
    <row r="27" spans="1:158" ht="12" customHeight="1">
      <c r="A27" s="511"/>
      <c r="B27" s="518"/>
      <c r="C27" s="521"/>
      <c r="D27" s="514"/>
      <c r="E27" s="509"/>
      <c r="F27" s="509"/>
      <c r="G27" s="509"/>
      <c r="H27" s="509"/>
      <c r="I27" s="509"/>
      <c r="J27" s="509"/>
      <c r="K27" s="509"/>
      <c r="L27" s="509"/>
      <c r="M27" s="509"/>
      <c r="N27" s="509"/>
      <c r="O27" s="509"/>
      <c r="P27" s="509"/>
      <c r="Q27" s="509"/>
      <c r="R27" s="509"/>
      <c r="S27" s="515"/>
      <c r="T27" s="509"/>
      <c r="U27" s="509"/>
      <c r="V27" s="509"/>
      <c r="W27" s="509"/>
      <c r="X27" s="509"/>
      <c r="Y27" s="509"/>
      <c r="Z27" s="509"/>
      <c r="AA27" s="509"/>
      <c r="AB27" s="509"/>
      <c r="AC27" s="509"/>
      <c r="AD27" s="509"/>
      <c r="AE27" s="509"/>
      <c r="AF27" s="509"/>
      <c r="AG27" s="509"/>
      <c r="AH27" s="509"/>
      <c r="AI27" s="509"/>
      <c r="AJ27" s="509"/>
      <c r="AK27" s="509"/>
      <c r="AL27" s="509"/>
      <c r="AM27" s="509"/>
      <c r="AN27" s="509"/>
      <c r="AO27" s="509"/>
      <c r="AP27" s="509"/>
      <c r="AQ27" s="509"/>
      <c r="AR27" s="509"/>
      <c r="AS27" s="509"/>
      <c r="AT27" s="509"/>
      <c r="AU27" s="509"/>
      <c r="AV27" s="509"/>
      <c r="AW27" s="509"/>
      <c r="AX27" s="509"/>
      <c r="AY27" s="509"/>
      <c r="AZ27" s="509"/>
      <c r="BA27" s="509"/>
      <c r="BB27" s="509"/>
      <c r="BC27" s="509"/>
      <c r="BD27" s="509"/>
      <c r="BE27" s="509"/>
      <c r="BF27" s="509"/>
      <c r="BG27" s="509"/>
      <c r="BH27" s="509"/>
      <c r="BI27" s="509"/>
      <c r="BJ27" s="509"/>
      <c r="BK27" s="509"/>
      <c r="BL27" s="509"/>
      <c r="BM27" s="509"/>
      <c r="BN27" s="509"/>
      <c r="BO27" s="509"/>
      <c r="BP27" s="509"/>
      <c r="BQ27" s="509"/>
      <c r="BR27" s="509"/>
      <c r="BS27" s="509"/>
      <c r="BT27" s="509"/>
      <c r="BU27" s="509"/>
      <c r="BV27" s="509"/>
      <c r="BW27" s="509"/>
      <c r="BX27" s="509"/>
      <c r="BY27" s="509"/>
      <c r="BZ27" s="509"/>
      <c r="CA27" s="509"/>
      <c r="CB27" s="509"/>
      <c r="CC27" s="509"/>
      <c r="CD27" s="509"/>
      <c r="CE27" s="509"/>
      <c r="CF27" s="509"/>
      <c r="CG27" s="509"/>
      <c r="CH27" s="509"/>
      <c r="CI27" s="509"/>
      <c r="CJ27" s="509"/>
      <c r="CK27" s="509"/>
      <c r="CL27" s="509"/>
      <c r="CM27" s="509"/>
      <c r="CN27" s="509"/>
      <c r="CO27" s="509"/>
      <c r="CP27" s="509"/>
      <c r="CQ27" s="509"/>
      <c r="CR27" s="509"/>
      <c r="CS27" s="509"/>
      <c r="CT27" s="509"/>
      <c r="CU27" s="509"/>
      <c r="CV27" s="509"/>
      <c r="CW27" s="509"/>
      <c r="CX27" s="509"/>
      <c r="CY27" s="509"/>
      <c r="CZ27" s="509"/>
      <c r="DA27" s="509"/>
      <c r="DB27" s="509"/>
      <c r="DC27" s="509"/>
      <c r="DD27" s="509"/>
      <c r="DE27" s="509"/>
      <c r="DF27" s="509"/>
      <c r="DG27" s="509"/>
      <c r="DH27" s="509"/>
      <c r="DI27" s="509"/>
      <c r="DJ27" s="509"/>
      <c r="DK27" s="509"/>
      <c r="DL27" s="509"/>
      <c r="DM27" s="509"/>
      <c r="DN27" s="509"/>
      <c r="DO27" s="509"/>
      <c r="DP27" s="509"/>
      <c r="DQ27" s="509"/>
      <c r="DR27" s="509"/>
      <c r="DS27" s="509"/>
      <c r="DT27" s="509"/>
      <c r="DU27" s="509"/>
      <c r="DV27" s="509"/>
      <c r="DW27" s="509"/>
      <c r="DX27" s="509"/>
      <c r="DY27" s="509"/>
      <c r="DZ27" s="509"/>
      <c r="EA27" s="509"/>
      <c r="EB27" s="509"/>
      <c r="EC27" s="509"/>
      <c r="ED27" s="509"/>
      <c r="EE27" s="509"/>
      <c r="EF27" s="509"/>
      <c r="EG27" s="509"/>
      <c r="EH27" s="509"/>
      <c r="EI27" s="509"/>
      <c r="EJ27" s="509"/>
      <c r="EK27" s="509"/>
      <c r="EL27" s="509"/>
      <c r="EM27" s="509"/>
      <c r="EN27" s="509"/>
      <c r="EO27" s="509"/>
      <c r="EP27" s="509"/>
      <c r="EQ27" s="509"/>
      <c r="ER27" s="509"/>
      <c r="ES27" s="509"/>
      <c r="ET27" s="509"/>
      <c r="EU27" s="509"/>
      <c r="EV27" s="509"/>
      <c r="EW27" s="509"/>
      <c r="EX27" s="509"/>
      <c r="EY27" s="509"/>
      <c r="EZ27" s="509"/>
      <c r="FA27" s="509"/>
      <c r="FB27" s="509"/>
    </row>
    <row r="28" spans="1:158" ht="12" customHeight="1">
      <c r="A28" s="511"/>
      <c r="B28" s="518"/>
      <c r="C28" s="521"/>
      <c r="D28" s="514"/>
      <c r="E28" s="509"/>
      <c r="F28" s="509"/>
      <c r="G28" s="509"/>
      <c r="H28" s="509"/>
      <c r="I28" s="509"/>
      <c r="J28" s="509"/>
      <c r="K28" s="509"/>
      <c r="L28" s="509"/>
      <c r="M28" s="509"/>
      <c r="N28" s="509"/>
      <c r="O28" s="509"/>
      <c r="P28" s="509"/>
      <c r="Q28" s="509"/>
      <c r="R28" s="509"/>
      <c r="S28" s="515"/>
      <c r="T28" s="522"/>
      <c r="U28" s="522"/>
      <c r="V28" s="523"/>
      <c r="W28" s="522"/>
      <c r="X28" s="523"/>
      <c r="Y28" s="522"/>
      <c r="Z28" s="522"/>
      <c r="AA28" s="522"/>
      <c r="AB28" s="522"/>
      <c r="AC28" s="522"/>
      <c r="AD28" s="522"/>
      <c r="AE28" s="522"/>
      <c r="AF28" s="522"/>
      <c r="AG28" s="522"/>
      <c r="AH28" s="522"/>
      <c r="AI28" s="522"/>
      <c r="AJ28" s="522"/>
      <c r="AK28" s="522"/>
      <c r="AL28" s="522"/>
      <c r="AM28" s="522"/>
      <c r="AN28" s="522"/>
      <c r="AO28" s="522"/>
      <c r="AP28" s="522"/>
      <c r="AQ28" s="522"/>
      <c r="AR28" s="522"/>
      <c r="AS28" s="522"/>
      <c r="AT28" s="522"/>
      <c r="AU28" s="522"/>
      <c r="AV28" s="522"/>
      <c r="AW28" s="522"/>
      <c r="AX28" s="522"/>
      <c r="AY28" s="522"/>
      <c r="AZ28" s="522"/>
      <c r="BA28" s="522"/>
      <c r="BB28" s="522"/>
      <c r="BC28" s="522"/>
      <c r="BD28" s="522"/>
      <c r="BE28" s="522"/>
      <c r="BF28" s="522"/>
      <c r="BG28" s="522"/>
      <c r="BH28" s="522"/>
      <c r="BI28" s="522"/>
      <c r="BJ28" s="522"/>
      <c r="BK28" s="522"/>
      <c r="BL28" s="522"/>
      <c r="BM28" s="522"/>
      <c r="BN28" s="522"/>
      <c r="BO28" s="522"/>
      <c r="BP28" s="522"/>
      <c r="BQ28" s="522"/>
      <c r="BR28" s="522"/>
      <c r="BS28" s="522"/>
      <c r="BT28" s="522"/>
      <c r="BU28" s="522"/>
      <c r="BV28" s="522"/>
      <c r="BW28" s="522"/>
      <c r="BX28" s="522"/>
      <c r="BY28" s="522"/>
      <c r="BZ28" s="522"/>
      <c r="CA28" s="522"/>
      <c r="CB28" s="522"/>
      <c r="CC28" s="522"/>
      <c r="CD28" s="522"/>
      <c r="CE28" s="522"/>
      <c r="CF28" s="522"/>
      <c r="CG28" s="522"/>
      <c r="CH28" s="522"/>
      <c r="CI28" s="522"/>
      <c r="CJ28" s="522"/>
      <c r="CK28" s="522"/>
      <c r="CL28" s="522"/>
      <c r="CM28" s="522"/>
      <c r="CN28" s="522"/>
      <c r="CO28" s="522"/>
      <c r="CP28" s="522"/>
      <c r="CQ28" s="522"/>
      <c r="CR28" s="522"/>
      <c r="CS28" s="522"/>
      <c r="CT28" s="522"/>
      <c r="CU28" s="522"/>
      <c r="CV28" s="522"/>
      <c r="CW28" s="522"/>
      <c r="CX28" s="522"/>
      <c r="CY28" s="522"/>
      <c r="CZ28" s="522"/>
      <c r="DA28" s="522"/>
      <c r="DB28" s="522"/>
      <c r="DC28" s="522"/>
      <c r="DD28" s="522"/>
      <c r="DE28" s="522"/>
      <c r="DF28" s="522"/>
      <c r="DG28" s="522"/>
      <c r="DH28" s="522"/>
      <c r="DI28" s="522"/>
      <c r="DJ28" s="522"/>
      <c r="DK28" s="522"/>
      <c r="DL28" s="522"/>
      <c r="DM28" s="522"/>
      <c r="DN28" s="522"/>
      <c r="DO28" s="522"/>
      <c r="DP28" s="522"/>
      <c r="DQ28" s="522"/>
      <c r="DR28" s="522"/>
      <c r="DS28" s="522"/>
      <c r="DT28" s="522"/>
      <c r="DU28" s="522"/>
      <c r="DV28" s="522"/>
      <c r="DW28" s="522"/>
      <c r="DX28" s="522"/>
      <c r="DY28" s="522"/>
      <c r="DZ28" s="522"/>
      <c r="EA28" s="522"/>
      <c r="EB28" s="522"/>
      <c r="EC28" s="522"/>
      <c r="ED28" s="522"/>
      <c r="EE28" s="522"/>
      <c r="EF28" s="522"/>
      <c r="EG28" s="522"/>
      <c r="EH28" s="522"/>
      <c r="EI28" s="522"/>
      <c r="EJ28" s="522"/>
      <c r="EK28" s="522"/>
      <c r="EL28" s="522"/>
      <c r="EM28" s="522"/>
      <c r="EN28" s="522"/>
      <c r="EO28" s="522"/>
      <c r="EP28" s="522"/>
      <c r="EQ28" s="522"/>
      <c r="ER28" s="522"/>
      <c r="ES28" s="522"/>
      <c r="ET28" s="522"/>
      <c r="EU28" s="522"/>
      <c r="EV28" s="522"/>
      <c r="EW28" s="522"/>
      <c r="EX28" s="522"/>
      <c r="EY28" s="522"/>
      <c r="EZ28" s="522"/>
      <c r="FA28" s="522"/>
      <c r="FB28" s="522"/>
    </row>
    <row r="29" spans="1:158" ht="12" customHeight="1">
      <c r="A29" s="511"/>
      <c r="B29" s="518"/>
      <c r="C29" s="521"/>
      <c r="D29" s="514"/>
      <c r="E29" s="509"/>
      <c r="F29" s="509"/>
      <c r="G29" s="509"/>
      <c r="H29" s="509"/>
      <c r="I29" s="509"/>
      <c r="J29" s="509"/>
      <c r="K29" s="509"/>
      <c r="L29" s="509"/>
      <c r="M29" s="509"/>
      <c r="N29" s="509"/>
      <c r="O29" s="509"/>
      <c r="P29" s="509"/>
      <c r="Q29" s="509"/>
      <c r="R29" s="509"/>
      <c r="S29" s="515"/>
      <c r="T29" s="509"/>
      <c r="U29" s="509"/>
      <c r="V29" s="509"/>
      <c r="W29" s="509"/>
      <c r="X29" s="509"/>
      <c r="Y29" s="509"/>
      <c r="Z29" s="509"/>
      <c r="AA29" s="509"/>
      <c r="AB29" s="509"/>
      <c r="AC29" s="509"/>
      <c r="AD29" s="509"/>
      <c r="AE29" s="509"/>
      <c r="AF29" s="509"/>
      <c r="AG29" s="509"/>
      <c r="AH29" s="509"/>
      <c r="AI29" s="509"/>
      <c r="AJ29" s="509"/>
      <c r="AK29" s="509"/>
      <c r="AL29" s="509"/>
      <c r="AM29" s="509"/>
      <c r="AN29" s="509"/>
      <c r="AO29" s="509"/>
      <c r="AP29" s="509"/>
      <c r="AQ29" s="509"/>
      <c r="AR29" s="509"/>
      <c r="AS29" s="509"/>
      <c r="AT29" s="509"/>
      <c r="AU29" s="509"/>
      <c r="AV29" s="509"/>
      <c r="AW29" s="509"/>
      <c r="AX29" s="509"/>
      <c r="AY29" s="509"/>
      <c r="AZ29" s="509"/>
      <c r="BA29" s="509"/>
      <c r="BB29" s="509"/>
      <c r="BC29" s="509"/>
      <c r="BD29" s="509"/>
      <c r="BE29" s="509"/>
      <c r="BF29" s="509"/>
      <c r="BG29" s="509"/>
      <c r="BH29" s="509"/>
      <c r="BI29" s="509"/>
      <c r="BJ29" s="509"/>
      <c r="BK29" s="509"/>
      <c r="BL29" s="509"/>
      <c r="BM29" s="509"/>
      <c r="BN29" s="509"/>
      <c r="BO29" s="509"/>
      <c r="BP29" s="509"/>
      <c r="BQ29" s="509"/>
      <c r="BR29" s="509"/>
      <c r="BS29" s="509"/>
      <c r="BT29" s="509"/>
      <c r="BU29" s="509"/>
      <c r="BV29" s="509"/>
      <c r="BW29" s="509"/>
      <c r="BX29" s="509"/>
      <c r="BY29" s="509"/>
      <c r="BZ29" s="509"/>
      <c r="CA29" s="509"/>
      <c r="CB29" s="509"/>
      <c r="CC29" s="509"/>
      <c r="CD29" s="509"/>
      <c r="CE29" s="509"/>
      <c r="CF29" s="509"/>
      <c r="CG29" s="509"/>
      <c r="CH29" s="509"/>
      <c r="CI29" s="509"/>
      <c r="CJ29" s="509"/>
      <c r="CK29" s="509"/>
      <c r="CL29" s="509"/>
      <c r="CM29" s="509"/>
      <c r="CN29" s="509"/>
      <c r="CO29" s="509"/>
      <c r="CP29" s="509"/>
      <c r="CQ29" s="509"/>
      <c r="CR29" s="509"/>
      <c r="CS29" s="509"/>
      <c r="CT29" s="509"/>
      <c r="CU29" s="509"/>
      <c r="CV29" s="509"/>
      <c r="CW29" s="509"/>
      <c r="CX29" s="509"/>
      <c r="CY29" s="509"/>
      <c r="CZ29" s="509"/>
      <c r="DA29" s="509"/>
      <c r="DB29" s="509"/>
      <c r="DC29" s="509"/>
      <c r="DD29" s="509"/>
      <c r="DE29" s="509"/>
      <c r="DF29" s="509"/>
      <c r="DG29" s="509"/>
      <c r="DH29" s="509"/>
      <c r="DI29" s="509"/>
      <c r="DJ29" s="509"/>
      <c r="DK29" s="509"/>
      <c r="DL29" s="509"/>
      <c r="DM29" s="509"/>
      <c r="DN29" s="509"/>
      <c r="DO29" s="509"/>
      <c r="DP29" s="509"/>
      <c r="DQ29" s="509"/>
      <c r="DR29" s="509"/>
      <c r="DS29" s="509"/>
      <c r="DT29" s="509"/>
      <c r="DU29" s="509"/>
      <c r="DV29" s="509"/>
      <c r="DW29" s="509"/>
      <c r="DX29" s="509"/>
      <c r="DY29" s="509"/>
      <c r="DZ29" s="509"/>
      <c r="EA29" s="509"/>
      <c r="EB29" s="509"/>
      <c r="EC29" s="509"/>
      <c r="ED29" s="509"/>
      <c r="EE29" s="509"/>
      <c r="EF29" s="509"/>
      <c r="EG29" s="509"/>
      <c r="EH29" s="509"/>
      <c r="EI29" s="509"/>
      <c r="EJ29" s="509"/>
      <c r="EK29" s="509"/>
      <c r="EL29" s="509"/>
      <c r="EM29" s="509"/>
      <c r="EN29" s="509"/>
      <c r="EO29" s="509"/>
      <c r="EP29" s="509"/>
      <c r="EQ29" s="509"/>
      <c r="ER29" s="509"/>
      <c r="ES29" s="509"/>
      <c r="ET29" s="509"/>
      <c r="EU29" s="509"/>
      <c r="EV29" s="509"/>
      <c r="EW29" s="509"/>
      <c r="EX29" s="509"/>
      <c r="EY29" s="509"/>
      <c r="EZ29" s="509"/>
      <c r="FA29" s="509"/>
      <c r="FB29" s="509"/>
    </row>
    <row r="30" spans="1:158" ht="12" customHeight="1">
      <c r="A30" s="511"/>
      <c r="B30" s="524"/>
      <c r="C30" s="521"/>
      <c r="D30" s="514"/>
      <c r="E30" s="509"/>
      <c r="F30" s="509"/>
      <c r="G30" s="509"/>
      <c r="H30" s="509"/>
      <c r="I30" s="509"/>
      <c r="J30" s="509"/>
      <c r="K30" s="509"/>
      <c r="L30" s="509"/>
      <c r="M30" s="509"/>
      <c r="N30" s="509"/>
      <c r="O30" s="509"/>
      <c r="P30" s="509"/>
      <c r="Q30" s="509"/>
      <c r="R30" s="509"/>
      <c r="S30" s="515"/>
      <c r="T30" s="509"/>
      <c r="U30" s="509"/>
      <c r="V30" s="509"/>
      <c r="W30" s="509"/>
      <c r="X30" s="509"/>
      <c r="Y30" s="509"/>
      <c r="Z30" s="509"/>
      <c r="AA30" s="509"/>
      <c r="AB30" s="509"/>
      <c r="AC30" s="509"/>
      <c r="AD30" s="509"/>
      <c r="AE30" s="509"/>
      <c r="AF30" s="509"/>
      <c r="AG30" s="509"/>
      <c r="AH30" s="509"/>
      <c r="AI30" s="509"/>
      <c r="AJ30" s="509"/>
      <c r="AK30" s="509"/>
      <c r="AL30" s="509"/>
      <c r="AM30" s="509"/>
      <c r="AN30" s="509"/>
      <c r="AO30" s="509"/>
      <c r="AP30" s="509"/>
      <c r="AQ30" s="509"/>
      <c r="AR30" s="509"/>
      <c r="AS30" s="509"/>
      <c r="AT30" s="509"/>
      <c r="AU30" s="509"/>
      <c r="AV30" s="509"/>
      <c r="AW30" s="509"/>
      <c r="AX30" s="509"/>
      <c r="AY30" s="509"/>
      <c r="AZ30" s="509"/>
      <c r="BA30" s="509"/>
      <c r="BB30" s="509"/>
      <c r="BC30" s="509"/>
      <c r="BD30" s="509"/>
      <c r="BE30" s="509"/>
      <c r="BF30" s="509"/>
      <c r="BG30" s="509"/>
      <c r="BH30" s="509"/>
      <c r="BI30" s="509"/>
      <c r="BJ30" s="509"/>
      <c r="BK30" s="509"/>
      <c r="BL30" s="509"/>
      <c r="BM30" s="509"/>
      <c r="BN30" s="509"/>
      <c r="BO30" s="509"/>
      <c r="BP30" s="509"/>
      <c r="BQ30" s="509"/>
      <c r="BR30" s="509"/>
      <c r="BS30" s="509"/>
      <c r="BT30" s="509"/>
      <c r="BU30" s="509"/>
      <c r="BV30" s="509"/>
      <c r="BW30" s="509"/>
      <c r="BX30" s="509"/>
      <c r="BY30" s="509"/>
      <c r="BZ30" s="509"/>
      <c r="CA30" s="509"/>
      <c r="CB30" s="509"/>
      <c r="CC30" s="509"/>
      <c r="CD30" s="509"/>
      <c r="CE30" s="509"/>
      <c r="CF30" s="509"/>
      <c r="CG30" s="509"/>
      <c r="CH30" s="509"/>
      <c r="CI30" s="509"/>
      <c r="CJ30" s="509"/>
      <c r="CK30" s="509"/>
      <c r="CL30" s="509"/>
      <c r="CM30" s="509"/>
      <c r="CN30" s="509"/>
      <c r="CO30" s="509"/>
      <c r="CP30" s="509"/>
      <c r="CQ30" s="509"/>
      <c r="CR30" s="509"/>
      <c r="CS30" s="509"/>
      <c r="CT30" s="509"/>
      <c r="CU30" s="509"/>
      <c r="CV30" s="509"/>
      <c r="CW30" s="509"/>
      <c r="CX30" s="509"/>
      <c r="CY30" s="509"/>
      <c r="CZ30" s="509"/>
      <c r="DA30" s="509"/>
      <c r="DB30" s="509"/>
      <c r="DC30" s="509"/>
      <c r="DD30" s="509"/>
      <c r="DE30" s="509"/>
      <c r="DF30" s="509"/>
      <c r="DG30" s="509"/>
      <c r="DH30" s="509"/>
      <c r="DI30" s="509"/>
      <c r="DJ30" s="509"/>
      <c r="DK30" s="509"/>
      <c r="DL30" s="509"/>
      <c r="DM30" s="509"/>
      <c r="DN30" s="509"/>
      <c r="DO30" s="509"/>
      <c r="DP30" s="509"/>
      <c r="DQ30" s="509"/>
      <c r="DR30" s="509"/>
      <c r="DS30" s="509"/>
      <c r="DT30" s="509"/>
      <c r="DU30" s="509"/>
      <c r="DV30" s="509"/>
      <c r="DW30" s="509"/>
      <c r="DX30" s="509"/>
      <c r="DY30" s="509"/>
      <c r="DZ30" s="509"/>
      <c r="EA30" s="509"/>
      <c r="EB30" s="509"/>
      <c r="EC30" s="509"/>
      <c r="ED30" s="509"/>
      <c r="EE30" s="509"/>
      <c r="EF30" s="509"/>
      <c r="EG30" s="509"/>
      <c r="EH30" s="509"/>
      <c r="EI30" s="509"/>
      <c r="EJ30" s="509"/>
      <c r="EK30" s="509"/>
      <c r="EL30" s="509"/>
      <c r="EM30" s="509"/>
      <c r="EN30" s="509"/>
      <c r="EO30" s="509"/>
      <c r="EP30" s="509"/>
      <c r="EQ30" s="509"/>
      <c r="ER30" s="509"/>
      <c r="ES30" s="509"/>
      <c r="ET30" s="509"/>
      <c r="EU30" s="509"/>
      <c r="EV30" s="509"/>
      <c r="EW30" s="509"/>
      <c r="EX30" s="509"/>
      <c r="EY30" s="509"/>
      <c r="EZ30" s="509"/>
      <c r="FA30" s="509"/>
      <c r="FB30" s="509"/>
    </row>
    <row r="31" spans="1:158" s="526" customFormat="1" ht="12" customHeight="1">
      <c r="A31" s="525"/>
      <c r="B31" s="524"/>
      <c r="D31" s="527"/>
      <c r="E31" s="588"/>
      <c r="F31" s="588"/>
      <c r="G31" s="588"/>
      <c r="H31" s="588"/>
      <c r="I31" s="588"/>
      <c r="J31" s="588"/>
      <c r="K31" s="588"/>
      <c r="L31" s="588"/>
      <c r="M31" s="588"/>
      <c r="N31" s="588"/>
      <c r="O31" s="588"/>
      <c r="P31" s="588"/>
      <c r="Q31" s="588"/>
      <c r="R31" s="588"/>
      <c r="S31" s="528"/>
      <c r="T31" s="529"/>
      <c r="U31" s="529"/>
      <c r="V31" s="529">
        <f>COUNTIF(V$35,"&gt;0")</f>
        <v>0</v>
      </c>
      <c r="W31" s="529"/>
      <c r="X31" s="529"/>
      <c r="Y31" s="529"/>
      <c r="Z31" s="529"/>
      <c r="AA31" s="529"/>
      <c r="AB31" s="529"/>
      <c r="AC31" s="529"/>
      <c r="AD31" s="529"/>
      <c r="AE31" s="529"/>
      <c r="AF31" s="529"/>
      <c r="AG31" s="529"/>
      <c r="AH31" s="529"/>
      <c r="AI31" s="529"/>
      <c r="AJ31" s="529"/>
      <c r="AK31" s="529"/>
      <c r="AL31" s="529"/>
      <c r="AM31" s="529"/>
      <c r="AN31" s="529"/>
      <c r="AO31" s="529"/>
      <c r="AP31" s="529"/>
      <c r="AQ31" s="529"/>
      <c r="AR31" s="529"/>
      <c r="AS31" s="529"/>
      <c r="AT31" s="529"/>
      <c r="AU31" s="529"/>
      <c r="AV31" s="529"/>
      <c r="AW31" s="529"/>
      <c r="AX31" s="529"/>
      <c r="AY31" s="529"/>
      <c r="AZ31" s="529"/>
      <c r="BA31" s="529"/>
      <c r="BB31" s="529"/>
      <c r="BC31" s="529"/>
      <c r="BD31" s="529"/>
      <c r="BE31" s="529"/>
      <c r="BF31" s="529"/>
      <c r="BG31" s="529"/>
      <c r="BH31" s="529"/>
      <c r="BI31" s="529"/>
      <c r="BJ31" s="529"/>
      <c r="BK31" s="529"/>
      <c r="BL31" s="529"/>
      <c r="BM31" s="529"/>
      <c r="BN31" s="529"/>
      <c r="BO31" s="529"/>
      <c r="BP31" s="529"/>
      <c r="BQ31" s="529"/>
      <c r="BR31" s="529"/>
      <c r="BS31" s="529"/>
      <c r="BT31" s="529"/>
      <c r="BU31" s="529"/>
      <c r="BV31" s="529"/>
      <c r="BW31" s="529"/>
      <c r="BX31" s="529"/>
      <c r="BY31" s="529"/>
      <c r="BZ31" s="529"/>
      <c r="CA31" s="529"/>
      <c r="CB31" s="529"/>
      <c r="CC31" s="529"/>
      <c r="CD31" s="529"/>
      <c r="CE31" s="529"/>
      <c r="CF31" s="529"/>
      <c r="CG31" s="529"/>
      <c r="CH31" s="529"/>
      <c r="CI31" s="529"/>
      <c r="CJ31" s="529"/>
      <c r="CK31" s="529"/>
      <c r="CL31" s="529"/>
      <c r="CM31" s="529"/>
      <c r="CN31" s="529"/>
      <c r="CO31" s="529"/>
      <c r="CP31" s="529"/>
      <c r="CQ31" s="529"/>
      <c r="CR31" s="529"/>
      <c r="CS31" s="529"/>
      <c r="CT31" s="529"/>
      <c r="CU31" s="529"/>
      <c r="CV31" s="529"/>
      <c r="CW31" s="529"/>
      <c r="CX31" s="529"/>
      <c r="CY31" s="529"/>
      <c r="CZ31" s="529"/>
      <c r="DA31" s="529"/>
      <c r="DB31" s="529"/>
      <c r="DC31" s="529"/>
      <c r="DD31" s="529"/>
      <c r="DE31" s="529"/>
      <c r="DF31" s="529"/>
      <c r="DG31" s="529"/>
      <c r="DH31" s="529"/>
      <c r="DI31" s="529"/>
      <c r="DJ31" s="529"/>
      <c r="DK31" s="529"/>
      <c r="DL31" s="529"/>
      <c r="DM31" s="529"/>
      <c r="DN31" s="529"/>
      <c r="DO31" s="529"/>
      <c r="DP31" s="529"/>
      <c r="DQ31" s="529"/>
      <c r="DR31" s="529"/>
      <c r="DS31" s="529"/>
      <c r="DT31" s="529"/>
      <c r="DU31" s="529"/>
      <c r="DV31" s="529"/>
      <c r="DW31" s="529"/>
      <c r="DX31" s="529"/>
      <c r="DY31" s="529"/>
      <c r="DZ31" s="529"/>
      <c r="EA31" s="529"/>
      <c r="EB31" s="529"/>
      <c r="EC31" s="529"/>
      <c r="ED31" s="529"/>
      <c r="EE31" s="529"/>
      <c r="EF31" s="529"/>
      <c r="EG31" s="529"/>
      <c r="EH31" s="529"/>
      <c r="EI31" s="529"/>
      <c r="EJ31" s="529"/>
      <c r="EK31" s="529"/>
      <c r="EL31" s="529"/>
      <c r="EM31" s="529"/>
      <c r="EN31" s="529"/>
      <c r="EO31" s="529"/>
      <c r="EP31" s="529"/>
      <c r="EQ31" s="529"/>
      <c r="ER31" s="529"/>
      <c r="ES31" s="529"/>
      <c r="ET31" s="529"/>
      <c r="EU31" s="529"/>
      <c r="EV31" s="529"/>
      <c r="EW31" s="529"/>
      <c r="EX31" s="529"/>
      <c r="EY31" s="529"/>
      <c r="EZ31" s="529"/>
      <c r="FA31" s="529"/>
      <c r="FB31" s="529"/>
    </row>
    <row r="32" spans="1:158" ht="12" customHeight="1">
      <c r="A32" s="530"/>
      <c r="B32" s="524"/>
      <c r="C32" s="521"/>
      <c r="D32" s="514"/>
      <c r="E32" s="509"/>
      <c r="F32" s="509"/>
      <c r="G32" s="509"/>
      <c r="H32" s="509"/>
      <c r="I32" s="509"/>
      <c r="J32" s="509"/>
      <c r="K32" s="509"/>
      <c r="L32" s="509"/>
      <c r="M32" s="509"/>
      <c r="N32" s="509"/>
      <c r="O32" s="509"/>
      <c r="P32" s="509"/>
      <c r="Q32" s="509"/>
      <c r="R32" s="509"/>
      <c r="S32" s="515"/>
      <c r="T32" s="509"/>
      <c r="U32" s="509"/>
      <c r="V32" s="531"/>
      <c r="W32" s="509"/>
      <c r="X32" s="509"/>
      <c r="Y32" s="509"/>
      <c r="Z32" s="509"/>
      <c r="AA32" s="509"/>
      <c r="AB32" s="509"/>
      <c r="AC32" s="509"/>
      <c r="AD32" s="509"/>
      <c r="AE32" s="509"/>
      <c r="AF32" s="509"/>
      <c r="AG32" s="509"/>
      <c r="AH32" s="509"/>
      <c r="AI32" s="509"/>
      <c r="AJ32" s="509"/>
      <c r="AK32" s="509"/>
      <c r="AL32" s="509"/>
      <c r="AM32" s="509"/>
      <c r="AN32" s="509"/>
      <c r="AO32" s="509"/>
      <c r="AP32" s="509"/>
      <c r="AQ32" s="509"/>
      <c r="AR32" s="509"/>
      <c r="AS32" s="509"/>
      <c r="AT32" s="509"/>
      <c r="AU32" s="509"/>
      <c r="AV32" s="509"/>
      <c r="AW32" s="509"/>
      <c r="AX32" s="509"/>
      <c r="AY32" s="509"/>
      <c r="AZ32" s="509"/>
      <c r="BA32" s="509"/>
      <c r="BB32" s="509"/>
      <c r="BC32" s="509"/>
      <c r="BD32" s="509"/>
      <c r="BE32" s="509"/>
      <c r="BF32" s="509"/>
      <c r="BG32" s="509"/>
      <c r="BH32" s="509"/>
      <c r="BI32" s="509"/>
      <c r="BJ32" s="509"/>
      <c r="BK32" s="509"/>
      <c r="BL32" s="509"/>
      <c r="BM32" s="509"/>
      <c r="BN32" s="509"/>
      <c r="BO32" s="509"/>
      <c r="BP32" s="509"/>
      <c r="BQ32" s="509"/>
      <c r="BR32" s="509"/>
      <c r="BS32" s="509"/>
      <c r="BT32" s="509"/>
      <c r="BU32" s="509"/>
      <c r="BV32" s="509"/>
      <c r="BW32" s="509"/>
      <c r="BX32" s="509"/>
      <c r="BY32" s="509"/>
      <c r="BZ32" s="509"/>
      <c r="CA32" s="509"/>
      <c r="CB32" s="509"/>
      <c r="CC32" s="509"/>
      <c r="CD32" s="509"/>
      <c r="CE32" s="509"/>
      <c r="CF32" s="509"/>
      <c r="CG32" s="509"/>
      <c r="CH32" s="509"/>
      <c r="CI32" s="509"/>
      <c r="CJ32" s="509"/>
      <c r="CK32" s="509"/>
      <c r="CL32" s="509"/>
      <c r="CM32" s="509"/>
      <c r="CN32" s="509"/>
      <c r="CO32" s="509"/>
      <c r="CP32" s="509"/>
      <c r="CQ32" s="509"/>
      <c r="CR32" s="509"/>
      <c r="CS32" s="509"/>
      <c r="CT32" s="509"/>
      <c r="CU32" s="509"/>
      <c r="CV32" s="509"/>
      <c r="CW32" s="509"/>
      <c r="CX32" s="509"/>
      <c r="CY32" s="509"/>
      <c r="CZ32" s="509"/>
      <c r="DA32" s="509"/>
      <c r="DB32" s="509"/>
      <c r="DC32" s="509"/>
      <c r="DD32" s="509"/>
      <c r="DE32" s="509"/>
      <c r="DF32" s="509"/>
      <c r="DG32" s="509"/>
      <c r="DH32" s="509"/>
      <c r="DI32" s="509"/>
      <c r="DJ32" s="509"/>
      <c r="DK32" s="509"/>
      <c r="DL32" s="509"/>
      <c r="DM32" s="509"/>
      <c r="DN32" s="509"/>
      <c r="DO32" s="509"/>
      <c r="DP32" s="509"/>
      <c r="DQ32" s="509"/>
      <c r="DR32" s="509"/>
      <c r="DS32" s="509"/>
      <c r="DT32" s="509"/>
      <c r="DU32" s="509"/>
      <c r="DV32" s="509"/>
      <c r="DW32" s="509"/>
      <c r="DX32" s="509"/>
      <c r="DY32" s="509"/>
      <c r="DZ32" s="509"/>
      <c r="EA32" s="509"/>
      <c r="EB32" s="509"/>
      <c r="EC32" s="509"/>
      <c r="ED32" s="509"/>
      <c r="EE32" s="509"/>
      <c r="EF32" s="509"/>
      <c r="EG32" s="509"/>
      <c r="EH32" s="509"/>
      <c r="EI32" s="509"/>
      <c r="EJ32" s="509"/>
      <c r="EK32" s="509"/>
      <c r="EL32" s="509"/>
      <c r="EM32" s="509"/>
      <c r="EN32" s="509"/>
      <c r="EO32" s="509"/>
      <c r="EP32" s="509"/>
      <c r="EQ32" s="509"/>
      <c r="ER32" s="509"/>
      <c r="ES32" s="509"/>
      <c r="ET32" s="509"/>
      <c r="EU32" s="509"/>
      <c r="EV32" s="509"/>
      <c r="EW32" s="509"/>
      <c r="EX32" s="509"/>
      <c r="EY32" s="509"/>
      <c r="EZ32" s="509"/>
      <c r="FA32" s="509"/>
      <c r="FB32" s="509"/>
    </row>
    <row r="33" spans="1:161" ht="12" customHeight="1">
      <c r="A33" s="530"/>
      <c r="B33" s="524"/>
      <c r="C33" s="521"/>
      <c r="D33" s="532"/>
      <c r="E33" s="534"/>
      <c r="F33" s="534"/>
      <c r="G33" s="534"/>
      <c r="H33" s="534"/>
      <c r="I33" s="534"/>
      <c r="J33" s="534"/>
      <c r="K33" s="534"/>
      <c r="L33" s="534"/>
      <c r="M33" s="534"/>
      <c r="N33" s="534"/>
      <c r="O33" s="534"/>
      <c r="P33" s="534"/>
      <c r="Q33" s="534"/>
      <c r="R33" s="534"/>
      <c r="S33" s="533"/>
      <c r="T33" s="534"/>
      <c r="U33" s="534"/>
      <c r="V33" s="534"/>
      <c r="W33" s="534"/>
      <c r="X33" s="534"/>
      <c r="Y33" s="534"/>
      <c r="Z33" s="534"/>
      <c r="AA33" s="534"/>
      <c r="AB33" s="534"/>
      <c r="AC33" s="534"/>
      <c r="AD33" s="534"/>
      <c r="AE33" s="534"/>
      <c r="AF33" s="534"/>
      <c r="AG33" s="534"/>
      <c r="AH33" s="534"/>
      <c r="AI33" s="534"/>
      <c r="AJ33" s="534"/>
      <c r="AK33" s="534"/>
      <c r="AL33" s="534"/>
      <c r="AM33" s="534"/>
      <c r="AN33" s="534"/>
      <c r="AO33" s="534"/>
      <c r="AP33" s="534"/>
      <c r="AQ33" s="534"/>
      <c r="AR33" s="534"/>
      <c r="AS33" s="534"/>
      <c r="AT33" s="534"/>
      <c r="AU33" s="534"/>
      <c r="AV33" s="534"/>
      <c r="AW33" s="534"/>
      <c r="AX33" s="534"/>
      <c r="AY33" s="534"/>
      <c r="AZ33" s="534"/>
      <c r="BA33" s="534"/>
      <c r="BB33" s="534"/>
      <c r="BC33" s="534"/>
      <c r="BD33" s="534"/>
      <c r="BE33" s="534"/>
      <c r="BF33" s="534"/>
      <c r="BG33" s="534"/>
      <c r="BH33" s="534"/>
      <c r="BI33" s="534"/>
      <c r="BJ33" s="534"/>
      <c r="BK33" s="534"/>
      <c r="BL33" s="534"/>
      <c r="BM33" s="534"/>
      <c r="BN33" s="534"/>
      <c r="BO33" s="534"/>
      <c r="BP33" s="534"/>
      <c r="BQ33" s="534"/>
      <c r="BR33" s="534"/>
      <c r="BS33" s="534"/>
      <c r="BT33" s="534"/>
      <c r="BU33" s="534"/>
      <c r="BV33" s="534"/>
      <c r="BW33" s="534"/>
      <c r="BX33" s="534"/>
      <c r="BY33" s="534"/>
      <c r="BZ33" s="534"/>
      <c r="CA33" s="534"/>
      <c r="CB33" s="534"/>
      <c r="CC33" s="534"/>
      <c r="CD33" s="534"/>
      <c r="CE33" s="534"/>
      <c r="CF33" s="534"/>
      <c r="CG33" s="534"/>
      <c r="CH33" s="534"/>
      <c r="CI33" s="534"/>
      <c r="CJ33" s="534"/>
      <c r="CK33" s="534"/>
      <c r="CL33" s="534"/>
      <c r="CM33" s="534"/>
      <c r="CN33" s="534"/>
      <c r="CO33" s="534"/>
      <c r="CP33" s="534"/>
      <c r="CQ33" s="534"/>
      <c r="CR33" s="534"/>
      <c r="CS33" s="534"/>
      <c r="CT33" s="534"/>
      <c r="CU33" s="534"/>
      <c r="CV33" s="534"/>
      <c r="CW33" s="534"/>
      <c r="CX33" s="534"/>
      <c r="CY33" s="534"/>
      <c r="CZ33" s="534"/>
      <c r="DA33" s="534"/>
      <c r="DB33" s="534"/>
      <c r="DC33" s="534"/>
      <c r="DD33" s="534"/>
      <c r="DE33" s="534"/>
      <c r="DF33" s="534"/>
      <c r="DG33" s="534"/>
      <c r="DH33" s="534"/>
      <c r="DI33" s="534"/>
      <c r="DJ33" s="534"/>
      <c r="DK33" s="534"/>
      <c r="DL33" s="534"/>
      <c r="DM33" s="534"/>
      <c r="DN33" s="534"/>
      <c r="DO33" s="534"/>
      <c r="DP33" s="534"/>
      <c r="DQ33" s="534"/>
      <c r="DR33" s="534"/>
      <c r="DS33" s="534"/>
      <c r="DT33" s="534"/>
      <c r="DU33" s="534"/>
      <c r="DV33" s="534"/>
      <c r="DW33" s="534"/>
      <c r="DX33" s="534"/>
      <c r="DY33" s="534"/>
      <c r="DZ33" s="534"/>
      <c r="EA33" s="534"/>
      <c r="EB33" s="534"/>
      <c r="EC33" s="534"/>
      <c r="ED33" s="534"/>
      <c r="EE33" s="534"/>
      <c r="EF33" s="534"/>
      <c r="EG33" s="534"/>
      <c r="EH33" s="534"/>
      <c r="EI33" s="534"/>
      <c r="EJ33" s="534"/>
      <c r="EK33" s="534"/>
      <c r="EL33" s="534"/>
      <c r="EM33" s="534"/>
      <c r="EN33" s="534"/>
      <c r="EO33" s="534"/>
      <c r="EP33" s="534"/>
      <c r="EQ33" s="534"/>
      <c r="ER33" s="534"/>
      <c r="ES33" s="534"/>
      <c r="ET33" s="534"/>
      <c r="EU33" s="534"/>
      <c r="EV33" s="534"/>
      <c r="EW33" s="534"/>
      <c r="EX33" s="534"/>
      <c r="EY33" s="534"/>
      <c r="EZ33" s="534"/>
      <c r="FA33" s="517"/>
      <c r="FB33" s="517"/>
    </row>
    <row r="34" spans="1:161" ht="48" customHeight="1">
      <c r="A34" s="530"/>
      <c r="B34" s="911" t="s">
        <v>816</v>
      </c>
      <c r="C34" s="912"/>
      <c r="D34" s="535">
        <v>2018</v>
      </c>
      <c r="E34" s="536" t="s">
        <v>1299</v>
      </c>
      <c r="F34" s="655" t="s">
        <v>1296</v>
      </c>
      <c r="G34" s="655" t="s">
        <v>1297</v>
      </c>
      <c r="H34" s="655" t="s">
        <v>1298</v>
      </c>
      <c r="I34" s="537" t="s">
        <v>819</v>
      </c>
      <c r="J34" s="537" t="s">
        <v>820</v>
      </c>
      <c r="K34" s="537" t="s">
        <v>1314</v>
      </c>
      <c r="L34" s="537" t="s">
        <v>1319</v>
      </c>
      <c r="M34" s="537" t="s">
        <v>1323</v>
      </c>
      <c r="N34" s="537"/>
      <c r="O34" s="537" t="s">
        <v>822</v>
      </c>
      <c r="P34" s="537" t="s">
        <v>823</v>
      </c>
      <c r="Q34" s="537" t="s">
        <v>824</v>
      </c>
      <c r="R34" s="537" t="s">
        <v>825</v>
      </c>
      <c r="S34" s="537" t="s">
        <v>826</v>
      </c>
      <c r="T34" s="538">
        <v>43101</v>
      </c>
      <c r="U34" s="538">
        <v>43102</v>
      </c>
      <c r="V34" s="538">
        <v>43103</v>
      </c>
      <c r="W34" s="538">
        <v>43104</v>
      </c>
      <c r="X34" s="538">
        <v>43105</v>
      </c>
      <c r="Y34" s="538">
        <v>43106</v>
      </c>
      <c r="Z34" s="538">
        <v>43107</v>
      </c>
      <c r="AA34" s="538">
        <v>43108</v>
      </c>
      <c r="AB34" s="538">
        <v>43109</v>
      </c>
      <c r="AC34" s="538">
        <v>43110</v>
      </c>
      <c r="AD34" s="538">
        <v>43111</v>
      </c>
      <c r="AE34" s="538">
        <v>43112</v>
      </c>
      <c r="AF34" s="538">
        <v>43113</v>
      </c>
      <c r="AG34" s="538">
        <v>43114</v>
      </c>
      <c r="AH34" s="538">
        <v>43115</v>
      </c>
      <c r="AI34" s="538">
        <v>43116</v>
      </c>
      <c r="AJ34" s="538">
        <v>43117</v>
      </c>
      <c r="AK34" s="538">
        <v>43118</v>
      </c>
      <c r="AL34" s="538">
        <v>43119</v>
      </c>
      <c r="AM34" s="538">
        <v>43120</v>
      </c>
      <c r="AN34" s="538">
        <v>43121</v>
      </c>
      <c r="AO34" s="538">
        <v>43122</v>
      </c>
      <c r="AP34" s="538">
        <v>43123</v>
      </c>
      <c r="AQ34" s="538">
        <v>43124</v>
      </c>
      <c r="AR34" s="538">
        <v>43125</v>
      </c>
      <c r="AS34" s="538">
        <v>43126</v>
      </c>
      <c r="AT34" s="538">
        <v>43127</v>
      </c>
      <c r="AU34" s="538">
        <v>43128</v>
      </c>
      <c r="AV34" s="538">
        <v>43129</v>
      </c>
      <c r="AW34" s="538">
        <v>43130</v>
      </c>
      <c r="AX34" s="538">
        <v>43131</v>
      </c>
      <c r="AY34" s="538">
        <v>43132</v>
      </c>
      <c r="AZ34" s="538">
        <v>43133</v>
      </c>
      <c r="BA34" s="538">
        <v>43134</v>
      </c>
      <c r="BB34" s="538">
        <v>43135</v>
      </c>
      <c r="BC34" s="538">
        <v>43136</v>
      </c>
      <c r="BD34" s="538">
        <v>43137</v>
      </c>
      <c r="BE34" s="538">
        <v>43138</v>
      </c>
      <c r="BF34" s="538">
        <v>43139</v>
      </c>
      <c r="BG34" s="538">
        <v>43140</v>
      </c>
      <c r="BH34" s="538">
        <v>43141</v>
      </c>
      <c r="BI34" s="538">
        <v>43142</v>
      </c>
      <c r="BJ34" s="538">
        <v>43143</v>
      </c>
      <c r="BK34" s="538">
        <v>43144</v>
      </c>
      <c r="BL34" s="538">
        <v>43145</v>
      </c>
      <c r="BM34" s="538">
        <v>43146</v>
      </c>
      <c r="BN34" s="538">
        <v>43147</v>
      </c>
      <c r="BO34" s="538">
        <v>43148</v>
      </c>
      <c r="BP34" s="538">
        <v>43149</v>
      </c>
      <c r="BQ34" s="538">
        <v>43150</v>
      </c>
      <c r="BR34" s="538">
        <v>43151</v>
      </c>
      <c r="BS34" s="538">
        <v>43152</v>
      </c>
      <c r="BT34" s="538">
        <v>43153</v>
      </c>
      <c r="BU34" s="538">
        <v>43154</v>
      </c>
      <c r="BV34" s="538">
        <v>43155</v>
      </c>
      <c r="BW34" s="538">
        <v>43156</v>
      </c>
      <c r="BX34" s="538">
        <v>43157</v>
      </c>
      <c r="BY34" s="538">
        <v>43158</v>
      </c>
      <c r="BZ34" s="538">
        <v>43159</v>
      </c>
      <c r="CA34" s="538">
        <v>43160</v>
      </c>
      <c r="CB34" s="538">
        <v>43161</v>
      </c>
      <c r="CC34" s="538">
        <v>43162</v>
      </c>
      <c r="CD34" s="538">
        <v>43163</v>
      </c>
      <c r="CE34" s="538">
        <v>43164</v>
      </c>
      <c r="CF34" s="538">
        <v>43165</v>
      </c>
      <c r="CG34" s="538">
        <v>43166</v>
      </c>
      <c r="CH34" s="538">
        <v>43167</v>
      </c>
      <c r="CI34" s="538">
        <v>43168</v>
      </c>
      <c r="CJ34" s="538">
        <v>43169</v>
      </c>
      <c r="CK34" s="538">
        <v>43170</v>
      </c>
      <c r="CL34" s="538">
        <v>43171</v>
      </c>
      <c r="CM34" s="538">
        <v>43172</v>
      </c>
      <c r="CN34" s="538">
        <v>43173</v>
      </c>
      <c r="CO34" s="538">
        <v>43174</v>
      </c>
      <c r="CP34" s="538">
        <v>43175</v>
      </c>
      <c r="CQ34" s="538">
        <v>43176</v>
      </c>
      <c r="CR34" s="538">
        <v>43177</v>
      </c>
      <c r="CS34" s="538">
        <v>43178</v>
      </c>
      <c r="CT34" s="538">
        <v>43179</v>
      </c>
      <c r="CU34" s="538">
        <v>43180</v>
      </c>
      <c r="CV34" s="538">
        <v>43181</v>
      </c>
      <c r="CW34" s="538">
        <v>43182</v>
      </c>
      <c r="CX34" s="538">
        <v>43183</v>
      </c>
      <c r="CY34" s="538">
        <v>43184</v>
      </c>
      <c r="CZ34" s="538">
        <v>43185</v>
      </c>
      <c r="DA34" s="538">
        <v>43186</v>
      </c>
      <c r="DB34" s="538">
        <v>43187</v>
      </c>
      <c r="DC34" s="538">
        <v>43188</v>
      </c>
      <c r="DD34" s="538">
        <v>43189</v>
      </c>
      <c r="DE34" s="538">
        <v>43190</v>
      </c>
      <c r="DF34" s="538">
        <v>43191</v>
      </c>
      <c r="DG34" s="538">
        <v>43192</v>
      </c>
      <c r="DH34" s="538">
        <v>43193</v>
      </c>
      <c r="DI34" s="538">
        <v>43194</v>
      </c>
      <c r="DJ34" s="538">
        <v>43195</v>
      </c>
      <c r="DK34" s="538">
        <v>43196</v>
      </c>
      <c r="DL34" s="538">
        <v>43197</v>
      </c>
      <c r="DM34" s="538">
        <v>43198</v>
      </c>
      <c r="DN34" s="538">
        <v>43199</v>
      </c>
      <c r="DO34" s="538">
        <v>43200</v>
      </c>
      <c r="DP34" s="538">
        <v>43201</v>
      </c>
      <c r="DQ34" s="538">
        <v>43202</v>
      </c>
      <c r="DR34" s="538">
        <v>43203</v>
      </c>
      <c r="DS34" s="538">
        <v>43204</v>
      </c>
      <c r="DT34" s="538">
        <v>43205</v>
      </c>
      <c r="DU34" s="538">
        <v>43206</v>
      </c>
      <c r="DV34" s="538">
        <v>43207</v>
      </c>
      <c r="DW34" s="538">
        <v>43208</v>
      </c>
      <c r="DX34" s="538">
        <v>43209</v>
      </c>
      <c r="DY34" s="538">
        <v>43210</v>
      </c>
      <c r="DZ34" s="538">
        <v>43211</v>
      </c>
      <c r="EA34" s="538">
        <v>43212</v>
      </c>
      <c r="EB34" s="538">
        <v>43213</v>
      </c>
      <c r="EC34" s="538">
        <v>43214</v>
      </c>
      <c r="ED34" s="538">
        <v>43215</v>
      </c>
      <c r="EE34" s="538">
        <v>43216</v>
      </c>
      <c r="EF34" s="538">
        <v>43217</v>
      </c>
      <c r="EG34" s="538">
        <v>43218</v>
      </c>
      <c r="EH34" s="538">
        <v>43219</v>
      </c>
      <c r="EI34" s="538">
        <v>43220</v>
      </c>
      <c r="EJ34" s="538">
        <v>43221</v>
      </c>
      <c r="EK34" s="538">
        <v>43222</v>
      </c>
      <c r="EL34" s="538">
        <v>43223</v>
      </c>
      <c r="EM34" s="538">
        <v>43224</v>
      </c>
      <c r="EN34" s="538">
        <v>43225</v>
      </c>
      <c r="EO34" s="538">
        <v>43226</v>
      </c>
      <c r="EP34" s="538">
        <v>43227</v>
      </c>
      <c r="EQ34" s="538">
        <v>43228</v>
      </c>
      <c r="ER34" s="538">
        <v>43229</v>
      </c>
      <c r="ES34" s="538">
        <v>43230</v>
      </c>
      <c r="ET34" s="538">
        <v>43231</v>
      </c>
      <c r="EU34" s="538">
        <v>43232</v>
      </c>
      <c r="EV34" s="538">
        <v>43233</v>
      </c>
      <c r="EW34" s="538">
        <v>43234</v>
      </c>
      <c r="EX34" s="538">
        <v>43235</v>
      </c>
      <c r="EY34" s="538">
        <v>43236</v>
      </c>
      <c r="EZ34" s="538"/>
      <c r="FA34" s="539"/>
      <c r="FB34" s="539"/>
    </row>
    <row r="35" spans="1:161" s="526" customFormat="1" ht="48" customHeight="1">
      <c r="A35" s="525"/>
      <c r="B35" s="911" t="s">
        <v>828</v>
      </c>
      <c r="C35" s="912"/>
      <c r="D35" s="731">
        <v>6055</v>
      </c>
      <c r="E35" s="535">
        <f>SUM(I35:N35)</f>
        <v>680</v>
      </c>
      <c r="F35" s="654">
        <v>563</v>
      </c>
      <c r="G35" s="654">
        <v>266</v>
      </c>
      <c r="H35" s="654">
        <v>635</v>
      </c>
      <c r="I35" s="535">
        <f>SUM(T42:AX42)</f>
        <v>205</v>
      </c>
      <c r="J35" s="756">
        <f>SUM(AY42:BZ42)</f>
        <v>224</v>
      </c>
      <c r="K35" s="773">
        <f>SUM(CA42:DE42)</f>
        <v>94</v>
      </c>
      <c r="L35" s="797">
        <f>SUM(DF42:EI42)</f>
        <v>124</v>
      </c>
      <c r="M35" s="824">
        <f>SUM(EN42:EZ42)</f>
        <v>33</v>
      </c>
      <c r="N35" s="652"/>
      <c r="O35" s="644">
        <f>SUM(EN42:ER42)</f>
        <v>12</v>
      </c>
      <c r="P35" s="830">
        <f>SUM(ES42:EZ42)</f>
        <v>21</v>
      </c>
      <c r="Q35" s="806"/>
      <c r="R35" s="814"/>
      <c r="S35" s="820"/>
      <c r="T35" s="540"/>
      <c r="U35" s="540"/>
      <c r="V35" s="540"/>
      <c r="W35" s="540"/>
      <c r="X35" s="540"/>
      <c r="Y35" s="540"/>
      <c r="Z35" s="540"/>
      <c r="AA35" s="540"/>
      <c r="AB35" s="540"/>
      <c r="AC35" s="540"/>
      <c r="AD35" s="540"/>
      <c r="AE35" s="540"/>
      <c r="AF35" s="540"/>
      <c r="AG35" s="540"/>
      <c r="AH35" s="540"/>
      <c r="AI35" s="540"/>
      <c r="AJ35" s="540"/>
      <c r="AK35" s="540"/>
      <c r="AL35" s="540"/>
      <c r="AM35" s="540"/>
      <c r="AN35" s="540"/>
      <c r="AO35" s="540"/>
      <c r="AP35" s="540"/>
      <c r="AQ35" s="540"/>
      <c r="AR35" s="540"/>
      <c r="AS35" s="540"/>
      <c r="AT35" s="540"/>
      <c r="AU35" s="540"/>
      <c r="AV35" s="540"/>
      <c r="AW35" s="540"/>
      <c r="AX35" s="540"/>
      <c r="AY35" s="540"/>
      <c r="AZ35" s="540"/>
      <c r="BA35" s="540"/>
      <c r="BB35" s="540"/>
      <c r="BC35" s="540"/>
      <c r="BD35" s="540"/>
      <c r="BE35" s="540"/>
      <c r="BF35" s="540"/>
      <c r="BG35" s="540"/>
      <c r="BH35" s="540"/>
      <c r="BI35" s="540"/>
      <c r="BJ35" s="540"/>
      <c r="BK35" s="540"/>
      <c r="BL35" s="540"/>
      <c r="BM35" s="540"/>
      <c r="BN35" s="540"/>
      <c r="BO35" s="540"/>
      <c r="BP35" s="540"/>
      <c r="BQ35" s="540"/>
      <c r="BR35" s="540"/>
      <c r="BS35" s="540"/>
      <c r="BT35" s="540"/>
      <c r="BU35" s="540"/>
      <c r="BV35" s="540"/>
      <c r="BW35" s="540"/>
      <c r="BX35" s="540"/>
      <c r="BY35" s="540"/>
      <c r="BZ35" s="540"/>
      <c r="CA35" s="540"/>
      <c r="CB35" s="540"/>
      <c r="CC35" s="540"/>
      <c r="CD35" s="540"/>
      <c r="CE35" s="540"/>
      <c r="CF35" s="540"/>
      <c r="CG35" s="540"/>
      <c r="CH35" s="540"/>
      <c r="CI35" s="540"/>
      <c r="CJ35" s="540"/>
      <c r="CK35" s="540"/>
      <c r="CL35" s="540"/>
      <c r="CM35" s="540"/>
      <c r="CN35" s="540"/>
      <c r="CO35" s="540"/>
      <c r="CP35" s="540"/>
      <c r="CQ35" s="540"/>
      <c r="CR35" s="540"/>
      <c r="CS35" s="540"/>
      <c r="CT35" s="540"/>
      <c r="CU35" s="540"/>
      <c r="CV35" s="540"/>
      <c r="CW35" s="540"/>
      <c r="CX35" s="540"/>
      <c r="CY35" s="540"/>
      <c r="CZ35" s="540"/>
      <c r="DA35" s="540"/>
      <c r="DB35" s="540"/>
      <c r="DC35" s="540"/>
      <c r="DD35" s="540"/>
      <c r="DE35" s="540"/>
      <c r="DF35" s="540"/>
      <c r="DG35" s="540"/>
      <c r="DH35" s="540"/>
      <c r="DI35" s="540"/>
      <c r="DJ35" s="540"/>
      <c r="DK35" s="540"/>
      <c r="DL35" s="540"/>
      <c r="DM35" s="540"/>
      <c r="DN35" s="540"/>
      <c r="DO35" s="540"/>
      <c r="DP35" s="540"/>
      <c r="DQ35" s="540"/>
      <c r="DR35" s="540"/>
      <c r="DS35" s="540"/>
      <c r="DT35" s="540"/>
      <c r="DU35" s="540"/>
      <c r="DV35" s="540"/>
      <c r="DW35" s="540"/>
      <c r="DX35" s="540"/>
      <c r="DY35" s="540"/>
      <c r="DZ35" s="540"/>
      <c r="EA35" s="540"/>
      <c r="EB35" s="540"/>
      <c r="EC35" s="540"/>
      <c r="ED35" s="540"/>
      <c r="EE35" s="540"/>
      <c r="EF35" s="540"/>
      <c r="EG35" s="540"/>
      <c r="EH35" s="540"/>
      <c r="EI35" s="540"/>
      <c r="EJ35" s="540"/>
      <c r="EK35" s="540"/>
      <c r="EL35" s="540"/>
      <c r="EM35" s="540"/>
      <c r="EN35" s="540"/>
      <c r="EO35" s="540"/>
      <c r="EP35" s="540"/>
      <c r="EQ35" s="540"/>
      <c r="ER35" s="540"/>
      <c r="ES35" s="540"/>
      <c r="ET35" s="540"/>
      <c r="EU35" s="540"/>
      <c r="EV35" s="540"/>
      <c r="EW35" s="540"/>
      <c r="EX35" s="540"/>
      <c r="EY35" s="540"/>
      <c r="EZ35" s="540"/>
      <c r="FA35" s="541"/>
      <c r="FB35" s="541"/>
    </row>
    <row r="36" spans="1:161" s="526" customFormat="1" ht="48" customHeight="1">
      <c r="A36" s="525"/>
      <c r="B36" s="913" t="s">
        <v>829</v>
      </c>
      <c r="C36" s="914"/>
      <c r="D36" s="731">
        <v>94</v>
      </c>
      <c r="E36" s="652">
        <f>SUM(I36:N36)</f>
        <v>13</v>
      </c>
      <c r="F36" s="654">
        <v>6</v>
      </c>
      <c r="G36" s="654">
        <v>5</v>
      </c>
      <c r="H36" s="654">
        <v>10</v>
      </c>
      <c r="I36" s="589">
        <f>SUM(T44:AX44)</f>
        <v>4</v>
      </c>
      <c r="J36" s="756">
        <f>SUM(AY44:BZ44)</f>
        <v>6</v>
      </c>
      <c r="K36" s="773">
        <f>SUM(CA44:DE44)</f>
        <v>2</v>
      </c>
      <c r="L36" s="797">
        <f>SUM(DF44:EI44)</f>
        <v>0</v>
      </c>
      <c r="M36" s="824">
        <f>SUM(EN44:EZ44)</f>
        <v>1</v>
      </c>
      <c r="N36" s="589"/>
      <c r="O36" s="644">
        <f>SUM(EN44:ER44)</f>
        <v>1</v>
      </c>
      <c r="P36" s="830">
        <f>SUM(ES44:EZ44)</f>
        <v>0</v>
      </c>
      <c r="Q36" s="806"/>
      <c r="R36" s="814"/>
      <c r="S36" s="820"/>
      <c r="T36" s="540"/>
      <c r="U36" s="540"/>
      <c r="V36" s="540"/>
      <c r="W36" s="540"/>
      <c r="X36" s="540"/>
      <c r="Y36" s="540"/>
      <c r="Z36" s="540"/>
      <c r="AA36" s="540"/>
      <c r="AB36" s="540"/>
      <c r="AC36" s="540"/>
      <c r="AD36" s="540"/>
      <c r="AE36" s="540"/>
      <c r="AF36" s="540"/>
      <c r="AG36" s="540"/>
      <c r="AH36" s="540"/>
      <c r="AI36" s="540"/>
      <c r="AJ36" s="540"/>
      <c r="AK36" s="540"/>
      <c r="AL36" s="540"/>
      <c r="AM36" s="540"/>
      <c r="AN36" s="540"/>
      <c r="AO36" s="540"/>
      <c r="AP36" s="540"/>
      <c r="AQ36" s="540"/>
      <c r="AR36" s="540"/>
      <c r="AS36" s="540"/>
      <c r="AT36" s="540"/>
      <c r="AU36" s="540"/>
      <c r="AV36" s="540"/>
      <c r="AW36" s="540"/>
      <c r="AX36" s="540"/>
      <c r="AY36" s="540"/>
      <c r="AZ36" s="540"/>
      <c r="BA36" s="540"/>
      <c r="BB36" s="540"/>
      <c r="BC36" s="540"/>
      <c r="BD36" s="540"/>
      <c r="BE36" s="540"/>
      <c r="BF36" s="540"/>
      <c r="BG36" s="540"/>
      <c r="BH36" s="540"/>
      <c r="BI36" s="540"/>
      <c r="BJ36" s="540"/>
      <c r="BK36" s="540"/>
      <c r="BL36" s="540"/>
      <c r="BM36" s="540"/>
      <c r="BN36" s="540"/>
      <c r="BO36" s="540"/>
      <c r="BP36" s="540"/>
      <c r="BQ36" s="540"/>
      <c r="BR36" s="540"/>
      <c r="BS36" s="540"/>
      <c r="BT36" s="540"/>
      <c r="BU36" s="540"/>
      <c r="BV36" s="540"/>
      <c r="BW36" s="540"/>
      <c r="BX36" s="540"/>
      <c r="BY36" s="540"/>
      <c r="BZ36" s="540"/>
      <c r="CA36" s="540"/>
      <c r="CB36" s="540"/>
      <c r="CC36" s="540"/>
      <c r="CD36" s="540"/>
      <c r="CE36" s="540"/>
      <c r="CF36" s="540"/>
      <c r="CG36" s="540"/>
      <c r="CH36" s="540"/>
      <c r="CI36" s="540"/>
      <c r="CJ36" s="540"/>
      <c r="CK36" s="540"/>
      <c r="CL36" s="540"/>
      <c r="CM36" s="540"/>
      <c r="CN36" s="540"/>
      <c r="CO36" s="540"/>
      <c r="CP36" s="540"/>
      <c r="CQ36" s="540"/>
      <c r="CR36" s="540"/>
      <c r="CS36" s="540"/>
      <c r="CT36" s="540"/>
      <c r="CU36" s="540"/>
      <c r="CV36" s="540"/>
      <c r="CW36" s="540"/>
      <c r="CX36" s="540"/>
      <c r="CY36" s="540"/>
      <c r="CZ36" s="540"/>
      <c r="DA36" s="540"/>
      <c r="DB36" s="540"/>
      <c r="DC36" s="540"/>
      <c r="DD36" s="540"/>
      <c r="DE36" s="540"/>
      <c r="DF36" s="540"/>
      <c r="DG36" s="540"/>
      <c r="DH36" s="540"/>
      <c r="DI36" s="540"/>
      <c r="DJ36" s="540"/>
      <c r="DK36" s="540"/>
      <c r="DL36" s="540"/>
      <c r="DM36" s="540"/>
      <c r="DN36" s="540"/>
      <c r="DO36" s="540"/>
      <c r="DP36" s="540"/>
      <c r="DQ36" s="540"/>
      <c r="DR36" s="540"/>
      <c r="DS36" s="540"/>
      <c r="DT36" s="540"/>
      <c r="DU36" s="540"/>
      <c r="DV36" s="540"/>
      <c r="DW36" s="540"/>
      <c r="DX36" s="540"/>
      <c r="DY36" s="540"/>
      <c r="DZ36" s="540"/>
      <c r="EA36" s="540"/>
      <c r="EB36" s="540"/>
      <c r="EC36" s="540"/>
      <c r="ED36" s="540"/>
      <c r="EE36" s="540"/>
      <c r="EF36" s="540"/>
      <c r="EG36" s="540"/>
      <c r="EH36" s="540"/>
      <c r="EI36" s="540"/>
      <c r="EJ36" s="540"/>
      <c r="EK36" s="540"/>
      <c r="EL36" s="540"/>
      <c r="EM36" s="540"/>
      <c r="EN36" s="540"/>
      <c r="EO36" s="540"/>
      <c r="EP36" s="540"/>
      <c r="EQ36" s="540"/>
      <c r="ER36" s="540"/>
      <c r="ES36" s="540"/>
      <c r="ET36" s="540"/>
      <c r="EU36" s="540"/>
      <c r="EV36" s="540"/>
      <c r="EW36" s="540"/>
      <c r="EX36" s="540"/>
      <c r="EY36" s="540"/>
      <c r="EZ36" s="540"/>
      <c r="FA36" s="541"/>
      <c r="FB36" s="541"/>
    </row>
    <row r="37" spans="1:161" s="526" customFormat="1" ht="48" customHeight="1">
      <c r="A37" s="525"/>
      <c r="B37" s="920" t="s">
        <v>830</v>
      </c>
      <c r="C37" s="542" t="s">
        <v>1008</v>
      </c>
      <c r="D37" s="543">
        <v>15.5243600330306</v>
      </c>
      <c r="E37" s="543">
        <f>E36/E35*1000</f>
        <v>19.117647058823533</v>
      </c>
      <c r="F37" s="543"/>
      <c r="G37" s="543"/>
      <c r="H37" s="543"/>
      <c r="I37" s="543"/>
      <c r="J37" s="543"/>
      <c r="K37" s="543"/>
      <c r="L37" s="543"/>
      <c r="M37" s="543"/>
      <c r="N37" s="543"/>
      <c r="O37" s="543"/>
      <c r="P37" s="543"/>
      <c r="Q37" s="543"/>
      <c r="R37" s="543"/>
      <c r="S37" s="543"/>
      <c r="T37" s="540"/>
      <c r="U37" s="540"/>
      <c r="V37" s="540"/>
      <c r="W37" s="540"/>
      <c r="X37" s="540"/>
      <c r="Y37" s="540"/>
      <c r="Z37" s="540"/>
      <c r="AA37" s="540"/>
      <c r="AB37" s="540"/>
      <c r="AC37" s="540"/>
      <c r="AD37" s="540"/>
      <c r="AE37" s="540"/>
      <c r="AF37" s="540"/>
      <c r="AG37" s="540"/>
      <c r="AH37" s="540"/>
      <c r="AI37" s="540"/>
      <c r="AJ37" s="540"/>
      <c r="AK37" s="540"/>
      <c r="AL37" s="540"/>
      <c r="AM37" s="540"/>
      <c r="AN37" s="540"/>
      <c r="AO37" s="540"/>
      <c r="AP37" s="540"/>
      <c r="AQ37" s="540"/>
      <c r="AR37" s="540"/>
      <c r="AS37" s="540"/>
      <c r="AT37" s="540"/>
      <c r="AU37" s="540"/>
      <c r="AV37" s="540"/>
      <c r="AW37" s="540"/>
      <c r="AX37" s="540"/>
      <c r="AY37" s="540"/>
      <c r="AZ37" s="540"/>
      <c r="BA37" s="540"/>
      <c r="BB37" s="540"/>
      <c r="BC37" s="540"/>
      <c r="BD37" s="540"/>
      <c r="BE37" s="540"/>
      <c r="BF37" s="540"/>
      <c r="BG37" s="540"/>
      <c r="BH37" s="540"/>
      <c r="BI37" s="540"/>
      <c r="BJ37" s="540"/>
      <c r="BK37" s="540"/>
      <c r="BL37" s="540"/>
      <c r="BM37" s="540"/>
      <c r="BN37" s="540"/>
      <c r="BO37" s="540"/>
      <c r="BP37" s="540"/>
      <c r="BQ37" s="540"/>
      <c r="BR37" s="540"/>
      <c r="BS37" s="540"/>
      <c r="BT37" s="540"/>
      <c r="BU37" s="540"/>
      <c r="BV37" s="540"/>
      <c r="BW37" s="540"/>
      <c r="BX37" s="540"/>
      <c r="BY37" s="540"/>
      <c r="BZ37" s="540"/>
      <c r="CA37" s="540"/>
      <c r="CB37" s="540"/>
      <c r="CC37" s="540"/>
      <c r="CD37" s="540"/>
      <c r="CE37" s="540"/>
      <c r="CF37" s="540"/>
      <c r="CG37" s="540"/>
      <c r="CH37" s="540"/>
      <c r="CI37" s="540"/>
      <c r="CJ37" s="540"/>
      <c r="CK37" s="540"/>
      <c r="CL37" s="540"/>
      <c r="CM37" s="540"/>
      <c r="CN37" s="540"/>
      <c r="CO37" s="540"/>
      <c r="CP37" s="540"/>
      <c r="CQ37" s="540"/>
      <c r="CR37" s="540"/>
      <c r="CS37" s="540"/>
      <c r="CT37" s="540"/>
      <c r="CU37" s="540"/>
      <c r="CV37" s="540"/>
      <c r="CW37" s="540"/>
      <c r="CX37" s="540"/>
      <c r="CY37" s="540"/>
      <c r="CZ37" s="540"/>
      <c r="DA37" s="540"/>
      <c r="DB37" s="540"/>
      <c r="DC37" s="540"/>
      <c r="DD37" s="540"/>
      <c r="DE37" s="540"/>
      <c r="DF37" s="540"/>
      <c r="DG37" s="540"/>
      <c r="DH37" s="540"/>
      <c r="DI37" s="540"/>
      <c r="DJ37" s="540"/>
      <c r="DK37" s="540"/>
      <c r="DL37" s="540"/>
      <c r="DM37" s="540"/>
      <c r="DN37" s="540"/>
      <c r="DO37" s="540"/>
      <c r="DP37" s="540"/>
      <c r="DQ37" s="540"/>
      <c r="DR37" s="540"/>
      <c r="DS37" s="540"/>
      <c r="DT37" s="540"/>
      <c r="DU37" s="540"/>
      <c r="DV37" s="540"/>
      <c r="DW37" s="540"/>
      <c r="DX37" s="540"/>
      <c r="DY37" s="540"/>
      <c r="DZ37" s="540"/>
      <c r="EA37" s="540"/>
      <c r="EB37" s="540"/>
      <c r="EC37" s="540"/>
      <c r="ED37" s="540"/>
      <c r="EE37" s="540"/>
      <c r="EF37" s="540"/>
      <c r="EG37" s="540"/>
      <c r="EH37" s="540"/>
      <c r="EI37" s="540"/>
      <c r="EJ37" s="540"/>
      <c r="EK37" s="540"/>
      <c r="EL37" s="540"/>
      <c r="EM37" s="540"/>
      <c r="EN37" s="540"/>
      <c r="EO37" s="540"/>
      <c r="EP37" s="540"/>
      <c r="EQ37" s="540"/>
      <c r="ER37" s="540"/>
      <c r="ES37" s="540"/>
      <c r="ET37" s="540"/>
      <c r="EU37" s="540"/>
      <c r="EV37" s="540"/>
      <c r="EW37" s="540"/>
      <c r="EX37" s="540"/>
      <c r="EY37" s="540"/>
      <c r="EZ37" s="540"/>
      <c r="FA37" s="541"/>
      <c r="FB37" s="541"/>
    </row>
    <row r="38" spans="1:161" s="526" customFormat="1" ht="48" customHeight="1">
      <c r="A38" s="525"/>
      <c r="B38" s="921"/>
      <c r="C38" s="542" t="s">
        <v>1009</v>
      </c>
      <c r="D38" s="535"/>
      <c r="E38" s="543"/>
      <c r="F38" s="543">
        <v>10.657193605683837</v>
      </c>
      <c r="G38" s="543">
        <v>18.796992481203006</v>
      </c>
      <c r="H38" s="543">
        <v>15.748031496062993</v>
      </c>
      <c r="I38" s="543">
        <f t="shared" ref="I38:J38" si="0">I36/I35*1000</f>
        <v>19.512195121951219</v>
      </c>
      <c r="J38" s="543">
        <f t="shared" si="0"/>
        <v>26.785714285714285</v>
      </c>
      <c r="K38" s="543">
        <f t="shared" ref="K38:L38" si="1">K36/K35*1000</f>
        <v>21.276595744680851</v>
      </c>
      <c r="L38" s="543">
        <f t="shared" si="1"/>
        <v>0</v>
      </c>
      <c r="M38" s="543">
        <f t="shared" ref="M38" si="2">M36/M35*1000</f>
        <v>30.303030303030305</v>
      </c>
      <c r="N38" s="543"/>
      <c r="O38" s="543"/>
      <c r="P38" s="543"/>
      <c r="Q38" s="543"/>
      <c r="R38" s="543"/>
      <c r="S38" s="543"/>
      <c r="T38" s="540"/>
      <c r="U38" s="540"/>
      <c r="V38" s="540"/>
      <c r="W38" s="540"/>
      <c r="X38" s="540"/>
      <c r="Y38" s="540"/>
      <c r="Z38" s="540"/>
      <c r="AA38" s="540"/>
      <c r="AB38" s="540"/>
      <c r="AC38" s="540"/>
      <c r="AD38" s="540"/>
      <c r="AE38" s="540"/>
      <c r="AF38" s="540"/>
      <c r="AG38" s="540"/>
      <c r="AH38" s="540"/>
      <c r="AI38" s="540"/>
      <c r="AJ38" s="540"/>
      <c r="AK38" s="540"/>
      <c r="AL38" s="540"/>
      <c r="AM38" s="540"/>
      <c r="AN38" s="540"/>
      <c r="AO38" s="540"/>
      <c r="AP38" s="540"/>
      <c r="AQ38" s="540"/>
      <c r="AR38" s="540"/>
      <c r="AS38" s="540"/>
      <c r="AT38" s="540"/>
      <c r="AU38" s="540"/>
      <c r="AV38" s="540"/>
      <c r="AW38" s="540"/>
      <c r="AX38" s="540"/>
      <c r="AY38" s="540"/>
      <c r="AZ38" s="540"/>
      <c r="BA38" s="540"/>
      <c r="BB38" s="540"/>
      <c r="BC38" s="540"/>
      <c r="BD38" s="540"/>
      <c r="BE38" s="540"/>
      <c r="BF38" s="540"/>
      <c r="BG38" s="540"/>
      <c r="BH38" s="540"/>
      <c r="BI38" s="540"/>
      <c r="BJ38" s="540"/>
      <c r="BK38" s="540"/>
      <c r="BL38" s="540"/>
      <c r="BM38" s="540"/>
      <c r="BN38" s="540"/>
      <c r="BO38" s="540"/>
      <c r="BP38" s="540"/>
      <c r="BQ38" s="540"/>
      <c r="BR38" s="540"/>
      <c r="BS38" s="540"/>
      <c r="BT38" s="540"/>
      <c r="BU38" s="540"/>
      <c r="BV38" s="540"/>
      <c r="BW38" s="540"/>
      <c r="BX38" s="540"/>
      <c r="BY38" s="540"/>
      <c r="BZ38" s="540"/>
      <c r="CA38" s="540"/>
      <c r="CB38" s="540"/>
      <c r="CC38" s="540"/>
      <c r="CD38" s="540"/>
      <c r="CE38" s="540"/>
      <c r="CF38" s="540"/>
      <c r="CG38" s="540"/>
      <c r="CH38" s="540"/>
      <c r="CI38" s="540"/>
      <c r="CJ38" s="540"/>
      <c r="CK38" s="540"/>
      <c r="CL38" s="540"/>
      <c r="CM38" s="540"/>
      <c r="CN38" s="540"/>
      <c r="CO38" s="540"/>
      <c r="CP38" s="540"/>
      <c r="CQ38" s="540"/>
      <c r="CR38" s="540"/>
      <c r="CS38" s="540"/>
      <c r="CT38" s="540"/>
      <c r="CU38" s="540"/>
      <c r="CV38" s="540"/>
      <c r="CW38" s="540"/>
      <c r="CX38" s="540"/>
      <c r="CY38" s="540"/>
      <c r="CZ38" s="540"/>
      <c r="DA38" s="540"/>
      <c r="DB38" s="540"/>
      <c r="DC38" s="540"/>
      <c r="DD38" s="540"/>
      <c r="DE38" s="540"/>
      <c r="DF38" s="540"/>
      <c r="DG38" s="540"/>
      <c r="DH38" s="540"/>
      <c r="DI38" s="540"/>
      <c r="DJ38" s="540"/>
      <c r="DK38" s="540"/>
      <c r="DL38" s="540"/>
      <c r="DM38" s="540"/>
      <c r="DN38" s="540"/>
      <c r="DO38" s="540"/>
      <c r="DP38" s="540"/>
      <c r="DQ38" s="540"/>
      <c r="DR38" s="540"/>
      <c r="DS38" s="540"/>
      <c r="DT38" s="540"/>
      <c r="DU38" s="540"/>
      <c r="DV38" s="540"/>
      <c r="DW38" s="540"/>
      <c r="DX38" s="540"/>
      <c r="DY38" s="540"/>
      <c r="DZ38" s="540"/>
      <c r="EA38" s="540"/>
      <c r="EB38" s="540"/>
      <c r="EC38" s="540"/>
      <c r="ED38" s="540"/>
      <c r="EE38" s="540"/>
      <c r="EF38" s="540"/>
      <c r="EG38" s="540"/>
      <c r="EH38" s="540"/>
      <c r="EI38" s="540"/>
      <c r="EJ38" s="540"/>
      <c r="EK38" s="540"/>
      <c r="EL38" s="540"/>
      <c r="EM38" s="540"/>
      <c r="EN38" s="540"/>
      <c r="EO38" s="540"/>
      <c r="EP38" s="540"/>
      <c r="EQ38" s="540"/>
      <c r="ER38" s="540"/>
      <c r="ES38" s="540"/>
      <c r="ET38" s="540"/>
      <c r="EU38" s="540"/>
      <c r="EV38" s="540"/>
      <c r="EW38" s="540"/>
      <c r="EX38" s="540"/>
      <c r="EY38" s="540"/>
      <c r="EZ38" s="540"/>
      <c r="FA38" s="541"/>
      <c r="FB38" s="541"/>
    </row>
    <row r="39" spans="1:161" s="526" customFormat="1" ht="48" customHeight="1">
      <c r="A39" s="525"/>
      <c r="B39" s="922"/>
      <c r="C39" s="542" t="s">
        <v>1010</v>
      </c>
      <c r="D39" s="535"/>
      <c r="E39" s="543"/>
      <c r="F39" s="543"/>
      <c r="G39" s="543"/>
      <c r="H39" s="543"/>
      <c r="I39" s="543"/>
      <c r="J39" s="543"/>
      <c r="K39" s="543"/>
      <c r="L39" s="543"/>
      <c r="M39" s="543"/>
      <c r="N39" s="543"/>
      <c r="O39" s="543">
        <f>O36/O35*1000</f>
        <v>83.333333333333329</v>
      </c>
      <c r="P39" s="543">
        <f>P36/P35*1000</f>
        <v>0</v>
      </c>
      <c r="Q39" s="543"/>
      <c r="R39" s="543"/>
      <c r="S39" s="543"/>
      <c r="T39" s="540"/>
      <c r="U39" s="540"/>
      <c r="V39" s="540"/>
      <c r="W39" s="540"/>
      <c r="X39" s="540"/>
      <c r="Y39" s="540"/>
      <c r="Z39" s="540"/>
      <c r="AA39" s="540"/>
      <c r="AB39" s="540"/>
      <c r="AC39" s="540"/>
      <c r="AD39" s="540"/>
      <c r="AE39" s="540"/>
      <c r="AF39" s="540"/>
      <c r="AG39" s="540"/>
      <c r="AH39" s="540"/>
      <c r="AI39" s="540"/>
      <c r="AJ39" s="540"/>
      <c r="AK39" s="540"/>
      <c r="AL39" s="540"/>
      <c r="AM39" s="540"/>
      <c r="AN39" s="540"/>
      <c r="AO39" s="540"/>
      <c r="AP39" s="540"/>
      <c r="AQ39" s="540"/>
      <c r="AR39" s="540"/>
      <c r="AS39" s="540"/>
      <c r="AT39" s="540"/>
      <c r="AU39" s="540"/>
      <c r="AV39" s="540"/>
      <c r="AW39" s="540"/>
      <c r="AX39" s="540"/>
      <c r="AY39" s="540"/>
      <c r="AZ39" s="540"/>
      <c r="BA39" s="540"/>
      <c r="BB39" s="540"/>
      <c r="BC39" s="540"/>
      <c r="BD39" s="540"/>
      <c r="BE39" s="540"/>
      <c r="BF39" s="540"/>
      <c r="BG39" s="540"/>
      <c r="BH39" s="540"/>
      <c r="BI39" s="540"/>
      <c r="BJ39" s="540"/>
      <c r="BK39" s="540"/>
      <c r="BL39" s="540"/>
      <c r="BM39" s="540"/>
      <c r="BN39" s="540"/>
      <c r="BO39" s="540"/>
      <c r="BP39" s="540"/>
      <c r="BQ39" s="540"/>
      <c r="BR39" s="540"/>
      <c r="BS39" s="540"/>
      <c r="BT39" s="540"/>
      <c r="BU39" s="540"/>
      <c r="BV39" s="540"/>
      <c r="BW39" s="540"/>
      <c r="BX39" s="540"/>
      <c r="BY39" s="540"/>
      <c r="BZ39" s="540"/>
      <c r="CA39" s="540"/>
      <c r="CB39" s="540"/>
      <c r="CC39" s="540"/>
      <c r="CD39" s="540"/>
      <c r="CE39" s="540"/>
      <c r="CF39" s="540"/>
      <c r="CG39" s="540"/>
      <c r="CH39" s="540"/>
      <c r="CI39" s="540"/>
      <c r="CJ39" s="540"/>
      <c r="CK39" s="540"/>
      <c r="CL39" s="540"/>
      <c r="CM39" s="540"/>
      <c r="CN39" s="540"/>
      <c r="CO39" s="540"/>
      <c r="CP39" s="540"/>
      <c r="CQ39" s="540"/>
      <c r="CR39" s="540"/>
      <c r="CS39" s="540"/>
      <c r="CT39" s="540"/>
      <c r="CU39" s="540"/>
      <c r="CV39" s="540"/>
      <c r="CW39" s="540"/>
      <c r="CX39" s="540"/>
      <c r="CY39" s="540"/>
      <c r="CZ39" s="540"/>
      <c r="DA39" s="540"/>
      <c r="DB39" s="540"/>
      <c r="DC39" s="540"/>
      <c r="DD39" s="540"/>
      <c r="DE39" s="540"/>
      <c r="DF39" s="540"/>
      <c r="DG39" s="540"/>
      <c r="DH39" s="540"/>
      <c r="DI39" s="540"/>
      <c r="DJ39" s="540"/>
      <c r="DK39" s="540"/>
      <c r="DL39" s="540"/>
      <c r="DM39" s="540"/>
      <c r="DN39" s="540"/>
      <c r="DO39" s="540"/>
      <c r="DP39" s="540"/>
      <c r="DQ39" s="540"/>
      <c r="DR39" s="540"/>
      <c r="DS39" s="540"/>
      <c r="DT39" s="540"/>
      <c r="DU39" s="540"/>
      <c r="DV39" s="540"/>
      <c r="DW39" s="540"/>
      <c r="DX39" s="540"/>
      <c r="DY39" s="540"/>
      <c r="DZ39" s="540"/>
      <c r="EA39" s="540"/>
      <c r="EB39" s="540"/>
      <c r="EC39" s="540"/>
      <c r="ED39" s="540"/>
      <c r="EE39" s="540"/>
      <c r="EF39" s="540"/>
      <c r="EG39" s="540"/>
      <c r="EH39" s="540"/>
      <c r="EI39" s="540"/>
      <c r="EJ39" s="540"/>
      <c r="EK39" s="540"/>
      <c r="EL39" s="540"/>
      <c r="EM39" s="540"/>
      <c r="EN39" s="540"/>
      <c r="EO39" s="540"/>
      <c r="EP39" s="540"/>
      <c r="EQ39" s="540"/>
      <c r="ER39" s="540"/>
      <c r="ES39" s="540"/>
      <c r="ET39" s="540"/>
      <c r="EU39" s="540"/>
      <c r="EV39" s="540"/>
      <c r="EW39" s="540"/>
      <c r="EX39" s="540"/>
      <c r="EY39" s="540"/>
      <c r="EZ39" s="540"/>
      <c r="FA39" s="541"/>
      <c r="FB39" s="541"/>
    </row>
    <row r="40" spans="1:161" s="526" customFormat="1" ht="48" customHeight="1">
      <c r="A40" s="525"/>
      <c r="B40" s="913" t="s">
        <v>831</v>
      </c>
      <c r="C40" s="914"/>
      <c r="D40" s="535"/>
      <c r="E40" s="589"/>
      <c r="F40" s="589"/>
      <c r="G40" s="589"/>
      <c r="H40" s="589"/>
      <c r="I40" s="589">
        <v>12.42</v>
      </c>
      <c r="J40" s="589">
        <v>12.42</v>
      </c>
      <c r="K40" s="589">
        <v>12.42</v>
      </c>
      <c r="L40" s="589">
        <v>12.42</v>
      </c>
      <c r="M40" s="589">
        <v>12.42</v>
      </c>
      <c r="N40" s="589"/>
      <c r="O40" s="589">
        <v>12.42</v>
      </c>
      <c r="P40" s="589">
        <v>12.42</v>
      </c>
      <c r="Q40" s="589">
        <v>12.42</v>
      </c>
      <c r="R40" s="589">
        <v>12.42</v>
      </c>
      <c r="S40" s="589">
        <v>12.42</v>
      </c>
      <c r="T40" s="589"/>
      <c r="U40" s="589"/>
      <c r="V40" s="589"/>
      <c r="W40" s="589"/>
      <c r="X40" s="589"/>
      <c r="Y40" s="589"/>
      <c r="Z40" s="589"/>
      <c r="AA40" s="589"/>
      <c r="AB40" s="589"/>
      <c r="AC40" s="589"/>
      <c r="AD40" s="589"/>
      <c r="AE40" s="589"/>
      <c r="AF40" s="589"/>
      <c r="AG40" s="589"/>
      <c r="AH40" s="589"/>
      <c r="AI40" s="589"/>
      <c r="AJ40" s="589"/>
      <c r="AK40" s="589"/>
      <c r="AL40" s="589"/>
      <c r="AM40" s="589"/>
      <c r="AN40" s="589"/>
      <c r="AO40" s="589"/>
      <c r="AP40" s="589"/>
      <c r="AQ40" s="589"/>
      <c r="AR40" s="589"/>
      <c r="AS40" s="589"/>
      <c r="AT40" s="589"/>
      <c r="AU40" s="589"/>
      <c r="AV40" s="589"/>
      <c r="AW40" s="589"/>
      <c r="AX40" s="589"/>
      <c r="AY40" s="589"/>
      <c r="AZ40" s="589"/>
      <c r="BA40" s="589"/>
      <c r="BB40" s="589"/>
      <c r="BC40" s="589"/>
      <c r="BD40" s="589"/>
      <c r="BE40" s="589"/>
      <c r="BF40" s="589"/>
      <c r="BG40" s="589"/>
      <c r="BH40" s="589"/>
      <c r="BI40" s="589"/>
      <c r="BJ40" s="589"/>
      <c r="BK40" s="589"/>
      <c r="BL40" s="589"/>
      <c r="BM40" s="589"/>
      <c r="BN40" s="589"/>
      <c r="BO40" s="589"/>
      <c r="BP40" s="589"/>
      <c r="BQ40" s="589"/>
      <c r="BR40" s="589"/>
      <c r="BS40" s="589"/>
      <c r="BT40" s="589"/>
      <c r="BU40" s="589"/>
      <c r="BV40" s="589"/>
      <c r="BW40" s="589"/>
      <c r="BX40" s="589"/>
      <c r="BY40" s="589"/>
      <c r="BZ40" s="589"/>
      <c r="CA40" s="589"/>
      <c r="CB40" s="589"/>
      <c r="CC40" s="589"/>
      <c r="CD40" s="589"/>
      <c r="CE40" s="589"/>
      <c r="CF40" s="589"/>
      <c r="CG40" s="589"/>
      <c r="CH40" s="589"/>
      <c r="CI40" s="589"/>
      <c r="CJ40" s="589"/>
      <c r="CK40" s="589"/>
      <c r="CL40" s="589"/>
      <c r="CM40" s="589"/>
      <c r="CN40" s="589"/>
      <c r="CO40" s="589"/>
      <c r="CP40" s="589"/>
      <c r="CQ40" s="589"/>
      <c r="CR40" s="589"/>
      <c r="CS40" s="589"/>
      <c r="CT40" s="589"/>
      <c r="CU40" s="589"/>
      <c r="CV40" s="589"/>
      <c r="CW40" s="589"/>
      <c r="CX40" s="589"/>
      <c r="CY40" s="589"/>
      <c r="CZ40" s="589"/>
      <c r="DA40" s="589"/>
      <c r="DB40" s="589"/>
      <c r="DC40" s="589"/>
      <c r="DD40" s="589"/>
      <c r="DE40" s="589"/>
      <c r="DF40" s="589"/>
      <c r="DG40" s="589"/>
      <c r="DH40" s="589"/>
      <c r="DI40" s="589"/>
      <c r="DJ40" s="589"/>
      <c r="DK40" s="589"/>
      <c r="DL40" s="589"/>
      <c r="DM40" s="589"/>
      <c r="DN40" s="589"/>
      <c r="DO40" s="589"/>
      <c r="DP40" s="589"/>
      <c r="DQ40" s="589"/>
      <c r="DR40" s="589"/>
      <c r="DS40" s="589"/>
      <c r="DT40" s="589"/>
      <c r="DU40" s="589"/>
      <c r="DV40" s="589"/>
      <c r="DW40" s="589"/>
      <c r="DX40" s="589"/>
      <c r="DY40" s="589"/>
      <c r="DZ40" s="589"/>
      <c r="EA40" s="589"/>
      <c r="EB40" s="589"/>
      <c r="EC40" s="589"/>
      <c r="ED40" s="589"/>
      <c r="EE40" s="589"/>
      <c r="EF40" s="589"/>
      <c r="EG40" s="589"/>
      <c r="EH40" s="589"/>
      <c r="EI40" s="589"/>
      <c r="EJ40" s="589"/>
      <c r="EK40" s="589"/>
      <c r="EL40" s="589"/>
      <c r="EM40" s="589"/>
      <c r="EN40" s="589"/>
      <c r="EO40" s="589"/>
      <c r="EP40" s="589"/>
      <c r="EQ40" s="589"/>
      <c r="ER40" s="589"/>
      <c r="ES40" s="589"/>
      <c r="ET40" s="589"/>
      <c r="EU40" s="589"/>
      <c r="EV40" s="589"/>
      <c r="EW40" s="589"/>
      <c r="EX40" s="589"/>
      <c r="EY40" s="589"/>
      <c r="EZ40" s="540"/>
      <c r="FA40" s="541" t="s">
        <v>1261</v>
      </c>
      <c r="FB40" s="541"/>
    </row>
    <row r="41" spans="1:161" ht="48" customHeight="1">
      <c r="A41" s="530"/>
      <c r="B41" s="544" t="s">
        <v>830</v>
      </c>
      <c r="C41" s="590" t="s">
        <v>1011</v>
      </c>
      <c r="D41" s="544"/>
      <c r="E41" s="544"/>
      <c r="F41" s="544"/>
      <c r="G41" s="544"/>
      <c r="H41" s="544"/>
      <c r="I41" s="544"/>
      <c r="J41" s="544"/>
      <c r="K41" s="544"/>
      <c r="L41" s="544"/>
      <c r="M41" s="544"/>
      <c r="N41" s="544"/>
      <c r="O41" s="544"/>
      <c r="P41" s="544"/>
      <c r="Q41" s="544"/>
      <c r="R41" s="544"/>
      <c r="S41" s="545"/>
      <c r="T41" s="546">
        <v>0</v>
      </c>
      <c r="U41" s="546">
        <v>0</v>
      </c>
      <c r="V41" s="546">
        <v>0</v>
      </c>
      <c r="W41" s="546">
        <v>0</v>
      </c>
      <c r="X41" s="546" t="e">
        <f>X44/X42*1000</f>
        <v>#DIV/0!</v>
      </c>
      <c r="Y41" s="546" t="e">
        <f t="shared" ref="Y41:AA41" si="3">Y44/Y42*1000</f>
        <v>#DIV/0!</v>
      </c>
      <c r="Z41" s="546" t="e">
        <f t="shared" si="3"/>
        <v>#DIV/0!</v>
      </c>
      <c r="AA41" s="546" t="e">
        <f t="shared" si="3"/>
        <v>#DIV/0!</v>
      </c>
      <c r="AB41" s="546" t="e">
        <f t="shared" ref="AB41:AD41" si="4">AB44/AB42*1000</f>
        <v>#DIV/0!</v>
      </c>
      <c r="AC41" s="546" t="e">
        <f t="shared" si="4"/>
        <v>#DIV/0!</v>
      </c>
      <c r="AD41" s="546" t="e">
        <f t="shared" si="4"/>
        <v>#DIV/0!</v>
      </c>
      <c r="AE41" s="546" t="e">
        <f t="shared" ref="AE41:AF41" si="5">AE44/AE42*1000</f>
        <v>#DIV/0!</v>
      </c>
      <c r="AF41" s="546" t="e">
        <f t="shared" si="5"/>
        <v>#DIV/0!</v>
      </c>
      <c r="AG41" s="546" t="e">
        <f t="shared" ref="AG41:AH41" si="6">AG44/AG42*1000</f>
        <v>#DIV/0!</v>
      </c>
      <c r="AH41" s="546">
        <f t="shared" si="6"/>
        <v>500</v>
      </c>
      <c r="AI41" s="546">
        <f t="shared" ref="AI41:AJ41" si="7">AI44/AI42*1000</f>
        <v>0</v>
      </c>
      <c r="AJ41" s="546">
        <f t="shared" si="7"/>
        <v>666.66666666666663</v>
      </c>
      <c r="AK41" s="546">
        <f t="shared" ref="AK41:AM41" si="8">AK44/AK42*1000</f>
        <v>0</v>
      </c>
      <c r="AL41" s="546">
        <f t="shared" si="8"/>
        <v>0</v>
      </c>
      <c r="AM41" s="546" t="e">
        <f t="shared" si="8"/>
        <v>#DIV/0!</v>
      </c>
      <c r="AN41" s="546" t="e">
        <f t="shared" ref="AN41:AO41" si="9">AN44/AN42*1000</f>
        <v>#DIV/0!</v>
      </c>
      <c r="AO41" s="546">
        <f t="shared" si="9"/>
        <v>0</v>
      </c>
      <c r="AP41" s="546">
        <f t="shared" ref="AP41:AQ41" si="10">AP44/AP42*1000</f>
        <v>0</v>
      </c>
      <c r="AQ41" s="546">
        <f t="shared" si="10"/>
        <v>50</v>
      </c>
      <c r="AR41" s="546">
        <f t="shared" ref="AR41:AT41" si="11">AR44/AR42*1000</f>
        <v>0</v>
      </c>
      <c r="AS41" s="546">
        <f t="shared" si="11"/>
        <v>0</v>
      </c>
      <c r="AT41" s="546">
        <f t="shared" si="11"/>
        <v>0</v>
      </c>
      <c r="AU41" s="546">
        <f t="shared" ref="AU41:AV41" si="12">AU44/AU42*1000</f>
        <v>0</v>
      </c>
      <c r="AV41" s="546">
        <f t="shared" si="12"/>
        <v>0</v>
      </c>
      <c r="AW41" s="546">
        <f t="shared" ref="AW41:AX41" si="13">AW44/AW42*1000</f>
        <v>0</v>
      </c>
      <c r="AX41" s="546">
        <f t="shared" si="13"/>
        <v>0</v>
      </c>
      <c r="AY41" s="546">
        <f t="shared" ref="AY41:BI41" si="14">AY44/AY42*1000</f>
        <v>0</v>
      </c>
      <c r="AZ41" s="546" t="e">
        <f t="shared" si="14"/>
        <v>#DIV/0!</v>
      </c>
      <c r="BA41" s="546" t="e">
        <f t="shared" si="14"/>
        <v>#DIV/0!</v>
      </c>
      <c r="BB41" s="546" t="e">
        <f t="shared" si="14"/>
        <v>#DIV/0!</v>
      </c>
      <c r="BC41" s="546" t="e">
        <f t="shared" si="14"/>
        <v>#DIV/0!</v>
      </c>
      <c r="BD41" s="546" t="e">
        <f t="shared" si="14"/>
        <v>#DIV/0!</v>
      </c>
      <c r="BE41" s="546" t="e">
        <f t="shared" si="14"/>
        <v>#DIV/0!</v>
      </c>
      <c r="BF41" s="546" t="e">
        <f t="shared" si="14"/>
        <v>#DIV/0!</v>
      </c>
      <c r="BG41" s="546" t="e">
        <f t="shared" si="14"/>
        <v>#DIV/0!</v>
      </c>
      <c r="BH41" s="546" t="e">
        <f t="shared" si="14"/>
        <v>#DIV/0!</v>
      </c>
      <c r="BI41" s="546">
        <f t="shared" si="14"/>
        <v>0</v>
      </c>
      <c r="BJ41" s="546">
        <f t="shared" ref="BJ41:BK41" si="15">BJ44/BJ42*1000</f>
        <v>66.666666666666671</v>
      </c>
      <c r="BK41" s="546">
        <f t="shared" si="15"/>
        <v>86.956521739130437</v>
      </c>
      <c r="BL41" s="546">
        <f t="shared" ref="BL41:BO41" si="16">BL44/BL42*1000</f>
        <v>0</v>
      </c>
      <c r="BM41" s="546">
        <f t="shared" si="16"/>
        <v>52.631578947368418</v>
      </c>
      <c r="BN41" s="546">
        <f t="shared" si="16"/>
        <v>25.641025641025639</v>
      </c>
      <c r="BO41" s="546">
        <f t="shared" si="16"/>
        <v>0</v>
      </c>
      <c r="BP41" s="546" t="e">
        <f t="shared" ref="BP41:BQ41" si="17">BP44/BP42*1000</f>
        <v>#DIV/0!</v>
      </c>
      <c r="BQ41" s="546" t="e">
        <f t="shared" si="17"/>
        <v>#DIV/0!</v>
      </c>
      <c r="BR41" s="546">
        <f t="shared" ref="BR41:BS41" si="18">BR44/BR42*1000</f>
        <v>0</v>
      </c>
      <c r="BS41" s="546">
        <f t="shared" si="18"/>
        <v>0</v>
      </c>
      <c r="BT41" s="546">
        <f t="shared" ref="BT41:BV41" si="19">BT44/BT42*1000</f>
        <v>0</v>
      </c>
      <c r="BU41" s="546">
        <f t="shared" si="19"/>
        <v>0</v>
      </c>
      <c r="BV41" s="546">
        <f t="shared" si="19"/>
        <v>0</v>
      </c>
      <c r="BW41" s="546">
        <f t="shared" ref="BW41:BX41" si="20">BW44/BW42*1000</f>
        <v>166.66666666666666</v>
      </c>
      <c r="BX41" s="546">
        <f t="shared" si="20"/>
        <v>0</v>
      </c>
      <c r="BY41" s="546">
        <f t="shared" ref="BY41:BZ41" si="21">BY44/BY42*1000</f>
        <v>0</v>
      </c>
      <c r="BZ41" s="546">
        <f t="shared" si="21"/>
        <v>0</v>
      </c>
      <c r="CA41" s="546">
        <f t="shared" ref="CA41:CC41" si="22">CA44/CA42*1000</f>
        <v>0</v>
      </c>
      <c r="CB41" s="546">
        <f t="shared" si="22"/>
        <v>0</v>
      </c>
      <c r="CC41" s="546" t="e">
        <f t="shared" si="22"/>
        <v>#DIV/0!</v>
      </c>
      <c r="CD41" s="546">
        <f t="shared" ref="CD41:CE41" si="23">CD44/CD42*1000</f>
        <v>500</v>
      </c>
      <c r="CE41" s="546">
        <f t="shared" si="23"/>
        <v>0</v>
      </c>
      <c r="CF41" s="546" t="e">
        <f t="shared" ref="CF41:CG41" si="24">CF44/CF42*1000</f>
        <v>#DIV/0!</v>
      </c>
      <c r="CG41" s="546" t="e">
        <f t="shared" si="24"/>
        <v>#DIV/0!</v>
      </c>
      <c r="CH41" s="546" t="e">
        <f t="shared" ref="CH41:CJ41" si="25">CH44/CH42*1000</f>
        <v>#DIV/0!</v>
      </c>
      <c r="CI41" s="546" t="e">
        <f t="shared" si="25"/>
        <v>#DIV/0!</v>
      </c>
      <c r="CJ41" s="546" t="e">
        <f t="shared" si="25"/>
        <v>#DIV/0!</v>
      </c>
      <c r="CK41" s="546" t="e">
        <f t="shared" ref="CK41:CL41" si="26">CK44/CK42*1000</f>
        <v>#DIV/0!</v>
      </c>
      <c r="CL41" s="546" t="e">
        <f t="shared" si="26"/>
        <v>#DIV/0!</v>
      </c>
      <c r="CM41" s="546" t="e">
        <f t="shared" ref="CM41:CN41" si="27">CM44/CM42*1000</f>
        <v>#DIV/0!</v>
      </c>
      <c r="CN41" s="546" t="e">
        <f t="shared" si="27"/>
        <v>#DIV/0!</v>
      </c>
      <c r="CO41" s="546" t="e">
        <f t="shared" ref="CO41:CQ41" si="28">CO44/CO42*1000</f>
        <v>#DIV/0!</v>
      </c>
      <c r="CP41" s="546">
        <f t="shared" si="28"/>
        <v>0</v>
      </c>
      <c r="CQ41" s="546">
        <f t="shared" si="28"/>
        <v>0</v>
      </c>
      <c r="CR41" s="546">
        <f t="shared" ref="CR41:CS41" si="29">CR44/CR42*1000</f>
        <v>100</v>
      </c>
      <c r="CS41" s="546">
        <f t="shared" si="29"/>
        <v>0</v>
      </c>
      <c r="CT41" s="546">
        <f t="shared" ref="CT41:CU41" si="30">CT44/CT42*1000</f>
        <v>0</v>
      </c>
      <c r="CU41" s="546">
        <f t="shared" si="30"/>
        <v>0</v>
      </c>
      <c r="CV41" s="546">
        <f t="shared" ref="CV41:CX41" si="31">CV44/CV42*1000</f>
        <v>0</v>
      </c>
      <c r="CW41" s="546">
        <f t="shared" si="31"/>
        <v>0</v>
      </c>
      <c r="CX41" s="546">
        <f t="shared" si="31"/>
        <v>0</v>
      </c>
      <c r="CY41" s="546">
        <f t="shared" ref="CY41:CZ41" si="32">CY44/CY42*1000</f>
        <v>0</v>
      </c>
      <c r="CZ41" s="546">
        <f t="shared" si="32"/>
        <v>0</v>
      </c>
      <c r="DA41" s="546">
        <f t="shared" ref="DA41:DB41" si="33">DA44/DA42*1000</f>
        <v>0</v>
      </c>
      <c r="DB41" s="546">
        <f t="shared" si="33"/>
        <v>0</v>
      </c>
      <c r="DC41" s="546">
        <f t="shared" ref="DC41:DE41" si="34">DC44/DC42*1000</f>
        <v>0</v>
      </c>
      <c r="DD41" s="546">
        <f t="shared" si="34"/>
        <v>0</v>
      </c>
      <c r="DE41" s="546">
        <f t="shared" si="34"/>
        <v>0</v>
      </c>
      <c r="DF41" s="546">
        <f t="shared" ref="DF41:DG41" si="35">DF44/DF42*1000</f>
        <v>0</v>
      </c>
      <c r="DG41" s="546">
        <f t="shared" si="35"/>
        <v>0</v>
      </c>
      <c r="DH41" s="546">
        <f t="shared" ref="DH41:DL41" si="36">DH44/DH42*1000</f>
        <v>0</v>
      </c>
      <c r="DI41" s="546" t="e">
        <f t="shared" si="36"/>
        <v>#DIV/0!</v>
      </c>
      <c r="DJ41" s="546" t="e">
        <f t="shared" si="36"/>
        <v>#DIV/0!</v>
      </c>
      <c r="DK41" s="546" t="e">
        <f t="shared" si="36"/>
        <v>#DIV/0!</v>
      </c>
      <c r="DL41" s="546">
        <f t="shared" si="36"/>
        <v>0</v>
      </c>
      <c r="DM41" s="546">
        <f t="shared" ref="DM41:DN41" si="37">DM44/DM42*1000</f>
        <v>0</v>
      </c>
      <c r="DN41" s="546">
        <f t="shared" si="37"/>
        <v>0</v>
      </c>
      <c r="DO41" s="546" t="e">
        <f t="shared" ref="DO41:DP41" si="38">DO44/DO42*1000</f>
        <v>#DIV/0!</v>
      </c>
      <c r="DP41" s="546">
        <f t="shared" si="38"/>
        <v>0</v>
      </c>
      <c r="DQ41" s="546">
        <f t="shared" ref="DQ41:DS41" si="39">DQ44/DQ42*1000</f>
        <v>0</v>
      </c>
      <c r="DR41" s="546" t="e">
        <f t="shared" si="39"/>
        <v>#DIV/0!</v>
      </c>
      <c r="DS41" s="546" t="e">
        <f t="shared" si="39"/>
        <v>#DIV/0!</v>
      </c>
      <c r="DT41" s="546">
        <f t="shared" ref="DT41:DU41" si="40">DT44/DT42*1000</f>
        <v>0</v>
      </c>
      <c r="DU41" s="546">
        <f t="shared" si="40"/>
        <v>0</v>
      </c>
      <c r="DV41" s="546">
        <f t="shared" ref="DV41:DW41" si="41">DV44/DV42*1000</f>
        <v>0</v>
      </c>
      <c r="DW41" s="546">
        <f t="shared" si="41"/>
        <v>0</v>
      </c>
      <c r="DX41" s="546">
        <f t="shared" ref="DX41:DZ41" si="42">DX44/DX42*1000</f>
        <v>0</v>
      </c>
      <c r="DY41" s="546" t="e">
        <f t="shared" si="42"/>
        <v>#DIV/0!</v>
      </c>
      <c r="DZ41" s="546" t="e">
        <f t="shared" si="42"/>
        <v>#DIV/0!</v>
      </c>
      <c r="EA41" s="546">
        <f t="shared" ref="EA41:EB41" si="43">EA44/EA42*1000</f>
        <v>0</v>
      </c>
      <c r="EB41" s="546">
        <f t="shared" si="43"/>
        <v>0</v>
      </c>
      <c r="EC41" s="546">
        <f t="shared" ref="EC41:ED41" si="44">EC44/EC42*1000</f>
        <v>0</v>
      </c>
      <c r="ED41" s="546">
        <f t="shared" si="44"/>
        <v>0</v>
      </c>
      <c r="EE41" s="546">
        <f t="shared" ref="EE41:EF41" si="45">EE44/EE42*1000</f>
        <v>0</v>
      </c>
      <c r="EF41" s="546">
        <f t="shared" si="45"/>
        <v>0</v>
      </c>
      <c r="EG41" s="546">
        <f t="shared" ref="EG41:EH41" si="46">EG44/EG42*1000</f>
        <v>0</v>
      </c>
      <c r="EH41" s="546">
        <f t="shared" si="46"/>
        <v>0</v>
      </c>
      <c r="EI41" s="546" t="e">
        <f t="shared" ref="EI41" si="47">EI44/EI42*1000</f>
        <v>#DIV/0!</v>
      </c>
      <c r="EJ41" s="546" t="e">
        <f t="shared" ref="EJ41:EN41" si="48">EJ44/EJ42*1000</f>
        <v>#DIV/0!</v>
      </c>
      <c r="EK41" s="546" t="e">
        <f t="shared" si="48"/>
        <v>#DIV/0!</v>
      </c>
      <c r="EL41" s="546" t="e">
        <f t="shared" si="48"/>
        <v>#DIV/0!</v>
      </c>
      <c r="EM41" s="546" t="e">
        <f t="shared" si="48"/>
        <v>#DIV/0!</v>
      </c>
      <c r="EN41" s="546">
        <f t="shared" si="48"/>
        <v>0</v>
      </c>
      <c r="EO41" s="546">
        <f t="shared" ref="EO41:EP41" si="49">EO44/EO42*1000</f>
        <v>200</v>
      </c>
      <c r="EP41" s="546">
        <f t="shared" si="49"/>
        <v>0</v>
      </c>
      <c r="EQ41" s="546">
        <f t="shared" ref="EQ41:ER41" si="50">EQ44/EQ42*1000</f>
        <v>0</v>
      </c>
      <c r="ER41" s="546">
        <f t="shared" si="50"/>
        <v>0</v>
      </c>
      <c r="ES41" s="546" t="e">
        <f t="shared" ref="ES41:EV41" si="51">ES44/ES42*1000</f>
        <v>#DIV/0!</v>
      </c>
      <c r="ET41" s="546" t="e">
        <f t="shared" si="51"/>
        <v>#DIV/0!</v>
      </c>
      <c r="EU41" s="546" t="e">
        <f t="shared" si="51"/>
        <v>#DIV/0!</v>
      </c>
      <c r="EV41" s="546" t="e">
        <f t="shared" si="51"/>
        <v>#DIV/0!</v>
      </c>
      <c r="EW41" s="546">
        <f t="shared" ref="EW41:EX41" si="52">EW44/EW42*1000</f>
        <v>0</v>
      </c>
      <c r="EX41" s="546">
        <f t="shared" si="52"/>
        <v>0</v>
      </c>
      <c r="EY41" s="546">
        <f t="shared" ref="EY41" si="53">EY44/EY42*1000</f>
        <v>0</v>
      </c>
      <c r="EZ41" s="547"/>
      <c r="FA41" s="597"/>
      <c r="FB41" s="597"/>
    </row>
    <row r="42" spans="1:161" ht="48" customHeight="1">
      <c r="A42" s="530"/>
      <c r="B42" s="918" t="s">
        <v>832</v>
      </c>
      <c r="C42" s="919"/>
      <c r="D42" s="544"/>
      <c r="E42" s="551"/>
      <c r="F42" s="653"/>
      <c r="G42" s="653"/>
      <c r="H42" s="653"/>
      <c r="I42" s="551"/>
      <c r="J42" s="755"/>
      <c r="K42" s="772"/>
      <c r="L42" s="798"/>
      <c r="M42" s="825"/>
      <c r="N42" s="651"/>
      <c r="O42" s="551"/>
      <c r="P42" s="551"/>
      <c r="Q42" s="551"/>
      <c r="R42" s="551"/>
      <c r="S42" s="548"/>
      <c r="T42" s="549">
        <v>0</v>
      </c>
      <c r="U42" s="549">
        <v>0</v>
      </c>
      <c r="V42" s="549">
        <v>0</v>
      </c>
      <c r="W42" s="549">
        <v>0</v>
      </c>
      <c r="X42" s="549">
        <v>0</v>
      </c>
      <c r="Y42" s="549">
        <v>0</v>
      </c>
      <c r="Z42" s="549">
        <v>0</v>
      </c>
      <c r="AA42" s="549">
        <v>0</v>
      </c>
      <c r="AB42" s="549">
        <v>0</v>
      </c>
      <c r="AC42" s="549">
        <v>0</v>
      </c>
      <c r="AD42" s="549">
        <v>0</v>
      </c>
      <c r="AE42" s="549">
        <v>0</v>
      </c>
      <c r="AF42" s="549">
        <v>0</v>
      </c>
      <c r="AG42" s="549">
        <v>0</v>
      </c>
      <c r="AH42" s="549">
        <v>2</v>
      </c>
      <c r="AI42" s="549">
        <v>1</v>
      </c>
      <c r="AJ42" s="549">
        <v>3</v>
      </c>
      <c r="AK42" s="549">
        <v>2</v>
      </c>
      <c r="AL42" s="549">
        <v>1</v>
      </c>
      <c r="AM42" s="549">
        <v>0</v>
      </c>
      <c r="AN42" s="549">
        <v>0</v>
      </c>
      <c r="AO42" s="549">
        <v>9</v>
      </c>
      <c r="AP42" s="549">
        <v>9</v>
      </c>
      <c r="AQ42" s="549">
        <v>20</v>
      </c>
      <c r="AR42" s="549">
        <v>28</v>
      </c>
      <c r="AS42" s="549">
        <v>25</v>
      </c>
      <c r="AT42" s="549">
        <v>21</v>
      </c>
      <c r="AU42" s="549">
        <v>18</v>
      </c>
      <c r="AV42" s="549">
        <v>23</v>
      </c>
      <c r="AW42" s="549">
        <v>19</v>
      </c>
      <c r="AX42" s="549">
        <v>24</v>
      </c>
      <c r="AY42" s="549">
        <v>20</v>
      </c>
      <c r="AZ42" s="549">
        <v>0</v>
      </c>
      <c r="BA42" s="549">
        <v>0</v>
      </c>
      <c r="BB42" s="549">
        <v>0</v>
      </c>
      <c r="BC42" s="549">
        <v>0</v>
      </c>
      <c r="BD42" s="549">
        <v>0</v>
      </c>
      <c r="BE42" s="549">
        <v>0</v>
      </c>
      <c r="BF42" s="549">
        <v>0</v>
      </c>
      <c r="BG42" s="549">
        <v>0</v>
      </c>
      <c r="BH42" s="549">
        <v>0</v>
      </c>
      <c r="BI42" s="549">
        <v>4</v>
      </c>
      <c r="BJ42" s="549">
        <v>15</v>
      </c>
      <c r="BK42" s="549">
        <v>23</v>
      </c>
      <c r="BL42" s="549">
        <v>17</v>
      </c>
      <c r="BM42" s="549">
        <v>19</v>
      </c>
      <c r="BN42" s="549">
        <v>39</v>
      </c>
      <c r="BO42" s="549">
        <v>10</v>
      </c>
      <c r="BP42" s="549">
        <v>0</v>
      </c>
      <c r="BQ42" s="549">
        <v>0</v>
      </c>
      <c r="BR42" s="549">
        <v>9</v>
      </c>
      <c r="BS42" s="549">
        <v>12</v>
      </c>
      <c r="BT42" s="549">
        <v>13</v>
      </c>
      <c r="BU42" s="549">
        <v>14</v>
      </c>
      <c r="BV42" s="549">
        <v>15</v>
      </c>
      <c r="BW42" s="549">
        <v>6</v>
      </c>
      <c r="BX42" s="549">
        <v>2</v>
      </c>
      <c r="BY42" s="549">
        <v>3</v>
      </c>
      <c r="BZ42" s="549">
        <v>3</v>
      </c>
      <c r="CA42" s="549">
        <v>7</v>
      </c>
      <c r="CB42" s="549">
        <v>3</v>
      </c>
      <c r="CC42" s="549">
        <v>0</v>
      </c>
      <c r="CD42" s="549">
        <v>2</v>
      </c>
      <c r="CE42" s="549">
        <v>2</v>
      </c>
      <c r="CF42" s="549">
        <v>0</v>
      </c>
      <c r="CG42" s="549">
        <v>0</v>
      </c>
      <c r="CH42" s="549">
        <v>0</v>
      </c>
      <c r="CI42" s="549">
        <v>0</v>
      </c>
      <c r="CJ42" s="549">
        <v>0</v>
      </c>
      <c r="CK42" s="549">
        <v>0</v>
      </c>
      <c r="CL42" s="549">
        <v>0</v>
      </c>
      <c r="CM42" s="549">
        <v>0</v>
      </c>
      <c r="CN42" s="549">
        <v>0</v>
      </c>
      <c r="CO42" s="549">
        <v>0</v>
      </c>
      <c r="CP42" s="549">
        <v>2</v>
      </c>
      <c r="CQ42" s="549">
        <v>1</v>
      </c>
      <c r="CR42" s="549">
        <v>10</v>
      </c>
      <c r="CS42" s="549">
        <v>3</v>
      </c>
      <c r="CT42" s="549">
        <v>5</v>
      </c>
      <c r="CU42" s="549">
        <v>2</v>
      </c>
      <c r="CV42" s="549">
        <v>1</v>
      </c>
      <c r="CW42" s="549">
        <v>4</v>
      </c>
      <c r="CX42" s="549">
        <v>2</v>
      </c>
      <c r="CY42" s="549">
        <v>10</v>
      </c>
      <c r="CZ42" s="549">
        <v>8</v>
      </c>
      <c r="DA42" s="549">
        <v>6</v>
      </c>
      <c r="DB42" s="549">
        <v>7</v>
      </c>
      <c r="DC42" s="549">
        <v>14</v>
      </c>
      <c r="DD42" s="549">
        <v>2</v>
      </c>
      <c r="DE42" s="549">
        <v>3</v>
      </c>
      <c r="DF42" s="549">
        <v>1</v>
      </c>
      <c r="DG42" s="549">
        <v>3</v>
      </c>
      <c r="DH42" s="549">
        <v>11</v>
      </c>
      <c r="DI42" s="549">
        <v>0</v>
      </c>
      <c r="DJ42" s="549">
        <v>0</v>
      </c>
      <c r="DK42" s="549">
        <v>0</v>
      </c>
      <c r="DL42" s="549">
        <v>4</v>
      </c>
      <c r="DM42" s="549">
        <v>4</v>
      </c>
      <c r="DN42" s="549">
        <v>13</v>
      </c>
      <c r="DO42" s="549">
        <v>0</v>
      </c>
      <c r="DP42" s="549">
        <v>3</v>
      </c>
      <c r="DQ42" s="549">
        <v>20</v>
      </c>
      <c r="DR42" s="549">
        <v>0</v>
      </c>
      <c r="DS42" s="549">
        <v>0</v>
      </c>
      <c r="DT42" s="549">
        <v>7</v>
      </c>
      <c r="DU42" s="549">
        <v>3</v>
      </c>
      <c r="DV42" s="549">
        <v>9</v>
      </c>
      <c r="DW42" s="549">
        <v>8</v>
      </c>
      <c r="DX42" s="549">
        <v>5</v>
      </c>
      <c r="DY42" s="549">
        <v>0</v>
      </c>
      <c r="DZ42" s="549">
        <v>0</v>
      </c>
      <c r="EA42" s="549">
        <v>4</v>
      </c>
      <c r="EB42" s="549">
        <v>6</v>
      </c>
      <c r="EC42" s="549">
        <v>2</v>
      </c>
      <c r="ED42" s="549">
        <v>2</v>
      </c>
      <c r="EE42" s="549">
        <v>2</v>
      </c>
      <c r="EF42" s="549">
        <v>6</v>
      </c>
      <c r="EG42" s="549">
        <v>7</v>
      </c>
      <c r="EH42" s="549">
        <v>4</v>
      </c>
      <c r="EI42" s="549">
        <v>0</v>
      </c>
      <c r="EJ42" s="549">
        <v>0</v>
      </c>
      <c r="EK42" s="549">
        <v>0</v>
      </c>
      <c r="EL42" s="549">
        <v>0</v>
      </c>
      <c r="EM42" s="549">
        <v>0</v>
      </c>
      <c r="EN42" s="549">
        <v>1</v>
      </c>
      <c r="EO42" s="549">
        <v>5</v>
      </c>
      <c r="EP42" s="549">
        <v>4</v>
      </c>
      <c r="EQ42" s="549">
        <v>1</v>
      </c>
      <c r="ER42" s="549">
        <v>1</v>
      </c>
      <c r="ES42" s="549">
        <v>0</v>
      </c>
      <c r="ET42" s="549">
        <v>0</v>
      </c>
      <c r="EU42" s="549">
        <v>0</v>
      </c>
      <c r="EV42" s="549">
        <v>0</v>
      </c>
      <c r="EW42" s="549">
        <v>5</v>
      </c>
      <c r="EX42" s="549">
        <v>11</v>
      </c>
      <c r="EY42" s="549">
        <v>5</v>
      </c>
      <c r="EZ42" s="549"/>
      <c r="FA42" s="550"/>
      <c r="FB42" s="550"/>
    </row>
    <row r="43" spans="1:161" ht="48" customHeight="1">
      <c r="A43" s="923" t="s">
        <v>856</v>
      </c>
      <c r="B43" s="926" t="s">
        <v>1037</v>
      </c>
      <c r="C43" s="552"/>
      <c r="D43" s="552"/>
      <c r="E43" s="915" t="str">
        <f>E34</f>
        <v>2019YTD</v>
      </c>
      <c r="F43" s="915" t="str">
        <f t="shared" ref="F43:H43" si="54">F34</f>
        <v>2018.10</v>
      </c>
      <c r="G43" s="915" t="str">
        <f t="shared" si="54"/>
        <v>2018.11</v>
      </c>
      <c r="H43" s="915" t="str">
        <f t="shared" si="54"/>
        <v>2018.12</v>
      </c>
      <c r="I43" s="915" t="str">
        <f t="shared" ref="I43:J43" si="55">I34</f>
        <v>JAN</v>
      </c>
      <c r="J43" s="915" t="str">
        <f t="shared" si="55"/>
        <v>FEB</v>
      </c>
      <c r="K43" s="915" t="str">
        <f t="shared" ref="K43:L43" si="56">K34</f>
        <v>MAR</v>
      </c>
      <c r="L43" s="915" t="str">
        <f t="shared" si="56"/>
        <v>APR</v>
      </c>
      <c r="M43" s="915" t="str">
        <f t="shared" ref="M43" si="57">M34</f>
        <v>MAY</v>
      </c>
      <c r="N43" s="915"/>
      <c r="O43" s="915" t="str">
        <f>O34</f>
        <v>WK1</v>
      </c>
      <c r="P43" s="915" t="str">
        <f>P34</f>
        <v>WK2</v>
      </c>
      <c r="Q43" s="915" t="str">
        <f>Q34</f>
        <v>WK3</v>
      </c>
      <c r="R43" s="915" t="str">
        <f>R34</f>
        <v>WK4</v>
      </c>
      <c r="S43" s="915" t="str">
        <f>S34</f>
        <v>WK5</v>
      </c>
      <c r="T43" s="553" t="s">
        <v>833</v>
      </c>
      <c r="U43" s="553" t="s">
        <v>833</v>
      </c>
      <c r="V43" s="553" t="s">
        <v>833</v>
      </c>
      <c r="W43" s="553" t="s">
        <v>833</v>
      </c>
      <c r="X43" s="553" t="s">
        <v>833</v>
      </c>
      <c r="Y43" s="553" t="s">
        <v>833</v>
      </c>
      <c r="Z43" s="553" t="s">
        <v>833</v>
      </c>
      <c r="AA43" s="553" t="s">
        <v>833</v>
      </c>
      <c r="AB43" s="553" t="s">
        <v>833</v>
      </c>
      <c r="AC43" s="553" t="s">
        <v>833</v>
      </c>
      <c r="AD43" s="553" t="s">
        <v>833</v>
      </c>
      <c r="AE43" s="553" t="s">
        <v>833</v>
      </c>
      <c r="AF43" s="553" t="s">
        <v>833</v>
      </c>
      <c r="AG43" s="553" t="s">
        <v>833</v>
      </c>
      <c r="AH43" s="553" t="s">
        <v>833</v>
      </c>
      <c r="AI43" s="553" t="s">
        <v>833</v>
      </c>
      <c r="AJ43" s="553" t="s">
        <v>833</v>
      </c>
      <c r="AK43" s="553" t="s">
        <v>833</v>
      </c>
      <c r="AL43" s="553" t="s">
        <v>833</v>
      </c>
      <c r="AM43" s="553" t="s">
        <v>833</v>
      </c>
      <c r="AN43" s="553" t="s">
        <v>833</v>
      </c>
      <c r="AO43" s="553" t="s">
        <v>833</v>
      </c>
      <c r="AP43" s="553" t="s">
        <v>833</v>
      </c>
      <c r="AQ43" s="553" t="s">
        <v>833</v>
      </c>
      <c r="AR43" s="553" t="s">
        <v>833</v>
      </c>
      <c r="AS43" s="553" t="s">
        <v>833</v>
      </c>
      <c r="AT43" s="553" t="s">
        <v>833</v>
      </c>
      <c r="AU43" s="553" t="s">
        <v>833</v>
      </c>
      <c r="AV43" s="553" t="s">
        <v>833</v>
      </c>
      <c r="AW43" s="553" t="s">
        <v>833</v>
      </c>
      <c r="AX43" s="553" t="s">
        <v>833</v>
      </c>
      <c r="AY43" s="553" t="s">
        <v>833</v>
      </c>
      <c r="AZ43" s="553" t="s">
        <v>833</v>
      </c>
      <c r="BA43" s="553" t="s">
        <v>833</v>
      </c>
      <c r="BB43" s="553" t="s">
        <v>833</v>
      </c>
      <c r="BC43" s="553" t="s">
        <v>833</v>
      </c>
      <c r="BD43" s="553" t="s">
        <v>833</v>
      </c>
      <c r="BE43" s="553" t="s">
        <v>833</v>
      </c>
      <c r="BF43" s="553" t="s">
        <v>833</v>
      </c>
      <c r="BG43" s="553" t="s">
        <v>833</v>
      </c>
      <c r="BH43" s="553" t="s">
        <v>833</v>
      </c>
      <c r="BI43" s="553" t="s">
        <v>833</v>
      </c>
      <c r="BJ43" s="553" t="s">
        <v>833</v>
      </c>
      <c r="BK43" s="553" t="s">
        <v>833</v>
      </c>
      <c r="BL43" s="553" t="s">
        <v>833</v>
      </c>
      <c r="BM43" s="553" t="s">
        <v>833</v>
      </c>
      <c r="BN43" s="553" t="s">
        <v>833</v>
      </c>
      <c r="BO43" s="553" t="s">
        <v>833</v>
      </c>
      <c r="BP43" s="553" t="s">
        <v>833</v>
      </c>
      <c r="BQ43" s="553" t="s">
        <v>833</v>
      </c>
      <c r="BR43" s="553" t="s">
        <v>833</v>
      </c>
      <c r="BS43" s="553" t="s">
        <v>833</v>
      </c>
      <c r="BT43" s="553" t="s">
        <v>833</v>
      </c>
      <c r="BU43" s="553" t="s">
        <v>833</v>
      </c>
      <c r="BV43" s="553" t="s">
        <v>833</v>
      </c>
      <c r="BW43" s="553" t="s">
        <v>833</v>
      </c>
      <c r="BX43" s="553" t="s">
        <v>833</v>
      </c>
      <c r="BY43" s="553" t="s">
        <v>833</v>
      </c>
      <c r="BZ43" s="553" t="s">
        <v>833</v>
      </c>
      <c r="CA43" s="553" t="s">
        <v>833</v>
      </c>
      <c r="CB43" s="553" t="s">
        <v>833</v>
      </c>
      <c r="CC43" s="553" t="s">
        <v>833</v>
      </c>
      <c r="CD43" s="553" t="s">
        <v>833</v>
      </c>
      <c r="CE43" s="553" t="s">
        <v>833</v>
      </c>
      <c r="CF43" s="553" t="s">
        <v>833</v>
      </c>
      <c r="CG43" s="553" t="s">
        <v>833</v>
      </c>
      <c r="CH43" s="553" t="s">
        <v>833</v>
      </c>
      <c r="CI43" s="553" t="s">
        <v>833</v>
      </c>
      <c r="CJ43" s="553" t="s">
        <v>833</v>
      </c>
      <c r="CK43" s="553" t="s">
        <v>833</v>
      </c>
      <c r="CL43" s="553" t="s">
        <v>833</v>
      </c>
      <c r="CM43" s="553" t="s">
        <v>833</v>
      </c>
      <c r="CN43" s="553" t="s">
        <v>833</v>
      </c>
      <c r="CO43" s="553" t="s">
        <v>833</v>
      </c>
      <c r="CP43" s="553" t="s">
        <v>833</v>
      </c>
      <c r="CQ43" s="553" t="s">
        <v>833</v>
      </c>
      <c r="CR43" s="553" t="s">
        <v>833</v>
      </c>
      <c r="CS43" s="553" t="s">
        <v>833</v>
      </c>
      <c r="CT43" s="553" t="s">
        <v>833</v>
      </c>
      <c r="CU43" s="553" t="s">
        <v>833</v>
      </c>
      <c r="CV43" s="553" t="s">
        <v>833</v>
      </c>
      <c r="CW43" s="553" t="s">
        <v>833</v>
      </c>
      <c r="CX43" s="553" t="s">
        <v>833</v>
      </c>
      <c r="CY43" s="553" t="s">
        <v>833</v>
      </c>
      <c r="CZ43" s="553" t="s">
        <v>833</v>
      </c>
      <c r="DA43" s="553" t="s">
        <v>833</v>
      </c>
      <c r="DB43" s="553" t="s">
        <v>833</v>
      </c>
      <c r="DC43" s="553" t="s">
        <v>833</v>
      </c>
      <c r="DD43" s="553" t="s">
        <v>833</v>
      </c>
      <c r="DE43" s="553" t="s">
        <v>833</v>
      </c>
      <c r="DF43" s="553" t="s">
        <v>833</v>
      </c>
      <c r="DG43" s="553" t="s">
        <v>833</v>
      </c>
      <c r="DH43" s="553" t="s">
        <v>833</v>
      </c>
      <c r="DI43" s="553" t="s">
        <v>833</v>
      </c>
      <c r="DJ43" s="553" t="s">
        <v>833</v>
      </c>
      <c r="DK43" s="553" t="s">
        <v>833</v>
      </c>
      <c r="DL43" s="553" t="s">
        <v>833</v>
      </c>
      <c r="DM43" s="553" t="s">
        <v>833</v>
      </c>
      <c r="DN43" s="553" t="s">
        <v>833</v>
      </c>
      <c r="DO43" s="553" t="s">
        <v>833</v>
      </c>
      <c r="DP43" s="553" t="s">
        <v>833</v>
      </c>
      <c r="DQ43" s="553" t="s">
        <v>833</v>
      </c>
      <c r="DR43" s="553" t="s">
        <v>833</v>
      </c>
      <c r="DS43" s="553" t="s">
        <v>833</v>
      </c>
      <c r="DT43" s="553" t="s">
        <v>833</v>
      </c>
      <c r="DU43" s="553" t="s">
        <v>833</v>
      </c>
      <c r="DV43" s="553" t="s">
        <v>833</v>
      </c>
      <c r="DW43" s="553" t="s">
        <v>833</v>
      </c>
      <c r="DX43" s="553" t="s">
        <v>833</v>
      </c>
      <c r="DY43" s="553" t="s">
        <v>833</v>
      </c>
      <c r="DZ43" s="553" t="s">
        <v>833</v>
      </c>
      <c r="EA43" s="553" t="s">
        <v>833</v>
      </c>
      <c r="EB43" s="553" t="s">
        <v>833</v>
      </c>
      <c r="EC43" s="553" t="s">
        <v>833</v>
      </c>
      <c r="ED43" s="553" t="s">
        <v>833</v>
      </c>
      <c r="EE43" s="553" t="s">
        <v>833</v>
      </c>
      <c r="EF43" s="553" t="s">
        <v>833</v>
      </c>
      <c r="EG43" s="553" t="s">
        <v>833</v>
      </c>
      <c r="EH43" s="553" t="s">
        <v>833</v>
      </c>
      <c r="EI43" s="553" t="s">
        <v>833</v>
      </c>
      <c r="EJ43" s="553" t="s">
        <v>833</v>
      </c>
      <c r="EK43" s="553" t="s">
        <v>833</v>
      </c>
      <c r="EL43" s="553" t="s">
        <v>833</v>
      </c>
      <c r="EM43" s="553" t="s">
        <v>833</v>
      </c>
      <c r="EN43" s="553" t="s">
        <v>833</v>
      </c>
      <c r="EO43" s="553" t="s">
        <v>833</v>
      </c>
      <c r="EP43" s="553" t="s">
        <v>833</v>
      </c>
      <c r="EQ43" s="553" t="s">
        <v>833</v>
      </c>
      <c r="ER43" s="553" t="s">
        <v>833</v>
      </c>
      <c r="ES43" s="553" t="s">
        <v>833</v>
      </c>
      <c r="ET43" s="553" t="s">
        <v>833</v>
      </c>
      <c r="EU43" s="553" t="s">
        <v>833</v>
      </c>
      <c r="EV43" s="553" t="s">
        <v>833</v>
      </c>
      <c r="EW43" s="553" t="s">
        <v>833</v>
      </c>
      <c r="EX43" s="553" t="s">
        <v>833</v>
      </c>
      <c r="EY43" s="553" t="s">
        <v>833</v>
      </c>
      <c r="EZ43" s="553"/>
      <c r="FA43" s="552"/>
      <c r="FB43" s="552"/>
      <c r="FC43" s="552"/>
      <c r="FD43" s="591"/>
      <c r="FE43" s="923" t="s">
        <v>74</v>
      </c>
    </row>
    <row r="44" spans="1:161" ht="48" customHeight="1">
      <c r="A44" s="924"/>
      <c r="B44" s="927"/>
      <c r="C44" s="933" t="s">
        <v>834</v>
      </c>
      <c r="D44" s="555"/>
      <c r="E44" s="916"/>
      <c r="F44" s="916"/>
      <c r="G44" s="916"/>
      <c r="H44" s="916"/>
      <c r="I44" s="916"/>
      <c r="J44" s="916"/>
      <c r="K44" s="916"/>
      <c r="L44" s="916"/>
      <c r="M44" s="916"/>
      <c r="N44" s="916"/>
      <c r="O44" s="916"/>
      <c r="P44" s="916"/>
      <c r="Q44" s="916"/>
      <c r="R44" s="916"/>
      <c r="S44" s="916"/>
      <c r="T44" s="556">
        <f>SUM(T47:T206)</f>
        <v>0</v>
      </c>
      <c r="U44" s="556">
        <f t="shared" ref="U44:AA44" si="58">SUM(U47:U206)</f>
        <v>0</v>
      </c>
      <c r="V44" s="556">
        <f t="shared" si="58"/>
        <v>0</v>
      </c>
      <c r="W44" s="556">
        <f t="shared" si="58"/>
        <v>0</v>
      </c>
      <c r="X44" s="556">
        <f t="shared" si="58"/>
        <v>0</v>
      </c>
      <c r="Y44" s="556">
        <f t="shared" si="58"/>
        <v>0</v>
      </c>
      <c r="Z44" s="556">
        <f t="shared" si="58"/>
        <v>0</v>
      </c>
      <c r="AA44" s="556">
        <f t="shared" si="58"/>
        <v>0</v>
      </c>
      <c r="AB44" s="556">
        <f t="shared" ref="AB44:AD44" si="59">SUM(AB47:AB206)</f>
        <v>0</v>
      </c>
      <c r="AC44" s="556">
        <f t="shared" si="59"/>
        <v>0</v>
      </c>
      <c r="AD44" s="556">
        <f t="shared" si="59"/>
        <v>0</v>
      </c>
      <c r="AE44" s="556">
        <f t="shared" ref="AE44:AF44" si="60">SUM(AE47:AE206)</f>
        <v>0</v>
      </c>
      <c r="AF44" s="556">
        <f t="shared" si="60"/>
        <v>0</v>
      </c>
      <c r="AG44" s="556">
        <f t="shared" ref="AG44:AH44" si="61">SUM(AG47:AG206)</f>
        <v>0</v>
      </c>
      <c r="AH44" s="556">
        <f t="shared" si="61"/>
        <v>1</v>
      </c>
      <c r="AI44" s="556">
        <f t="shared" ref="AI44:AJ44" si="62">SUM(AI47:AI206)</f>
        <v>0</v>
      </c>
      <c r="AJ44" s="556">
        <f t="shared" si="62"/>
        <v>2</v>
      </c>
      <c r="AK44" s="556">
        <f t="shared" ref="AK44:AM44" si="63">SUM(AK47:AK206)</f>
        <v>0</v>
      </c>
      <c r="AL44" s="556">
        <f t="shared" si="63"/>
        <v>0</v>
      </c>
      <c r="AM44" s="556">
        <f t="shared" si="63"/>
        <v>0</v>
      </c>
      <c r="AN44" s="556">
        <f t="shared" ref="AN44:AO44" si="64">SUM(AN47:AN206)</f>
        <v>0</v>
      </c>
      <c r="AO44" s="556">
        <f t="shared" si="64"/>
        <v>0</v>
      </c>
      <c r="AP44" s="556">
        <f t="shared" ref="AP44:AQ44" si="65">SUM(AP47:AP206)</f>
        <v>0</v>
      </c>
      <c r="AQ44" s="556">
        <f t="shared" si="65"/>
        <v>1</v>
      </c>
      <c r="AR44" s="556">
        <f t="shared" ref="AR44:AT44" si="66">SUM(AR47:AR206)</f>
        <v>0</v>
      </c>
      <c r="AS44" s="556">
        <f t="shared" si="66"/>
        <v>0</v>
      </c>
      <c r="AT44" s="556">
        <f t="shared" si="66"/>
        <v>0</v>
      </c>
      <c r="AU44" s="556">
        <f t="shared" ref="AU44:AV44" si="67">SUM(AU47:AU206)</f>
        <v>0</v>
      </c>
      <c r="AV44" s="556">
        <f t="shared" si="67"/>
        <v>0</v>
      </c>
      <c r="AW44" s="556">
        <f t="shared" ref="AW44:AX44" si="68">SUM(AW47:AW206)</f>
        <v>0</v>
      </c>
      <c r="AX44" s="556">
        <f t="shared" si="68"/>
        <v>0</v>
      </c>
      <c r="AY44" s="556">
        <f t="shared" ref="AY44:BI44" si="69">SUM(AY47:AY206)</f>
        <v>0</v>
      </c>
      <c r="AZ44" s="556">
        <f t="shared" si="69"/>
        <v>0</v>
      </c>
      <c r="BA44" s="556">
        <f t="shared" si="69"/>
        <v>0</v>
      </c>
      <c r="BB44" s="556">
        <f t="shared" si="69"/>
        <v>0</v>
      </c>
      <c r="BC44" s="556">
        <f t="shared" si="69"/>
        <v>0</v>
      </c>
      <c r="BD44" s="556">
        <f t="shared" si="69"/>
        <v>0</v>
      </c>
      <c r="BE44" s="556">
        <f t="shared" si="69"/>
        <v>0</v>
      </c>
      <c r="BF44" s="556">
        <f t="shared" si="69"/>
        <v>0</v>
      </c>
      <c r="BG44" s="556">
        <f t="shared" si="69"/>
        <v>0</v>
      </c>
      <c r="BH44" s="556">
        <f t="shared" si="69"/>
        <v>0</v>
      </c>
      <c r="BI44" s="556">
        <f t="shared" si="69"/>
        <v>0</v>
      </c>
      <c r="BJ44" s="556">
        <f t="shared" ref="BJ44:BK44" si="70">SUM(BJ47:BJ206)</f>
        <v>1</v>
      </c>
      <c r="BK44" s="556">
        <f t="shared" si="70"/>
        <v>2</v>
      </c>
      <c r="BL44" s="556">
        <f t="shared" ref="BL44:BO44" si="71">SUM(BL47:BL206)</f>
        <v>0</v>
      </c>
      <c r="BM44" s="556">
        <f t="shared" si="71"/>
        <v>1</v>
      </c>
      <c r="BN44" s="556">
        <f t="shared" si="71"/>
        <v>1</v>
      </c>
      <c r="BO44" s="556">
        <f t="shared" si="71"/>
        <v>0</v>
      </c>
      <c r="BP44" s="556">
        <f t="shared" ref="BP44:BQ44" si="72">SUM(BP47:BP206)</f>
        <v>0</v>
      </c>
      <c r="BQ44" s="556">
        <f t="shared" si="72"/>
        <v>0</v>
      </c>
      <c r="BR44" s="556">
        <f t="shared" ref="BR44:BS44" si="73">SUM(BR47:BR206)</f>
        <v>0</v>
      </c>
      <c r="BS44" s="556">
        <f t="shared" si="73"/>
        <v>0</v>
      </c>
      <c r="BT44" s="556">
        <f t="shared" ref="BT44:BV44" si="74">SUM(BT47:BT206)</f>
        <v>0</v>
      </c>
      <c r="BU44" s="556">
        <f t="shared" si="74"/>
        <v>0</v>
      </c>
      <c r="BV44" s="556">
        <f t="shared" si="74"/>
        <v>0</v>
      </c>
      <c r="BW44" s="556">
        <f t="shared" ref="BW44:BX44" si="75">SUM(BW47:BW206)</f>
        <v>1</v>
      </c>
      <c r="BX44" s="556">
        <f t="shared" si="75"/>
        <v>0</v>
      </c>
      <c r="BY44" s="556">
        <f t="shared" ref="BY44:BZ44" si="76">SUM(BY47:BY206)</f>
        <v>0</v>
      </c>
      <c r="BZ44" s="556">
        <f t="shared" si="76"/>
        <v>0</v>
      </c>
      <c r="CA44" s="556">
        <f t="shared" ref="CA44:CC44" si="77">SUM(CA47:CA206)</f>
        <v>0</v>
      </c>
      <c r="CB44" s="556">
        <f t="shared" si="77"/>
        <v>0</v>
      </c>
      <c r="CC44" s="556">
        <f t="shared" si="77"/>
        <v>0</v>
      </c>
      <c r="CD44" s="556">
        <f t="shared" ref="CD44:CE44" si="78">SUM(CD47:CD206)</f>
        <v>1</v>
      </c>
      <c r="CE44" s="556">
        <f t="shared" si="78"/>
        <v>0</v>
      </c>
      <c r="CF44" s="556">
        <f t="shared" ref="CF44:CG44" si="79">SUM(CF47:CF206)</f>
        <v>0</v>
      </c>
      <c r="CG44" s="556">
        <f t="shared" si="79"/>
        <v>0</v>
      </c>
      <c r="CH44" s="556">
        <f t="shared" ref="CH44:CJ44" si="80">SUM(CH47:CH206)</f>
        <v>0</v>
      </c>
      <c r="CI44" s="556">
        <f t="shared" si="80"/>
        <v>0</v>
      </c>
      <c r="CJ44" s="556">
        <f t="shared" si="80"/>
        <v>0</v>
      </c>
      <c r="CK44" s="556">
        <f t="shared" ref="CK44:CL44" si="81">SUM(CK47:CK206)</f>
        <v>0</v>
      </c>
      <c r="CL44" s="556">
        <f t="shared" si="81"/>
        <v>0</v>
      </c>
      <c r="CM44" s="556">
        <f t="shared" ref="CM44:CN44" si="82">SUM(CM47:CM206)</f>
        <v>0</v>
      </c>
      <c r="CN44" s="556">
        <f t="shared" si="82"/>
        <v>0</v>
      </c>
      <c r="CO44" s="556">
        <f t="shared" ref="CO44:CQ44" si="83">SUM(CO47:CO206)</f>
        <v>0</v>
      </c>
      <c r="CP44" s="556">
        <f t="shared" si="83"/>
        <v>0</v>
      </c>
      <c r="CQ44" s="556">
        <f t="shared" si="83"/>
        <v>0</v>
      </c>
      <c r="CR44" s="556">
        <f t="shared" ref="CR44:CS44" si="84">SUM(CR47:CR206)</f>
        <v>1</v>
      </c>
      <c r="CS44" s="556">
        <f t="shared" si="84"/>
        <v>0</v>
      </c>
      <c r="CT44" s="556">
        <f t="shared" ref="CT44:CU44" si="85">SUM(CT47:CT206)</f>
        <v>0</v>
      </c>
      <c r="CU44" s="556">
        <f t="shared" si="85"/>
        <v>0</v>
      </c>
      <c r="CV44" s="556">
        <f t="shared" ref="CV44:CX44" si="86">SUM(CV47:CV206)</f>
        <v>0</v>
      </c>
      <c r="CW44" s="556">
        <f t="shared" si="86"/>
        <v>0</v>
      </c>
      <c r="CX44" s="556">
        <f t="shared" si="86"/>
        <v>0</v>
      </c>
      <c r="CY44" s="556">
        <f t="shared" ref="CY44:CZ44" si="87">SUM(CY47:CY206)</f>
        <v>0</v>
      </c>
      <c r="CZ44" s="556">
        <f t="shared" si="87"/>
        <v>0</v>
      </c>
      <c r="DA44" s="556">
        <f t="shared" ref="DA44:DB44" si="88">SUM(DA47:DA206)</f>
        <v>0</v>
      </c>
      <c r="DB44" s="556">
        <f t="shared" si="88"/>
        <v>0</v>
      </c>
      <c r="DC44" s="556">
        <f t="shared" ref="DC44:DE44" si="89">SUM(DC47:DC206)</f>
        <v>0</v>
      </c>
      <c r="DD44" s="556">
        <f t="shared" si="89"/>
        <v>0</v>
      </c>
      <c r="DE44" s="556">
        <f t="shared" si="89"/>
        <v>0</v>
      </c>
      <c r="DF44" s="556">
        <f t="shared" ref="DF44:DG44" si="90">SUM(DF47:DF206)</f>
        <v>0</v>
      </c>
      <c r="DG44" s="556">
        <f t="shared" si="90"/>
        <v>0</v>
      </c>
      <c r="DH44" s="556">
        <f t="shared" ref="DH44:DL44" si="91">SUM(DH47:DH206)</f>
        <v>0</v>
      </c>
      <c r="DI44" s="556">
        <f t="shared" si="91"/>
        <v>0</v>
      </c>
      <c r="DJ44" s="556">
        <f t="shared" si="91"/>
        <v>0</v>
      </c>
      <c r="DK44" s="556">
        <f t="shared" si="91"/>
        <v>0</v>
      </c>
      <c r="DL44" s="556">
        <f t="shared" si="91"/>
        <v>0</v>
      </c>
      <c r="DM44" s="556">
        <f t="shared" ref="DM44:DN44" si="92">SUM(DM47:DM206)</f>
        <v>0</v>
      </c>
      <c r="DN44" s="556">
        <f t="shared" si="92"/>
        <v>0</v>
      </c>
      <c r="DO44" s="556">
        <f t="shared" ref="DO44:DP44" si="93">SUM(DO47:DO206)</f>
        <v>0</v>
      </c>
      <c r="DP44" s="556">
        <f t="shared" si="93"/>
        <v>0</v>
      </c>
      <c r="DQ44" s="556">
        <f t="shared" ref="DQ44:DS44" si="94">SUM(DQ47:DQ206)</f>
        <v>0</v>
      </c>
      <c r="DR44" s="556">
        <f t="shared" si="94"/>
        <v>0</v>
      </c>
      <c r="DS44" s="556">
        <f t="shared" si="94"/>
        <v>0</v>
      </c>
      <c r="DT44" s="556">
        <f t="shared" ref="DT44:DU44" si="95">SUM(DT47:DT206)</f>
        <v>0</v>
      </c>
      <c r="DU44" s="556">
        <f t="shared" si="95"/>
        <v>0</v>
      </c>
      <c r="DV44" s="556">
        <f t="shared" ref="DV44:DW44" si="96">SUM(DV47:DV206)</f>
        <v>0</v>
      </c>
      <c r="DW44" s="556">
        <f t="shared" si="96"/>
        <v>0</v>
      </c>
      <c r="DX44" s="556">
        <f t="shared" ref="DX44:DZ44" si="97">SUM(DX47:DX206)</f>
        <v>0</v>
      </c>
      <c r="DY44" s="556">
        <f t="shared" si="97"/>
        <v>0</v>
      </c>
      <c r="DZ44" s="556">
        <f t="shared" si="97"/>
        <v>0</v>
      </c>
      <c r="EA44" s="556">
        <f t="shared" ref="EA44:EB44" si="98">SUM(EA47:EA206)</f>
        <v>0</v>
      </c>
      <c r="EB44" s="556">
        <f t="shared" si="98"/>
        <v>0</v>
      </c>
      <c r="EC44" s="556">
        <f t="shared" ref="EC44:ED44" si="99">SUM(EC47:EC206)</f>
        <v>0</v>
      </c>
      <c r="ED44" s="556">
        <f t="shared" si="99"/>
        <v>0</v>
      </c>
      <c r="EE44" s="556">
        <f t="shared" ref="EE44:EF44" si="100">SUM(EE47:EE206)</f>
        <v>0</v>
      </c>
      <c r="EF44" s="556">
        <f t="shared" si="100"/>
        <v>0</v>
      </c>
      <c r="EG44" s="556">
        <f t="shared" ref="EG44:EH44" si="101">SUM(EG47:EG206)</f>
        <v>0</v>
      </c>
      <c r="EH44" s="556">
        <f t="shared" si="101"/>
        <v>0</v>
      </c>
      <c r="EI44" s="556">
        <f t="shared" ref="EI44" si="102">SUM(EI47:EI206)</f>
        <v>0</v>
      </c>
      <c r="EJ44" s="556">
        <f t="shared" ref="EJ44:EN44" si="103">SUM(EJ47:EJ206)</f>
        <v>0</v>
      </c>
      <c r="EK44" s="556">
        <f t="shared" si="103"/>
        <v>0</v>
      </c>
      <c r="EL44" s="556">
        <f t="shared" si="103"/>
        <v>0</v>
      </c>
      <c r="EM44" s="556">
        <f t="shared" si="103"/>
        <v>0</v>
      </c>
      <c r="EN44" s="556">
        <f t="shared" si="103"/>
        <v>0</v>
      </c>
      <c r="EO44" s="556">
        <f t="shared" ref="EO44:EP44" si="104">SUM(EO47:EO206)</f>
        <v>1</v>
      </c>
      <c r="EP44" s="556">
        <f t="shared" si="104"/>
        <v>0</v>
      </c>
      <c r="EQ44" s="556">
        <f t="shared" ref="EQ44:ER44" si="105">SUM(EQ47:EQ206)</f>
        <v>0</v>
      </c>
      <c r="ER44" s="556">
        <f t="shared" si="105"/>
        <v>0</v>
      </c>
      <c r="ES44" s="556">
        <f t="shared" ref="ES44:EV44" si="106">SUM(ES47:ES206)</f>
        <v>0</v>
      </c>
      <c r="ET44" s="556">
        <f t="shared" si="106"/>
        <v>0</v>
      </c>
      <c r="EU44" s="556">
        <f t="shared" si="106"/>
        <v>0</v>
      </c>
      <c r="EV44" s="556">
        <f t="shared" si="106"/>
        <v>0</v>
      </c>
      <c r="EW44" s="556">
        <f t="shared" ref="EW44:EX44" si="107">SUM(EW47:EW206)</f>
        <v>0</v>
      </c>
      <c r="EX44" s="556">
        <f t="shared" si="107"/>
        <v>0</v>
      </c>
      <c r="EY44" s="556">
        <f t="shared" ref="EY44" si="108">SUM(EY47:EY206)</f>
        <v>0</v>
      </c>
      <c r="EZ44" s="556"/>
      <c r="FA44" s="923" t="s">
        <v>1325</v>
      </c>
      <c r="FB44" s="929" t="s">
        <v>1039</v>
      </c>
      <c r="FC44" s="923" t="s">
        <v>32</v>
      </c>
      <c r="FD44" s="931" t="s">
        <v>1040</v>
      </c>
      <c r="FE44" s="924"/>
    </row>
    <row r="45" spans="1:161" s="557" customFormat="1" ht="48" customHeight="1">
      <c r="A45" s="925"/>
      <c r="B45" s="928"/>
      <c r="C45" s="934"/>
      <c r="D45" s="544" t="s">
        <v>1038</v>
      </c>
      <c r="E45" s="917"/>
      <c r="F45" s="917"/>
      <c r="G45" s="917"/>
      <c r="H45" s="917"/>
      <c r="I45" s="917"/>
      <c r="J45" s="917"/>
      <c r="K45" s="917"/>
      <c r="L45" s="917"/>
      <c r="M45" s="917"/>
      <c r="N45" s="917"/>
      <c r="O45" s="917"/>
      <c r="P45" s="917"/>
      <c r="Q45" s="917"/>
      <c r="R45" s="917"/>
      <c r="S45" s="917"/>
      <c r="T45" s="538">
        <v>43101</v>
      </c>
      <c r="U45" s="538">
        <v>43102</v>
      </c>
      <c r="V45" s="538">
        <v>43103</v>
      </c>
      <c r="W45" s="538">
        <v>43104</v>
      </c>
      <c r="X45" s="538">
        <v>43105</v>
      </c>
      <c r="Y45" s="538">
        <v>43106</v>
      </c>
      <c r="Z45" s="538">
        <v>43107</v>
      </c>
      <c r="AA45" s="538">
        <v>43108</v>
      </c>
      <c r="AB45" s="538">
        <v>43109</v>
      </c>
      <c r="AC45" s="538">
        <v>43110</v>
      </c>
      <c r="AD45" s="538">
        <v>43111</v>
      </c>
      <c r="AE45" s="538">
        <v>43112</v>
      </c>
      <c r="AF45" s="538">
        <v>43113</v>
      </c>
      <c r="AG45" s="538">
        <v>43114</v>
      </c>
      <c r="AH45" s="538">
        <v>43115</v>
      </c>
      <c r="AI45" s="538">
        <v>43116</v>
      </c>
      <c r="AJ45" s="538">
        <v>43117</v>
      </c>
      <c r="AK45" s="538">
        <v>43118</v>
      </c>
      <c r="AL45" s="538">
        <v>43119</v>
      </c>
      <c r="AM45" s="538">
        <v>43120</v>
      </c>
      <c r="AN45" s="538">
        <v>43121</v>
      </c>
      <c r="AO45" s="538">
        <v>43122</v>
      </c>
      <c r="AP45" s="538">
        <v>43123</v>
      </c>
      <c r="AQ45" s="538">
        <v>43124</v>
      </c>
      <c r="AR45" s="538">
        <v>43125</v>
      </c>
      <c r="AS45" s="538">
        <v>43126</v>
      </c>
      <c r="AT45" s="538">
        <v>43127</v>
      </c>
      <c r="AU45" s="538">
        <v>43128</v>
      </c>
      <c r="AV45" s="538">
        <v>43129</v>
      </c>
      <c r="AW45" s="538">
        <v>43130</v>
      </c>
      <c r="AX45" s="538">
        <v>43131</v>
      </c>
      <c r="AY45" s="538">
        <v>43132</v>
      </c>
      <c r="AZ45" s="538">
        <v>43133</v>
      </c>
      <c r="BA45" s="538">
        <v>43134</v>
      </c>
      <c r="BB45" s="538">
        <v>43135</v>
      </c>
      <c r="BC45" s="538">
        <v>43136</v>
      </c>
      <c r="BD45" s="538">
        <v>43137</v>
      </c>
      <c r="BE45" s="538">
        <v>43138</v>
      </c>
      <c r="BF45" s="538">
        <v>43139</v>
      </c>
      <c r="BG45" s="538">
        <v>43140</v>
      </c>
      <c r="BH45" s="538">
        <v>43141</v>
      </c>
      <c r="BI45" s="538">
        <v>43142</v>
      </c>
      <c r="BJ45" s="538">
        <v>43143</v>
      </c>
      <c r="BK45" s="538">
        <v>43144</v>
      </c>
      <c r="BL45" s="538">
        <v>43145</v>
      </c>
      <c r="BM45" s="538">
        <v>43146</v>
      </c>
      <c r="BN45" s="538">
        <v>43147</v>
      </c>
      <c r="BO45" s="538">
        <v>43148</v>
      </c>
      <c r="BP45" s="538">
        <v>43149</v>
      </c>
      <c r="BQ45" s="538">
        <v>43150</v>
      </c>
      <c r="BR45" s="538">
        <v>43151</v>
      </c>
      <c r="BS45" s="538">
        <v>43152</v>
      </c>
      <c r="BT45" s="538">
        <v>43153</v>
      </c>
      <c r="BU45" s="538">
        <v>43154</v>
      </c>
      <c r="BV45" s="538">
        <v>43155</v>
      </c>
      <c r="BW45" s="538">
        <v>43156</v>
      </c>
      <c r="BX45" s="538">
        <v>43157</v>
      </c>
      <c r="BY45" s="538">
        <v>43158</v>
      </c>
      <c r="BZ45" s="538">
        <v>43159</v>
      </c>
      <c r="CA45" s="538">
        <v>43160</v>
      </c>
      <c r="CB45" s="538">
        <v>43161</v>
      </c>
      <c r="CC45" s="538">
        <v>43162</v>
      </c>
      <c r="CD45" s="538">
        <v>43163</v>
      </c>
      <c r="CE45" s="538">
        <v>43164</v>
      </c>
      <c r="CF45" s="538">
        <v>43165</v>
      </c>
      <c r="CG45" s="538">
        <v>43166</v>
      </c>
      <c r="CH45" s="538">
        <v>43167</v>
      </c>
      <c r="CI45" s="538">
        <v>43168</v>
      </c>
      <c r="CJ45" s="538">
        <v>43169</v>
      </c>
      <c r="CK45" s="538">
        <v>43170</v>
      </c>
      <c r="CL45" s="538">
        <v>43171</v>
      </c>
      <c r="CM45" s="538">
        <v>43172</v>
      </c>
      <c r="CN45" s="538">
        <v>43173</v>
      </c>
      <c r="CO45" s="538">
        <v>43174</v>
      </c>
      <c r="CP45" s="538">
        <v>43175</v>
      </c>
      <c r="CQ45" s="538">
        <v>43176</v>
      </c>
      <c r="CR45" s="538">
        <v>43177</v>
      </c>
      <c r="CS45" s="538">
        <v>43178</v>
      </c>
      <c r="CT45" s="538">
        <v>43179</v>
      </c>
      <c r="CU45" s="538">
        <v>43180</v>
      </c>
      <c r="CV45" s="538">
        <v>43181</v>
      </c>
      <c r="CW45" s="538">
        <v>43182</v>
      </c>
      <c r="CX45" s="538">
        <v>43183</v>
      </c>
      <c r="CY45" s="538">
        <v>43184</v>
      </c>
      <c r="CZ45" s="538">
        <v>43185</v>
      </c>
      <c r="DA45" s="538">
        <v>43186</v>
      </c>
      <c r="DB45" s="538">
        <v>43187</v>
      </c>
      <c r="DC45" s="538">
        <v>43188</v>
      </c>
      <c r="DD45" s="538">
        <v>43189</v>
      </c>
      <c r="DE45" s="538">
        <v>43190</v>
      </c>
      <c r="DF45" s="538">
        <v>43191</v>
      </c>
      <c r="DG45" s="538">
        <v>43192</v>
      </c>
      <c r="DH45" s="538">
        <v>43193</v>
      </c>
      <c r="DI45" s="538">
        <v>43194</v>
      </c>
      <c r="DJ45" s="538">
        <v>43195</v>
      </c>
      <c r="DK45" s="538">
        <v>43196</v>
      </c>
      <c r="DL45" s="538">
        <v>43197</v>
      </c>
      <c r="DM45" s="538">
        <v>43198</v>
      </c>
      <c r="DN45" s="538">
        <v>43199</v>
      </c>
      <c r="DO45" s="538">
        <v>43200</v>
      </c>
      <c r="DP45" s="538">
        <v>43201</v>
      </c>
      <c r="DQ45" s="538">
        <v>43202</v>
      </c>
      <c r="DR45" s="538">
        <v>43203</v>
      </c>
      <c r="DS45" s="538">
        <v>43204</v>
      </c>
      <c r="DT45" s="538">
        <v>43205</v>
      </c>
      <c r="DU45" s="538">
        <v>43206</v>
      </c>
      <c r="DV45" s="538">
        <v>43207</v>
      </c>
      <c r="DW45" s="538">
        <v>43208</v>
      </c>
      <c r="DX45" s="538">
        <v>43209</v>
      </c>
      <c r="DY45" s="538">
        <v>43210</v>
      </c>
      <c r="DZ45" s="538">
        <v>43211</v>
      </c>
      <c r="EA45" s="538">
        <v>43212</v>
      </c>
      <c r="EB45" s="538">
        <v>43213</v>
      </c>
      <c r="EC45" s="538">
        <v>43214</v>
      </c>
      <c r="ED45" s="538">
        <v>43215</v>
      </c>
      <c r="EE45" s="538">
        <v>43216</v>
      </c>
      <c r="EF45" s="538">
        <v>43217</v>
      </c>
      <c r="EG45" s="538">
        <v>43218</v>
      </c>
      <c r="EH45" s="538">
        <v>43219</v>
      </c>
      <c r="EI45" s="538">
        <v>43220</v>
      </c>
      <c r="EJ45" s="538">
        <v>43221</v>
      </c>
      <c r="EK45" s="538">
        <v>43222</v>
      </c>
      <c r="EL45" s="538">
        <v>43223</v>
      </c>
      <c r="EM45" s="538">
        <v>43224</v>
      </c>
      <c r="EN45" s="538">
        <v>43225</v>
      </c>
      <c r="EO45" s="538">
        <v>43226</v>
      </c>
      <c r="EP45" s="538">
        <v>43227</v>
      </c>
      <c r="EQ45" s="538">
        <v>43228</v>
      </c>
      <c r="ER45" s="538">
        <v>43229</v>
      </c>
      <c r="ES45" s="538">
        <v>43230</v>
      </c>
      <c r="ET45" s="538">
        <v>43231</v>
      </c>
      <c r="EU45" s="538">
        <v>43232</v>
      </c>
      <c r="EV45" s="538">
        <v>43233</v>
      </c>
      <c r="EW45" s="538">
        <v>43234</v>
      </c>
      <c r="EX45" s="538">
        <v>43235</v>
      </c>
      <c r="EY45" s="538">
        <v>43236</v>
      </c>
      <c r="EZ45" s="538"/>
      <c r="FA45" s="925"/>
      <c r="FB45" s="930"/>
      <c r="FC45" s="925"/>
      <c r="FD45" s="932"/>
      <c r="FE45" s="925"/>
    </row>
    <row r="46" spans="1:161" s="562" customFormat="1" ht="48" customHeight="1">
      <c r="A46" s="558"/>
      <c r="B46" s="558"/>
      <c r="C46" s="558"/>
      <c r="D46" s="559"/>
      <c r="E46" s="561"/>
      <c r="F46" s="561"/>
      <c r="G46" s="561"/>
      <c r="H46" s="561"/>
      <c r="I46" s="561"/>
      <c r="J46" s="561"/>
      <c r="K46" s="561"/>
      <c r="L46" s="561"/>
      <c r="M46" s="561"/>
      <c r="N46" s="561"/>
      <c r="O46" s="561"/>
      <c r="P46" s="561"/>
      <c r="Q46" s="561"/>
      <c r="R46" s="561"/>
      <c r="S46" s="560"/>
      <c r="T46" s="561"/>
      <c r="U46" s="561"/>
      <c r="V46" s="561"/>
      <c r="W46" s="561"/>
      <c r="X46" s="561"/>
      <c r="Y46" s="561"/>
      <c r="Z46" s="561"/>
      <c r="AA46" s="561"/>
      <c r="AB46" s="561"/>
      <c r="AC46" s="561"/>
      <c r="AD46" s="561"/>
      <c r="AE46" s="561"/>
      <c r="AF46" s="561"/>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c r="CA46" s="561"/>
      <c r="CB46" s="561"/>
      <c r="CC46" s="561"/>
      <c r="CD46" s="561"/>
      <c r="CE46" s="561"/>
      <c r="CF46" s="561"/>
      <c r="CG46" s="561"/>
      <c r="CH46" s="561"/>
      <c r="CI46" s="561"/>
      <c r="CJ46" s="561"/>
      <c r="CK46" s="561"/>
      <c r="CL46" s="561"/>
      <c r="CM46" s="561"/>
      <c r="CN46" s="561"/>
      <c r="CO46" s="561"/>
      <c r="CP46" s="561"/>
      <c r="CQ46" s="561"/>
      <c r="CR46" s="561"/>
      <c r="CS46" s="561"/>
      <c r="CT46" s="561"/>
      <c r="CU46" s="561"/>
      <c r="CV46" s="561"/>
      <c r="CW46" s="561"/>
      <c r="CX46" s="561"/>
      <c r="CY46" s="561"/>
      <c r="CZ46" s="561"/>
      <c r="DA46" s="561"/>
      <c r="DB46" s="561"/>
      <c r="DC46" s="561"/>
      <c r="DD46" s="561"/>
      <c r="DE46" s="561"/>
      <c r="DF46" s="561"/>
      <c r="DG46" s="561"/>
      <c r="DH46" s="561"/>
      <c r="DI46" s="561"/>
      <c r="DJ46" s="561"/>
      <c r="DK46" s="561"/>
      <c r="DL46" s="561"/>
      <c r="DM46" s="561"/>
      <c r="DN46" s="561"/>
      <c r="DO46" s="561"/>
      <c r="DP46" s="561"/>
      <c r="DQ46" s="561"/>
      <c r="DR46" s="561"/>
      <c r="DS46" s="561"/>
      <c r="DT46" s="561"/>
      <c r="DU46" s="561"/>
      <c r="DV46" s="561"/>
      <c r="DW46" s="561"/>
      <c r="DX46" s="561"/>
      <c r="DY46" s="561"/>
      <c r="DZ46" s="561"/>
      <c r="EA46" s="561"/>
      <c r="EB46" s="561"/>
      <c r="EC46" s="561"/>
      <c r="ED46" s="561"/>
      <c r="EE46" s="561"/>
      <c r="EF46" s="561"/>
      <c r="EG46" s="561"/>
      <c r="EH46" s="561"/>
      <c r="EI46" s="561"/>
      <c r="EJ46" s="561"/>
      <c r="EK46" s="561"/>
      <c r="EL46" s="561"/>
      <c r="EM46" s="561"/>
      <c r="EN46" s="561"/>
      <c r="EO46" s="561"/>
      <c r="EP46" s="561"/>
      <c r="EQ46" s="561"/>
      <c r="ER46" s="561"/>
      <c r="ES46" s="561"/>
      <c r="ET46" s="561"/>
      <c r="EU46" s="561"/>
      <c r="EV46" s="561"/>
      <c r="EW46" s="561"/>
      <c r="EX46" s="561"/>
      <c r="EY46" s="561"/>
      <c r="EZ46" s="561"/>
      <c r="FA46" s="559"/>
      <c r="FB46" s="559"/>
      <c r="FC46" s="559"/>
      <c r="FD46" s="592"/>
      <c r="FE46" s="561"/>
    </row>
    <row r="47" spans="1:161" s="572" customFormat="1" ht="93" customHeight="1">
      <c r="A47" s="544">
        <v>1</v>
      </c>
      <c r="B47" s="931" t="s">
        <v>1211</v>
      </c>
      <c r="C47" s="551" t="s">
        <v>839</v>
      </c>
      <c r="D47" s="570" t="s">
        <v>1080</v>
      </c>
      <c r="E47" s="563">
        <f t="shared" ref="E47:E84" si="109">SUM(I47:N47)</f>
        <v>0</v>
      </c>
      <c r="F47" s="563">
        <v>0</v>
      </c>
      <c r="G47" s="563">
        <v>0</v>
      </c>
      <c r="H47" s="563">
        <v>2</v>
      </c>
      <c r="I47" s="563">
        <f>SUM(T47:AX47)</f>
        <v>0</v>
      </c>
      <c r="J47" s="563">
        <f>SUM(AY47:BZ47)</f>
        <v>0</v>
      </c>
      <c r="K47" s="563">
        <f>SUM(CA47:DE47)</f>
        <v>0</v>
      </c>
      <c r="L47" s="563">
        <f>SUM(DF47:EI47)</f>
        <v>0</v>
      </c>
      <c r="M47" s="563">
        <f>SUM(EN47:EZ47)</f>
        <v>0</v>
      </c>
      <c r="N47" s="563"/>
      <c r="O47" s="563">
        <f>SUM(EN47:ER47)</f>
        <v>0</v>
      </c>
      <c r="P47" s="563">
        <f>SUM(ES47:EZ47)</f>
        <v>0</v>
      </c>
      <c r="Q47" s="563"/>
      <c r="R47" s="563"/>
      <c r="S47" s="563"/>
      <c r="T47" s="571"/>
      <c r="U47" s="571"/>
      <c r="V47" s="571"/>
      <c r="W47" s="571"/>
      <c r="X47" s="571"/>
      <c r="Y47" s="571"/>
      <c r="Z47" s="571"/>
      <c r="AA47" s="571"/>
      <c r="AB47" s="571"/>
      <c r="AC47" s="571"/>
      <c r="AD47" s="571"/>
      <c r="AE47" s="571"/>
      <c r="AF47" s="571"/>
      <c r="AG47" s="571"/>
      <c r="AH47" s="571"/>
      <c r="AI47" s="571"/>
      <c r="AJ47" s="571"/>
      <c r="AK47" s="571"/>
      <c r="AL47" s="571"/>
      <c r="AM47" s="571"/>
      <c r="AN47" s="571"/>
      <c r="AO47" s="571"/>
      <c r="AP47" s="571"/>
      <c r="AQ47" s="571"/>
      <c r="AR47" s="571"/>
      <c r="AS47" s="571"/>
      <c r="AT47" s="571"/>
      <c r="AU47" s="571"/>
      <c r="AV47" s="571"/>
      <c r="AW47" s="571"/>
      <c r="AX47" s="571"/>
      <c r="AY47" s="571"/>
      <c r="AZ47" s="571"/>
      <c r="BA47" s="571"/>
      <c r="BB47" s="571"/>
      <c r="BC47" s="571"/>
      <c r="BD47" s="571"/>
      <c r="BE47" s="571"/>
      <c r="BF47" s="571"/>
      <c r="BG47" s="571"/>
      <c r="BH47" s="571"/>
      <c r="BI47" s="571"/>
      <c r="BJ47" s="571"/>
      <c r="BK47" s="571"/>
      <c r="BL47" s="571"/>
      <c r="BM47" s="571"/>
      <c r="BN47" s="571"/>
      <c r="BO47" s="571"/>
      <c r="BP47" s="571"/>
      <c r="BQ47" s="571"/>
      <c r="BR47" s="571"/>
      <c r="BS47" s="571"/>
      <c r="BT47" s="571"/>
      <c r="BU47" s="571"/>
      <c r="BV47" s="571"/>
      <c r="BW47" s="571"/>
      <c r="BX47" s="571"/>
      <c r="BY47" s="571"/>
      <c r="BZ47" s="571"/>
      <c r="CA47" s="571"/>
      <c r="CB47" s="571"/>
      <c r="CC47" s="571"/>
      <c r="CD47" s="571"/>
      <c r="CE47" s="571"/>
      <c r="CF47" s="571"/>
      <c r="CG47" s="571"/>
      <c r="CH47" s="571"/>
      <c r="CI47" s="571"/>
      <c r="CJ47" s="571"/>
      <c r="CK47" s="571"/>
      <c r="CL47" s="571"/>
      <c r="CM47" s="571"/>
      <c r="CN47" s="571"/>
      <c r="CO47" s="571"/>
      <c r="CP47" s="571"/>
      <c r="CQ47" s="571"/>
      <c r="CR47" s="571"/>
      <c r="CS47" s="571"/>
      <c r="CT47" s="571"/>
      <c r="CU47" s="571"/>
      <c r="CV47" s="571"/>
      <c r="CW47" s="571"/>
      <c r="CX47" s="571"/>
      <c r="CY47" s="571"/>
      <c r="CZ47" s="571"/>
      <c r="DA47" s="571"/>
      <c r="DB47" s="571"/>
      <c r="DC47" s="571"/>
      <c r="DD47" s="571"/>
      <c r="DE47" s="571"/>
      <c r="DF47" s="571"/>
      <c r="DG47" s="571"/>
      <c r="DH47" s="571"/>
      <c r="DI47" s="571"/>
      <c r="DJ47" s="571"/>
      <c r="DK47" s="571"/>
      <c r="DL47" s="571"/>
      <c r="DM47" s="571"/>
      <c r="DN47" s="571"/>
      <c r="DO47" s="571"/>
      <c r="DP47" s="571"/>
      <c r="DQ47" s="571"/>
      <c r="DR47" s="571"/>
      <c r="DS47" s="571"/>
      <c r="DT47" s="571"/>
      <c r="DU47" s="571"/>
      <c r="DV47" s="571"/>
      <c r="DW47" s="571"/>
      <c r="DX47" s="571"/>
      <c r="DY47" s="571"/>
      <c r="DZ47" s="571"/>
      <c r="EA47" s="571"/>
      <c r="EB47" s="571"/>
      <c r="EC47" s="571"/>
      <c r="ED47" s="571"/>
      <c r="EE47" s="571"/>
      <c r="EF47" s="571"/>
      <c r="EG47" s="571"/>
      <c r="EH47" s="571"/>
      <c r="EI47" s="571"/>
      <c r="EJ47" s="571"/>
      <c r="EK47" s="571"/>
      <c r="EL47" s="571"/>
      <c r="EM47" s="571"/>
      <c r="EN47" s="571"/>
      <c r="EO47" s="571"/>
      <c r="EP47" s="571"/>
      <c r="EQ47" s="571"/>
      <c r="ER47" s="571"/>
      <c r="ES47" s="571"/>
      <c r="ET47" s="571"/>
      <c r="EU47" s="571"/>
      <c r="EV47" s="571"/>
      <c r="EW47" s="571"/>
      <c r="EX47" s="571"/>
      <c r="EY47" s="571"/>
      <c r="EZ47" s="571"/>
      <c r="FA47" s="570" t="s">
        <v>875</v>
      </c>
      <c r="FB47" s="570"/>
      <c r="FC47" s="570" t="s">
        <v>840</v>
      </c>
      <c r="FD47" s="568"/>
      <c r="FE47" s="567" t="s">
        <v>1322</v>
      </c>
    </row>
    <row r="48" spans="1:161" s="572" customFormat="1" ht="93" customHeight="1">
      <c r="A48" s="544">
        <v>2</v>
      </c>
      <c r="B48" s="935"/>
      <c r="C48" s="813" t="s">
        <v>839</v>
      </c>
      <c r="D48" s="570" t="s">
        <v>1320</v>
      </c>
      <c r="E48" s="563">
        <f t="shared" ref="E48" si="110">SUM(I48:N48)</f>
        <v>0</v>
      </c>
      <c r="F48" s="563">
        <v>0</v>
      </c>
      <c r="G48" s="563">
        <v>0</v>
      </c>
      <c r="H48" s="563">
        <v>2</v>
      </c>
      <c r="I48" s="563">
        <f>SUM(T48:AX48)</f>
        <v>0</v>
      </c>
      <c r="J48" s="563">
        <f>SUM(AY48:BZ48)</f>
        <v>0</v>
      </c>
      <c r="K48" s="563">
        <f>SUM(CA48:DE48)</f>
        <v>0</v>
      </c>
      <c r="L48" s="563">
        <f t="shared" ref="L48:L111" si="111">SUM(DF48:EI48)</f>
        <v>0</v>
      </c>
      <c r="M48" s="563">
        <f t="shared" ref="M48:M111" si="112">SUM(EN48:EZ48)</f>
        <v>0</v>
      </c>
      <c r="N48" s="563"/>
      <c r="O48" s="563">
        <f t="shared" ref="O48:O111" si="113">SUM(EN48:ER48)</f>
        <v>0</v>
      </c>
      <c r="P48" s="563">
        <f t="shared" ref="P48:P111" si="114">SUM(ES48:EZ48)</f>
        <v>0</v>
      </c>
      <c r="Q48" s="563"/>
      <c r="R48" s="563"/>
      <c r="S48" s="563"/>
      <c r="T48" s="573"/>
      <c r="U48" s="573"/>
      <c r="V48" s="573"/>
      <c r="W48" s="573"/>
      <c r="X48" s="573"/>
      <c r="Y48" s="573"/>
      <c r="Z48" s="573"/>
      <c r="AA48" s="573"/>
      <c r="AB48" s="573"/>
      <c r="AC48" s="573"/>
      <c r="AD48" s="573"/>
      <c r="AE48" s="573"/>
      <c r="AF48" s="573"/>
      <c r="AG48" s="573"/>
      <c r="AH48" s="573"/>
      <c r="AI48" s="573"/>
      <c r="AJ48" s="573"/>
      <c r="AK48" s="573"/>
      <c r="AL48" s="573"/>
      <c r="AM48" s="573"/>
      <c r="AN48" s="573"/>
      <c r="AO48" s="573"/>
      <c r="AP48" s="573"/>
      <c r="AQ48" s="573"/>
      <c r="AR48" s="573"/>
      <c r="AS48" s="573"/>
      <c r="AT48" s="573"/>
      <c r="AU48" s="573"/>
      <c r="AV48" s="573"/>
      <c r="AW48" s="573"/>
      <c r="AX48" s="573"/>
      <c r="AY48" s="573"/>
      <c r="AZ48" s="573"/>
      <c r="BA48" s="573"/>
      <c r="BB48" s="573"/>
      <c r="BC48" s="573"/>
      <c r="BD48" s="573"/>
      <c r="BE48" s="573"/>
      <c r="BF48" s="573"/>
      <c r="BG48" s="573"/>
      <c r="BH48" s="573"/>
      <c r="BI48" s="573"/>
      <c r="BJ48" s="573"/>
      <c r="BK48" s="573"/>
      <c r="BL48" s="573"/>
      <c r="BM48" s="573"/>
      <c r="BN48" s="573"/>
      <c r="BO48" s="573"/>
      <c r="BP48" s="573"/>
      <c r="BQ48" s="573"/>
      <c r="BR48" s="573"/>
      <c r="BS48" s="573"/>
      <c r="BT48" s="573"/>
      <c r="BU48" s="573"/>
      <c r="BV48" s="573"/>
      <c r="BW48" s="573"/>
      <c r="BX48" s="573"/>
      <c r="BY48" s="573"/>
      <c r="BZ48" s="573"/>
      <c r="CA48" s="573"/>
      <c r="CB48" s="573"/>
      <c r="CC48" s="573"/>
      <c r="CD48" s="573"/>
      <c r="CE48" s="573"/>
      <c r="CF48" s="573"/>
      <c r="CG48" s="573"/>
      <c r="CH48" s="573"/>
      <c r="CI48" s="573"/>
      <c r="CJ48" s="573"/>
      <c r="CK48" s="573"/>
      <c r="CL48" s="573"/>
      <c r="CM48" s="573"/>
      <c r="CN48" s="573"/>
      <c r="CO48" s="573"/>
      <c r="CP48" s="573"/>
      <c r="CQ48" s="573"/>
      <c r="CR48" s="573"/>
      <c r="CS48" s="573"/>
      <c r="CT48" s="573"/>
      <c r="CU48" s="573"/>
      <c r="CV48" s="573"/>
      <c r="CW48" s="573"/>
      <c r="CX48" s="573"/>
      <c r="CY48" s="573"/>
      <c r="CZ48" s="573"/>
      <c r="DA48" s="573"/>
      <c r="DB48" s="573"/>
      <c r="DC48" s="573"/>
      <c r="DD48" s="573"/>
      <c r="DE48" s="573"/>
      <c r="DF48" s="573"/>
      <c r="DG48" s="573"/>
      <c r="DH48" s="573"/>
      <c r="DI48" s="573"/>
      <c r="DJ48" s="573"/>
      <c r="DK48" s="573"/>
      <c r="DL48" s="573"/>
      <c r="DM48" s="573"/>
      <c r="DN48" s="573"/>
      <c r="DO48" s="573"/>
      <c r="DP48" s="573"/>
      <c r="DQ48" s="573"/>
      <c r="DR48" s="573"/>
      <c r="DS48" s="573"/>
      <c r="DT48" s="573"/>
      <c r="DU48" s="573"/>
      <c r="DV48" s="573"/>
      <c r="DW48" s="573"/>
      <c r="DX48" s="573"/>
      <c r="DY48" s="573"/>
      <c r="DZ48" s="573"/>
      <c r="EA48" s="573"/>
      <c r="EB48" s="573"/>
      <c r="EC48" s="573"/>
      <c r="ED48" s="573"/>
      <c r="EE48" s="573"/>
      <c r="EF48" s="573"/>
      <c r="EG48" s="573"/>
      <c r="EH48" s="573"/>
      <c r="EI48" s="573"/>
      <c r="EJ48" s="573"/>
      <c r="EK48" s="573"/>
      <c r="EL48" s="573"/>
      <c r="EM48" s="573"/>
      <c r="EN48" s="573"/>
      <c r="EO48" s="573"/>
      <c r="EP48" s="573"/>
      <c r="EQ48" s="573"/>
      <c r="ER48" s="573"/>
      <c r="ES48" s="573"/>
      <c r="ET48" s="573"/>
      <c r="EU48" s="573"/>
      <c r="EV48" s="573"/>
      <c r="EW48" s="573"/>
      <c r="EX48" s="573"/>
      <c r="EY48" s="573"/>
      <c r="EZ48" s="573"/>
      <c r="FA48" s="570" t="s">
        <v>1321</v>
      </c>
      <c r="FB48" s="570"/>
      <c r="FC48" s="570"/>
      <c r="FD48" s="568"/>
      <c r="FE48" s="567" t="s">
        <v>1322</v>
      </c>
    </row>
    <row r="49" spans="1:161" s="572" customFormat="1" ht="48" customHeight="1">
      <c r="A49" s="554">
        <v>3</v>
      </c>
      <c r="B49" s="935"/>
      <c r="C49" s="551" t="s">
        <v>839</v>
      </c>
      <c r="D49" s="570" t="s">
        <v>1013</v>
      </c>
      <c r="E49" s="563">
        <f t="shared" si="109"/>
        <v>0</v>
      </c>
      <c r="F49" s="563">
        <v>0</v>
      </c>
      <c r="G49" s="563">
        <v>0</v>
      </c>
      <c r="H49" s="563">
        <v>0</v>
      </c>
      <c r="I49" s="563">
        <f t="shared" ref="I49:I113" si="115">SUM(T49:AX49)</f>
        <v>0</v>
      </c>
      <c r="J49" s="563">
        <f t="shared" ref="J49:J112" si="116">SUM(AY49:BZ49)</f>
        <v>0</v>
      </c>
      <c r="K49" s="563">
        <f t="shared" ref="K49:K112" si="117">SUM(CA49:DE49)</f>
        <v>0</v>
      </c>
      <c r="L49" s="563">
        <f t="shared" si="111"/>
        <v>0</v>
      </c>
      <c r="M49" s="563">
        <f t="shared" si="112"/>
        <v>0</v>
      </c>
      <c r="N49" s="563"/>
      <c r="O49" s="563">
        <f t="shared" si="113"/>
        <v>0</v>
      </c>
      <c r="P49" s="563">
        <f t="shared" si="114"/>
        <v>0</v>
      </c>
      <c r="Q49" s="563"/>
      <c r="R49" s="563"/>
      <c r="S49" s="563"/>
      <c r="T49" s="573"/>
      <c r="U49" s="573"/>
      <c r="V49" s="573"/>
      <c r="W49" s="573"/>
      <c r="X49" s="573"/>
      <c r="Y49" s="573"/>
      <c r="Z49" s="573"/>
      <c r="AA49" s="573"/>
      <c r="AB49" s="573"/>
      <c r="AC49" s="573"/>
      <c r="AD49" s="573"/>
      <c r="AE49" s="573"/>
      <c r="AF49" s="573"/>
      <c r="AG49" s="573"/>
      <c r="AH49" s="573"/>
      <c r="AI49" s="573"/>
      <c r="AJ49" s="573"/>
      <c r="AK49" s="573"/>
      <c r="AL49" s="573"/>
      <c r="AM49" s="573"/>
      <c r="AN49" s="573"/>
      <c r="AO49" s="573"/>
      <c r="AP49" s="573"/>
      <c r="AQ49" s="573"/>
      <c r="AR49" s="573"/>
      <c r="AS49" s="573"/>
      <c r="AT49" s="573"/>
      <c r="AU49" s="573"/>
      <c r="AV49" s="573"/>
      <c r="AW49" s="573"/>
      <c r="AX49" s="573"/>
      <c r="AY49" s="573"/>
      <c r="AZ49" s="573"/>
      <c r="BA49" s="573"/>
      <c r="BB49" s="573"/>
      <c r="BC49" s="573"/>
      <c r="BD49" s="573"/>
      <c r="BE49" s="573"/>
      <c r="BF49" s="573"/>
      <c r="BG49" s="573"/>
      <c r="BH49" s="573"/>
      <c r="BI49" s="573"/>
      <c r="BJ49" s="573"/>
      <c r="BK49" s="573"/>
      <c r="BL49" s="573"/>
      <c r="BM49" s="573"/>
      <c r="BN49" s="573"/>
      <c r="BO49" s="573"/>
      <c r="BP49" s="573"/>
      <c r="BQ49" s="573"/>
      <c r="BR49" s="573"/>
      <c r="BS49" s="573"/>
      <c r="BT49" s="573"/>
      <c r="BU49" s="573"/>
      <c r="BV49" s="573"/>
      <c r="BW49" s="573"/>
      <c r="BX49" s="573"/>
      <c r="BY49" s="573"/>
      <c r="BZ49" s="573"/>
      <c r="CA49" s="573"/>
      <c r="CB49" s="573"/>
      <c r="CC49" s="573"/>
      <c r="CD49" s="573"/>
      <c r="CE49" s="573"/>
      <c r="CF49" s="573"/>
      <c r="CG49" s="573"/>
      <c r="CH49" s="573"/>
      <c r="CI49" s="573"/>
      <c r="CJ49" s="573"/>
      <c r="CK49" s="573"/>
      <c r="CL49" s="573"/>
      <c r="CM49" s="573"/>
      <c r="CN49" s="573"/>
      <c r="CO49" s="573"/>
      <c r="CP49" s="573"/>
      <c r="CQ49" s="573"/>
      <c r="CR49" s="573"/>
      <c r="CS49" s="573"/>
      <c r="CT49" s="573"/>
      <c r="CU49" s="573"/>
      <c r="CV49" s="573"/>
      <c r="CW49" s="573"/>
      <c r="CX49" s="573"/>
      <c r="CY49" s="573"/>
      <c r="CZ49" s="573"/>
      <c r="DA49" s="573"/>
      <c r="DB49" s="573"/>
      <c r="DC49" s="573"/>
      <c r="DD49" s="573"/>
      <c r="DE49" s="573"/>
      <c r="DF49" s="573"/>
      <c r="DG49" s="573"/>
      <c r="DH49" s="573"/>
      <c r="DI49" s="573"/>
      <c r="DJ49" s="573"/>
      <c r="DK49" s="573"/>
      <c r="DL49" s="573"/>
      <c r="DM49" s="573"/>
      <c r="DN49" s="573"/>
      <c r="DO49" s="573"/>
      <c r="DP49" s="573"/>
      <c r="DQ49" s="573"/>
      <c r="DR49" s="573"/>
      <c r="DS49" s="573"/>
      <c r="DT49" s="573"/>
      <c r="DU49" s="573"/>
      <c r="DV49" s="573"/>
      <c r="DW49" s="573"/>
      <c r="DX49" s="573"/>
      <c r="DY49" s="573"/>
      <c r="DZ49" s="573"/>
      <c r="EA49" s="573"/>
      <c r="EB49" s="573"/>
      <c r="EC49" s="573"/>
      <c r="ED49" s="573"/>
      <c r="EE49" s="573"/>
      <c r="EF49" s="573"/>
      <c r="EG49" s="573"/>
      <c r="EH49" s="573"/>
      <c r="EI49" s="573"/>
      <c r="EJ49" s="573"/>
      <c r="EK49" s="573"/>
      <c r="EL49" s="573"/>
      <c r="EM49" s="573"/>
      <c r="EN49" s="573"/>
      <c r="EO49" s="573"/>
      <c r="EP49" s="573"/>
      <c r="EQ49" s="573"/>
      <c r="ER49" s="573"/>
      <c r="ES49" s="573"/>
      <c r="ET49" s="573"/>
      <c r="EU49" s="573"/>
      <c r="EV49" s="573"/>
      <c r="EW49" s="573"/>
      <c r="EX49" s="573"/>
      <c r="EY49" s="573"/>
      <c r="EZ49" s="573"/>
      <c r="FA49" s="570" t="s">
        <v>1014</v>
      </c>
      <c r="FB49" s="570"/>
      <c r="FC49" s="570" t="s">
        <v>840</v>
      </c>
      <c r="FD49" s="568"/>
      <c r="FE49" s="567" t="s">
        <v>842</v>
      </c>
    </row>
    <row r="50" spans="1:161" s="572" customFormat="1" ht="66" customHeight="1">
      <c r="A50" s="544">
        <v>4</v>
      </c>
      <c r="B50" s="935"/>
      <c r="C50" s="600" t="s">
        <v>839</v>
      </c>
      <c r="D50" s="608" t="s">
        <v>1119</v>
      </c>
      <c r="E50" s="563">
        <f t="shared" si="109"/>
        <v>0</v>
      </c>
      <c r="F50" s="563">
        <v>0</v>
      </c>
      <c r="G50" s="563">
        <v>0</v>
      </c>
      <c r="H50" s="563">
        <v>0</v>
      </c>
      <c r="I50" s="563">
        <f t="shared" si="115"/>
        <v>0</v>
      </c>
      <c r="J50" s="563">
        <f t="shared" si="116"/>
        <v>0</v>
      </c>
      <c r="K50" s="563">
        <f t="shared" si="117"/>
        <v>0</v>
      </c>
      <c r="L50" s="563">
        <f t="shared" si="111"/>
        <v>0</v>
      </c>
      <c r="M50" s="563">
        <f t="shared" si="112"/>
        <v>0</v>
      </c>
      <c r="N50" s="563"/>
      <c r="O50" s="563">
        <f t="shared" si="113"/>
        <v>0</v>
      </c>
      <c r="P50" s="563">
        <f t="shared" si="114"/>
        <v>0</v>
      </c>
      <c r="Q50" s="563"/>
      <c r="R50" s="563"/>
      <c r="S50" s="563"/>
      <c r="T50" s="573"/>
      <c r="U50" s="573"/>
      <c r="V50" s="573"/>
      <c r="W50" s="573"/>
      <c r="X50" s="573"/>
      <c r="Y50" s="573"/>
      <c r="Z50" s="573"/>
      <c r="AA50" s="573"/>
      <c r="AB50" s="573"/>
      <c r="AC50" s="573"/>
      <c r="AD50" s="573"/>
      <c r="AE50" s="573"/>
      <c r="AF50" s="573"/>
      <c r="AG50" s="573"/>
      <c r="AH50" s="573"/>
      <c r="AI50" s="573"/>
      <c r="AJ50" s="573"/>
      <c r="AK50" s="573"/>
      <c r="AL50" s="573"/>
      <c r="AM50" s="573"/>
      <c r="AN50" s="573"/>
      <c r="AO50" s="573"/>
      <c r="AP50" s="573"/>
      <c r="AQ50" s="573"/>
      <c r="AR50" s="573"/>
      <c r="AS50" s="573"/>
      <c r="AT50" s="573"/>
      <c r="AU50" s="573"/>
      <c r="AV50" s="573"/>
      <c r="AW50" s="573"/>
      <c r="AX50" s="573"/>
      <c r="AY50" s="573"/>
      <c r="AZ50" s="573"/>
      <c r="BA50" s="573"/>
      <c r="BB50" s="573"/>
      <c r="BC50" s="573"/>
      <c r="BD50" s="573"/>
      <c r="BE50" s="573"/>
      <c r="BF50" s="573"/>
      <c r="BG50" s="573"/>
      <c r="BH50" s="573"/>
      <c r="BI50" s="573"/>
      <c r="BJ50" s="573"/>
      <c r="BK50" s="573"/>
      <c r="BL50" s="573"/>
      <c r="BM50" s="573"/>
      <c r="BN50" s="573"/>
      <c r="BO50" s="573"/>
      <c r="BP50" s="573"/>
      <c r="BQ50" s="573"/>
      <c r="BR50" s="573"/>
      <c r="BS50" s="573"/>
      <c r="BT50" s="573"/>
      <c r="BU50" s="573"/>
      <c r="BV50" s="573"/>
      <c r="BW50" s="573"/>
      <c r="BX50" s="573"/>
      <c r="BY50" s="573"/>
      <c r="BZ50" s="573"/>
      <c r="CA50" s="573"/>
      <c r="CB50" s="573"/>
      <c r="CC50" s="573"/>
      <c r="CD50" s="573"/>
      <c r="CE50" s="573"/>
      <c r="CF50" s="573"/>
      <c r="CG50" s="573"/>
      <c r="CH50" s="573"/>
      <c r="CI50" s="573"/>
      <c r="CJ50" s="573"/>
      <c r="CK50" s="573"/>
      <c r="CL50" s="573"/>
      <c r="CM50" s="573"/>
      <c r="CN50" s="573"/>
      <c r="CO50" s="573"/>
      <c r="CP50" s="573"/>
      <c r="CQ50" s="573"/>
      <c r="CR50" s="573"/>
      <c r="CS50" s="573"/>
      <c r="CT50" s="573"/>
      <c r="CU50" s="573"/>
      <c r="CV50" s="573"/>
      <c r="CW50" s="573"/>
      <c r="CX50" s="573"/>
      <c r="CY50" s="573"/>
      <c r="CZ50" s="573"/>
      <c r="DA50" s="573"/>
      <c r="DB50" s="573"/>
      <c r="DC50" s="573"/>
      <c r="DD50" s="573"/>
      <c r="DE50" s="573"/>
      <c r="DF50" s="573"/>
      <c r="DG50" s="573"/>
      <c r="DH50" s="573"/>
      <c r="DI50" s="573"/>
      <c r="DJ50" s="573"/>
      <c r="DK50" s="573"/>
      <c r="DL50" s="573"/>
      <c r="DM50" s="573"/>
      <c r="DN50" s="573"/>
      <c r="DO50" s="573"/>
      <c r="DP50" s="573"/>
      <c r="DQ50" s="573"/>
      <c r="DR50" s="573"/>
      <c r="DS50" s="573"/>
      <c r="DT50" s="573"/>
      <c r="DU50" s="573"/>
      <c r="DV50" s="573"/>
      <c r="DW50" s="573"/>
      <c r="DX50" s="573"/>
      <c r="DY50" s="573"/>
      <c r="DZ50" s="573"/>
      <c r="EA50" s="573"/>
      <c r="EB50" s="573"/>
      <c r="EC50" s="573"/>
      <c r="ED50" s="573"/>
      <c r="EE50" s="573"/>
      <c r="EF50" s="573"/>
      <c r="EG50" s="573"/>
      <c r="EH50" s="573"/>
      <c r="EI50" s="573"/>
      <c r="EJ50" s="573"/>
      <c r="EK50" s="573"/>
      <c r="EL50" s="573"/>
      <c r="EM50" s="573"/>
      <c r="EN50" s="573"/>
      <c r="EO50" s="573"/>
      <c r="EP50" s="573"/>
      <c r="EQ50" s="573"/>
      <c r="ER50" s="573"/>
      <c r="ES50" s="573"/>
      <c r="ET50" s="573"/>
      <c r="EU50" s="573"/>
      <c r="EV50" s="573"/>
      <c r="EW50" s="573"/>
      <c r="EX50" s="573"/>
      <c r="EY50" s="573"/>
      <c r="EZ50" s="573"/>
      <c r="FA50" s="570" t="s">
        <v>1234</v>
      </c>
      <c r="FB50" s="570"/>
      <c r="FC50" s="570"/>
      <c r="FD50" s="568"/>
      <c r="FE50" s="567" t="s">
        <v>842</v>
      </c>
    </row>
    <row r="51" spans="1:161" s="572" customFormat="1" ht="70.5" customHeight="1">
      <c r="A51" s="665">
        <v>5</v>
      </c>
      <c r="B51" s="935"/>
      <c r="C51" s="551" t="s">
        <v>839</v>
      </c>
      <c r="D51" s="563" t="s">
        <v>876</v>
      </c>
      <c r="E51" s="563">
        <f t="shared" si="109"/>
        <v>0</v>
      </c>
      <c r="F51" s="563">
        <v>0</v>
      </c>
      <c r="G51" s="563">
        <v>0</v>
      </c>
      <c r="H51" s="563">
        <v>0</v>
      </c>
      <c r="I51" s="563">
        <f t="shared" si="115"/>
        <v>0</v>
      </c>
      <c r="J51" s="563">
        <f t="shared" si="116"/>
        <v>0</v>
      </c>
      <c r="K51" s="563">
        <f t="shared" si="117"/>
        <v>0</v>
      </c>
      <c r="L51" s="563">
        <f t="shared" si="111"/>
        <v>0</v>
      </c>
      <c r="M51" s="563">
        <f t="shared" si="112"/>
        <v>0</v>
      </c>
      <c r="N51" s="563"/>
      <c r="O51" s="563">
        <f t="shared" si="113"/>
        <v>0</v>
      </c>
      <c r="P51" s="563">
        <f t="shared" si="114"/>
        <v>0</v>
      </c>
      <c r="Q51" s="563"/>
      <c r="R51" s="563"/>
      <c r="S51" s="563"/>
      <c r="T51" s="551"/>
      <c r="U51" s="551"/>
      <c r="V51" s="551"/>
      <c r="W51" s="551"/>
      <c r="X51" s="551"/>
      <c r="Y51" s="551"/>
      <c r="Z51" s="551"/>
      <c r="AA51" s="551"/>
      <c r="AB51" s="732"/>
      <c r="AC51" s="733"/>
      <c r="AD51" s="733"/>
      <c r="AE51" s="734"/>
      <c r="AF51" s="734"/>
      <c r="AG51" s="735"/>
      <c r="AH51" s="735"/>
      <c r="AI51" s="738"/>
      <c r="AJ51" s="740"/>
      <c r="AK51" s="742"/>
      <c r="AL51" s="743"/>
      <c r="AM51" s="743"/>
      <c r="AN51" s="744"/>
      <c r="AO51" s="745"/>
      <c r="AP51" s="746"/>
      <c r="AQ51" s="747"/>
      <c r="AR51" s="748"/>
      <c r="AS51" s="749"/>
      <c r="AT51" s="749"/>
      <c r="AU51" s="751"/>
      <c r="AV51" s="752"/>
      <c r="AW51" s="753"/>
      <c r="AX51" s="753"/>
      <c r="AY51" s="754"/>
      <c r="AZ51" s="754"/>
      <c r="BA51" s="754"/>
      <c r="BB51" s="754"/>
      <c r="BC51" s="754"/>
      <c r="BD51" s="754"/>
      <c r="BE51" s="754"/>
      <c r="BF51" s="754"/>
      <c r="BG51" s="754"/>
      <c r="BH51" s="754"/>
      <c r="BI51" s="754"/>
      <c r="BJ51" s="757"/>
      <c r="BK51" s="759"/>
      <c r="BL51" s="761"/>
      <c r="BM51" s="762"/>
      <c r="BN51" s="762"/>
      <c r="BO51" s="762"/>
      <c r="BP51" s="763"/>
      <c r="BQ51" s="763"/>
      <c r="BR51" s="764"/>
      <c r="BS51" s="765"/>
      <c r="BT51" s="766"/>
      <c r="BU51" s="766"/>
      <c r="BV51" s="766"/>
      <c r="BW51" s="767"/>
      <c r="BX51" s="769"/>
      <c r="BY51" s="770"/>
      <c r="BZ51" s="771"/>
      <c r="CA51" s="772"/>
      <c r="CB51" s="772"/>
      <c r="CC51" s="772"/>
      <c r="CD51" s="774"/>
      <c r="CE51" s="775"/>
      <c r="CF51" s="776"/>
      <c r="CG51" s="777"/>
      <c r="CH51" s="778"/>
      <c r="CI51" s="778"/>
      <c r="CJ51" s="778"/>
      <c r="CK51" s="779"/>
      <c r="CL51" s="780"/>
      <c r="CM51" s="781"/>
      <c r="CN51" s="782"/>
      <c r="CO51" s="783"/>
      <c r="CP51" s="784"/>
      <c r="CQ51" s="784"/>
      <c r="CR51" s="785"/>
      <c r="CS51" s="786"/>
      <c r="CT51" s="787"/>
      <c r="CU51" s="788"/>
      <c r="CV51" s="789"/>
      <c r="CW51" s="790"/>
      <c r="CX51" s="790"/>
      <c r="CY51" s="791"/>
      <c r="CZ51" s="793"/>
      <c r="DA51" s="794"/>
      <c r="DB51" s="795"/>
      <c r="DC51" s="796"/>
      <c r="DD51" s="796"/>
      <c r="DE51" s="796"/>
      <c r="DF51" s="798"/>
      <c r="DG51" s="799"/>
      <c r="DH51" s="800"/>
      <c r="DI51" s="801"/>
      <c r="DJ51" s="801"/>
      <c r="DK51" s="801"/>
      <c r="DL51" s="801"/>
      <c r="DM51" s="802"/>
      <c r="DN51" s="803"/>
      <c r="DO51" s="804"/>
      <c r="DP51" s="805"/>
      <c r="DQ51" s="807"/>
      <c r="DR51" s="808"/>
      <c r="DS51" s="808"/>
      <c r="DT51" s="809"/>
      <c r="DU51" s="810"/>
      <c r="DV51" s="811"/>
      <c r="DW51" s="812"/>
      <c r="DX51" s="815"/>
      <c r="DY51" s="815"/>
      <c r="DZ51" s="815"/>
      <c r="EA51" s="816"/>
      <c r="EB51" s="817"/>
      <c r="EC51" s="818"/>
      <c r="ED51" s="819"/>
      <c r="EE51" s="821"/>
      <c r="EF51" s="821"/>
      <c r="EG51" s="822"/>
      <c r="EH51" s="822"/>
      <c r="EI51" s="823"/>
      <c r="EJ51" s="825"/>
      <c r="EK51" s="825"/>
      <c r="EL51" s="825"/>
      <c r="EM51" s="825"/>
      <c r="EN51" s="823"/>
      <c r="EO51" s="825"/>
      <c r="EP51" s="826"/>
      <c r="EQ51" s="827"/>
      <c r="ER51" s="828"/>
      <c r="ES51" s="829"/>
      <c r="ET51" s="831"/>
      <c r="EU51" s="831"/>
      <c r="EV51" s="831"/>
      <c r="EW51" s="832"/>
      <c r="EX51" s="833"/>
      <c r="EY51" s="834"/>
      <c r="EZ51" s="551"/>
      <c r="FA51" s="563" t="s">
        <v>877</v>
      </c>
      <c r="FB51" s="570"/>
      <c r="FC51" s="570" t="s">
        <v>840</v>
      </c>
      <c r="FD51" s="568"/>
      <c r="FE51" s="567" t="s">
        <v>842</v>
      </c>
    </row>
    <row r="52" spans="1:161" s="572" customFormat="1" ht="48" customHeight="1">
      <c r="A52" s="544">
        <v>5</v>
      </c>
      <c r="B52" s="935"/>
      <c r="C52" s="551" t="s">
        <v>839</v>
      </c>
      <c r="D52" s="563" t="s">
        <v>1050</v>
      </c>
      <c r="E52" s="563">
        <f t="shared" si="109"/>
        <v>0</v>
      </c>
      <c r="F52" s="563">
        <v>0</v>
      </c>
      <c r="G52" s="563">
        <v>0</v>
      </c>
      <c r="H52" s="563">
        <v>0</v>
      </c>
      <c r="I52" s="563">
        <f t="shared" si="115"/>
        <v>0</v>
      </c>
      <c r="J52" s="563">
        <f t="shared" si="116"/>
        <v>0</v>
      </c>
      <c r="K52" s="563">
        <f t="shared" si="117"/>
        <v>0</v>
      </c>
      <c r="L52" s="563">
        <f t="shared" si="111"/>
        <v>0</v>
      </c>
      <c r="M52" s="563">
        <f t="shared" si="112"/>
        <v>0</v>
      </c>
      <c r="N52" s="563"/>
      <c r="O52" s="563">
        <f t="shared" si="113"/>
        <v>0</v>
      </c>
      <c r="P52" s="563">
        <f t="shared" si="114"/>
        <v>0</v>
      </c>
      <c r="Q52" s="563"/>
      <c r="R52" s="563"/>
      <c r="S52" s="563"/>
      <c r="T52" s="551"/>
      <c r="U52" s="551"/>
      <c r="V52" s="551"/>
      <c r="W52" s="551"/>
      <c r="X52" s="551"/>
      <c r="Y52" s="551"/>
      <c r="Z52" s="551"/>
      <c r="AA52" s="551"/>
      <c r="AB52" s="732"/>
      <c r="AC52" s="733"/>
      <c r="AD52" s="733"/>
      <c r="AE52" s="734"/>
      <c r="AF52" s="734"/>
      <c r="AG52" s="735"/>
      <c r="AH52" s="735"/>
      <c r="AI52" s="738"/>
      <c r="AJ52" s="740"/>
      <c r="AK52" s="742"/>
      <c r="AL52" s="743"/>
      <c r="AM52" s="743"/>
      <c r="AN52" s="744"/>
      <c r="AO52" s="745"/>
      <c r="AP52" s="746"/>
      <c r="AQ52" s="747"/>
      <c r="AR52" s="748"/>
      <c r="AS52" s="749"/>
      <c r="AT52" s="749"/>
      <c r="AU52" s="751"/>
      <c r="AV52" s="752"/>
      <c r="AW52" s="753"/>
      <c r="AX52" s="753"/>
      <c r="AY52" s="754"/>
      <c r="AZ52" s="754"/>
      <c r="BA52" s="754"/>
      <c r="BB52" s="754"/>
      <c r="BC52" s="754"/>
      <c r="BD52" s="754"/>
      <c r="BE52" s="754"/>
      <c r="BF52" s="754"/>
      <c r="BG52" s="754"/>
      <c r="BH52" s="754"/>
      <c r="BI52" s="754"/>
      <c r="BJ52" s="757"/>
      <c r="BK52" s="759"/>
      <c r="BL52" s="761"/>
      <c r="BM52" s="762"/>
      <c r="BN52" s="762"/>
      <c r="BO52" s="762"/>
      <c r="BP52" s="763"/>
      <c r="BQ52" s="763"/>
      <c r="BR52" s="764"/>
      <c r="BS52" s="765"/>
      <c r="BT52" s="766"/>
      <c r="BU52" s="766"/>
      <c r="BV52" s="766"/>
      <c r="BW52" s="767"/>
      <c r="BX52" s="769"/>
      <c r="BY52" s="770"/>
      <c r="BZ52" s="771"/>
      <c r="CA52" s="772"/>
      <c r="CB52" s="772"/>
      <c r="CC52" s="772"/>
      <c r="CD52" s="774"/>
      <c r="CE52" s="775"/>
      <c r="CF52" s="776"/>
      <c r="CG52" s="777"/>
      <c r="CH52" s="778"/>
      <c r="CI52" s="778"/>
      <c r="CJ52" s="778"/>
      <c r="CK52" s="779"/>
      <c r="CL52" s="780"/>
      <c r="CM52" s="781"/>
      <c r="CN52" s="782"/>
      <c r="CO52" s="783"/>
      <c r="CP52" s="784"/>
      <c r="CQ52" s="784"/>
      <c r="CR52" s="785"/>
      <c r="CS52" s="786"/>
      <c r="CT52" s="787"/>
      <c r="CU52" s="788"/>
      <c r="CV52" s="789"/>
      <c r="CW52" s="790"/>
      <c r="CX52" s="790"/>
      <c r="CY52" s="791"/>
      <c r="CZ52" s="793"/>
      <c r="DA52" s="794"/>
      <c r="DB52" s="795"/>
      <c r="DC52" s="796"/>
      <c r="DD52" s="796"/>
      <c r="DE52" s="796"/>
      <c r="DF52" s="798"/>
      <c r="DG52" s="799"/>
      <c r="DH52" s="800"/>
      <c r="DI52" s="801"/>
      <c r="DJ52" s="801"/>
      <c r="DK52" s="801"/>
      <c r="DL52" s="801"/>
      <c r="DM52" s="802"/>
      <c r="DN52" s="803"/>
      <c r="DO52" s="804"/>
      <c r="DP52" s="805"/>
      <c r="DQ52" s="807"/>
      <c r="DR52" s="808"/>
      <c r="DS52" s="808"/>
      <c r="DT52" s="809"/>
      <c r="DU52" s="810"/>
      <c r="DV52" s="811"/>
      <c r="DW52" s="812"/>
      <c r="DX52" s="815"/>
      <c r="DY52" s="815"/>
      <c r="DZ52" s="815"/>
      <c r="EA52" s="816"/>
      <c r="EB52" s="817"/>
      <c r="EC52" s="818"/>
      <c r="ED52" s="819"/>
      <c r="EE52" s="821"/>
      <c r="EF52" s="821"/>
      <c r="EG52" s="822"/>
      <c r="EH52" s="822"/>
      <c r="EI52" s="823"/>
      <c r="EJ52" s="825"/>
      <c r="EK52" s="825"/>
      <c r="EL52" s="825"/>
      <c r="EM52" s="825"/>
      <c r="EN52" s="823"/>
      <c r="EO52" s="825"/>
      <c r="EP52" s="826"/>
      <c r="EQ52" s="827"/>
      <c r="ER52" s="828"/>
      <c r="ES52" s="829"/>
      <c r="ET52" s="831"/>
      <c r="EU52" s="831"/>
      <c r="EV52" s="831"/>
      <c r="EW52" s="832"/>
      <c r="EX52" s="833"/>
      <c r="EY52" s="834"/>
      <c r="EZ52" s="551"/>
      <c r="FA52" s="563"/>
      <c r="FB52" s="570"/>
      <c r="FC52" s="570"/>
      <c r="FD52" s="568"/>
      <c r="FE52" s="567" t="s">
        <v>842</v>
      </c>
    </row>
    <row r="53" spans="1:161" s="572" customFormat="1" ht="48" customHeight="1">
      <c r="A53" s="665">
        <v>6</v>
      </c>
      <c r="B53" s="935"/>
      <c r="C53" s="647" t="s">
        <v>839</v>
      </c>
      <c r="D53" s="563" t="s">
        <v>1198</v>
      </c>
      <c r="E53" s="563">
        <f t="shared" si="109"/>
        <v>0</v>
      </c>
      <c r="F53" s="563">
        <v>0</v>
      </c>
      <c r="G53" s="563">
        <v>0</v>
      </c>
      <c r="H53" s="563">
        <v>0</v>
      </c>
      <c r="I53" s="563">
        <f t="shared" si="115"/>
        <v>0</v>
      </c>
      <c r="J53" s="563">
        <f t="shared" si="116"/>
        <v>0</v>
      </c>
      <c r="K53" s="563">
        <f t="shared" si="117"/>
        <v>0</v>
      </c>
      <c r="L53" s="563">
        <f t="shared" si="111"/>
        <v>0</v>
      </c>
      <c r="M53" s="563">
        <f t="shared" si="112"/>
        <v>0</v>
      </c>
      <c r="N53" s="563"/>
      <c r="O53" s="563">
        <f t="shared" si="113"/>
        <v>0</v>
      </c>
      <c r="P53" s="563">
        <f t="shared" si="114"/>
        <v>0</v>
      </c>
      <c r="Q53" s="563"/>
      <c r="R53" s="563"/>
      <c r="S53" s="563"/>
      <c r="T53" s="647"/>
      <c r="U53" s="647"/>
      <c r="V53" s="647"/>
      <c r="W53" s="647"/>
      <c r="X53" s="647"/>
      <c r="Y53" s="647"/>
      <c r="Z53" s="647"/>
      <c r="AA53" s="647"/>
      <c r="AB53" s="732"/>
      <c r="AC53" s="733"/>
      <c r="AD53" s="733"/>
      <c r="AE53" s="734"/>
      <c r="AF53" s="734"/>
      <c r="AG53" s="735"/>
      <c r="AH53" s="735"/>
      <c r="AI53" s="738"/>
      <c r="AJ53" s="740"/>
      <c r="AK53" s="742"/>
      <c r="AL53" s="743"/>
      <c r="AM53" s="743"/>
      <c r="AN53" s="744"/>
      <c r="AO53" s="745"/>
      <c r="AP53" s="746"/>
      <c r="AQ53" s="747"/>
      <c r="AR53" s="748"/>
      <c r="AS53" s="749"/>
      <c r="AT53" s="749"/>
      <c r="AU53" s="751"/>
      <c r="AV53" s="752"/>
      <c r="AW53" s="753"/>
      <c r="AX53" s="753"/>
      <c r="AY53" s="754"/>
      <c r="AZ53" s="754"/>
      <c r="BA53" s="754"/>
      <c r="BB53" s="754"/>
      <c r="BC53" s="754"/>
      <c r="BD53" s="754"/>
      <c r="BE53" s="754"/>
      <c r="BF53" s="754"/>
      <c r="BG53" s="754"/>
      <c r="BH53" s="754"/>
      <c r="BI53" s="754"/>
      <c r="BJ53" s="757"/>
      <c r="BK53" s="759"/>
      <c r="BL53" s="761"/>
      <c r="BM53" s="762"/>
      <c r="BN53" s="762"/>
      <c r="BO53" s="762"/>
      <c r="BP53" s="763"/>
      <c r="BQ53" s="763"/>
      <c r="BR53" s="764"/>
      <c r="BS53" s="765"/>
      <c r="BT53" s="766"/>
      <c r="BU53" s="766"/>
      <c r="BV53" s="766"/>
      <c r="BW53" s="767"/>
      <c r="BX53" s="769"/>
      <c r="BY53" s="770"/>
      <c r="BZ53" s="771"/>
      <c r="CA53" s="772"/>
      <c r="CB53" s="772"/>
      <c r="CC53" s="772"/>
      <c r="CD53" s="774"/>
      <c r="CE53" s="775"/>
      <c r="CF53" s="776"/>
      <c r="CG53" s="777"/>
      <c r="CH53" s="778"/>
      <c r="CI53" s="778"/>
      <c r="CJ53" s="778"/>
      <c r="CK53" s="779"/>
      <c r="CL53" s="780"/>
      <c r="CM53" s="781"/>
      <c r="CN53" s="782"/>
      <c r="CO53" s="783"/>
      <c r="CP53" s="784"/>
      <c r="CQ53" s="784"/>
      <c r="CR53" s="785"/>
      <c r="CS53" s="786"/>
      <c r="CT53" s="787"/>
      <c r="CU53" s="788"/>
      <c r="CV53" s="789"/>
      <c r="CW53" s="790"/>
      <c r="CX53" s="790"/>
      <c r="CY53" s="791"/>
      <c r="CZ53" s="793"/>
      <c r="DA53" s="794"/>
      <c r="DB53" s="795"/>
      <c r="DC53" s="796"/>
      <c r="DD53" s="796"/>
      <c r="DE53" s="796"/>
      <c r="DF53" s="798"/>
      <c r="DG53" s="799"/>
      <c r="DH53" s="800"/>
      <c r="DI53" s="801"/>
      <c r="DJ53" s="801"/>
      <c r="DK53" s="801"/>
      <c r="DL53" s="801"/>
      <c r="DM53" s="802"/>
      <c r="DN53" s="803"/>
      <c r="DO53" s="804"/>
      <c r="DP53" s="805"/>
      <c r="DQ53" s="807"/>
      <c r="DR53" s="808"/>
      <c r="DS53" s="808"/>
      <c r="DT53" s="809"/>
      <c r="DU53" s="810"/>
      <c r="DV53" s="811"/>
      <c r="DW53" s="812"/>
      <c r="DX53" s="815"/>
      <c r="DY53" s="815"/>
      <c r="DZ53" s="815"/>
      <c r="EA53" s="816"/>
      <c r="EB53" s="817"/>
      <c r="EC53" s="818"/>
      <c r="ED53" s="819"/>
      <c r="EE53" s="821"/>
      <c r="EF53" s="821"/>
      <c r="EG53" s="822"/>
      <c r="EH53" s="822"/>
      <c r="EI53" s="823"/>
      <c r="EJ53" s="825"/>
      <c r="EK53" s="825"/>
      <c r="EL53" s="825"/>
      <c r="EM53" s="825"/>
      <c r="EN53" s="823"/>
      <c r="EO53" s="825"/>
      <c r="EP53" s="826"/>
      <c r="EQ53" s="827"/>
      <c r="ER53" s="828"/>
      <c r="ES53" s="829"/>
      <c r="ET53" s="831"/>
      <c r="EU53" s="831"/>
      <c r="EV53" s="831"/>
      <c r="EW53" s="832"/>
      <c r="EX53" s="833"/>
      <c r="EY53" s="834"/>
      <c r="EZ53" s="647"/>
      <c r="FA53" s="563"/>
      <c r="FB53" s="570"/>
      <c r="FC53" s="570"/>
      <c r="FD53" s="568"/>
      <c r="FE53" s="567"/>
    </row>
    <row r="54" spans="1:161" s="572" customFormat="1" ht="48" customHeight="1">
      <c r="A54" s="544">
        <v>7</v>
      </c>
      <c r="B54" s="935"/>
      <c r="C54" s="551" t="s">
        <v>839</v>
      </c>
      <c r="D54" s="563" t="s">
        <v>1235</v>
      </c>
      <c r="E54" s="563">
        <f t="shared" si="109"/>
        <v>0</v>
      </c>
      <c r="F54" s="563">
        <v>1</v>
      </c>
      <c r="G54" s="563">
        <v>0</v>
      </c>
      <c r="H54" s="563">
        <v>1</v>
      </c>
      <c r="I54" s="563">
        <f t="shared" si="115"/>
        <v>0</v>
      </c>
      <c r="J54" s="563">
        <f t="shared" si="116"/>
        <v>0</v>
      </c>
      <c r="K54" s="563">
        <f t="shared" si="117"/>
        <v>0</v>
      </c>
      <c r="L54" s="563">
        <f t="shared" si="111"/>
        <v>0</v>
      </c>
      <c r="M54" s="563">
        <f t="shared" si="112"/>
        <v>0</v>
      </c>
      <c r="N54" s="563"/>
      <c r="O54" s="563">
        <f t="shared" si="113"/>
        <v>0</v>
      </c>
      <c r="P54" s="563">
        <f t="shared" si="114"/>
        <v>0</v>
      </c>
      <c r="Q54" s="563"/>
      <c r="R54" s="563"/>
      <c r="S54" s="563"/>
      <c r="T54" s="551"/>
      <c r="U54" s="551"/>
      <c r="V54" s="551"/>
      <c r="W54" s="551"/>
      <c r="X54" s="551"/>
      <c r="Y54" s="551"/>
      <c r="Z54" s="551"/>
      <c r="AA54" s="551"/>
      <c r="AB54" s="732"/>
      <c r="AC54" s="733"/>
      <c r="AD54" s="733"/>
      <c r="AE54" s="734"/>
      <c r="AF54" s="734"/>
      <c r="AG54" s="735"/>
      <c r="AH54" s="735"/>
      <c r="AI54" s="738"/>
      <c r="AJ54" s="740"/>
      <c r="AK54" s="742"/>
      <c r="AL54" s="743"/>
      <c r="AM54" s="743"/>
      <c r="AN54" s="744"/>
      <c r="AO54" s="745"/>
      <c r="AP54" s="746"/>
      <c r="AQ54" s="747"/>
      <c r="AR54" s="748"/>
      <c r="AS54" s="749"/>
      <c r="AT54" s="749"/>
      <c r="AU54" s="751"/>
      <c r="AV54" s="752"/>
      <c r="AW54" s="753"/>
      <c r="AX54" s="753"/>
      <c r="AY54" s="754"/>
      <c r="AZ54" s="754"/>
      <c r="BA54" s="754"/>
      <c r="BB54" s="754"/>
      <c r="BC54" s="754"/>
      <c r="BD54" s="754"/>
      <c r="BE54" s="754"/>
      <c r="BF54" s="754"/>
      <c r="BG54" s="754"/>
      <c r="BH54" s="754"/>
      <c r="BI54" s="754"/>
      <c r="BJ54" s="757"/>
      <c r="BK54" s="759"/>
      <c r="BL54" s="761"/>
      <c r="BM54" s="762"/>
      <c r="BN54" s="762"/>
      <c r="BO54" s="762"/>
      <c r="BP54" s="763"/>
      <c r="BQ54" s="763"/>
      <c r="BR54" s="764"/>
      <c r="BS54" s="765"/>
      <c r="BT54" s="766"/>
      <c r="BU54" s="766"/>
      <c r="BV54" s="766"/>
      <c r="BW54" s="767"/>
      <c r="BX54" s="769"/>
      <c r="BY54" s="770"/>
      <c r="BZ54" s="771"/>
      <c r="CA54" s="772"/>
      <c r="CB54" s="772"/>
      <c r="CC54" s="772"/>
      <c r="CD54" s="774"/>
      <c r="CE54" s="775"/>
      <c r="CF54" s="776"/>
      <c r="CG54" s="777"/>
      <c r="CH54" s="778"/>
      <c r="CI54" s="778"/>
      <c r="CJ54" s="778"/>
      <c r="CK54" s="779"/>
      <c r="CL54" s="780"/>
      <c r="CM54" s="781"/>
      <c r="CN54" s="782"/>
      <c r="CO54" s="783"/>
      <c r="CP54" s="784"/>
      <c r="CQ54" s="784"/>
      <c r="CR54" s="785"/>
      <c r="CS54" s="786"/>
      <c r="CT54" s="787"/>
      <c r="CU54" s="788"/>
      <c r="CV54" s="789"/>
      <c r="CW54" s="790"/>
      <c r="CX54" s="790"/>
      <c r="CY54" s="791"/>
      <c r="CZ54" s="793"/>
      <c r="DA54" s="794"/>
      <c r="DB54" s="795"/>
      <c r="DC54" s="796"/>
      <c r="DD54" s="796"/>
      <c r="DE54" s="796"/>
      <c r="DF54" s="798"/>
      <c r="DG54" s="799"/>
      <c r="DH54" s="800"/>
      <c r="DI54" s="801"/>
      <c r="DJ54" s="801"/>
      <c r="DK54" s="801"/>
      <c r="DL54" s="801"/>
      <c r="DM54" s="802"/>
      <c r="DN54" s="803"/>
      <c r="DO54" s="804"/>
      <c r="DP54" s="805"/>
      <c r="DQ54" s="807"/>
      <c r="DR54" s="808"/>
      <c r="DS54" s="808"/>
      <c r="DT54" s="809"/>
      <c r="DU54" s="810"/>
      <c r="DV54" s="811"/>
      <c r="DW54" s="812"/>
      <c r="DX54" s="815"/>
      <c r="DY54" s="815"/>
      <c r="DZ54" s="815"/>
      <c r="EA54" s="816"/>
      <c r="EB54" s="817"/>
      <c r="EC54" s="818"/>
      <c r="ED54" s="819"/>
      <c r="EE54" s="821"/>
      <c r="EF54" s="821"/>
      <c r="EG54" s="822"/>
      <c r="EH54" s="822"/>
      <c r="EI54" s="823"/>
      <c r="EJ54" s="825"/>
      <c r="EK54" s="825"/>
      <c r="EL54" s="825"/>
      <c r="EM54" s="825"/>
      <c r="EN54" s="823"/>
      <c r="EO54" s="825"/>
      <c r="EP54" s="826"/>
      <c r="EQ54" s="827"/>
      <c r="ER54" s="828"/>
      <c r="ES54" s="829"/>
      <c r="ET54" s="831"/>
      <c r="EU54" s="831"/>
      <c r="EV54" s="831"/>
      <c r="EW54" s="832"/>
      <c r="EX54" s="833"/>
      <c r="EY54" s="834"/>
      <c r="EZ54" s="551"/>
      <c r="FA54" s="563" t="s">
        <v>878</v>
      </c>
      <c r="FB54" s="570"/>
      <c r="FC54" s="570" t="s">
        <v>840</v>
      </c>
      <c r="FD54" s="568"/>
      <c r="FE54" s="567" t="s">
        <v>842</v>
      </c>
    </row>
    <row r="55" spans="1:161" s="572" customFormat="1" ht="48" customHeight="1">
      <c r="A55" s="665">
        <v>8</v>
      </c>
      <c r="B55" s="935"/>
      <c r="C55" s="551" t="s">
        <v>839</v>
      </c>
      <c r="D55" s="570" t="s">
        <v>879</v>
      </c>
      <c r="E55" s="563">
        <f t="shared" si="109"/>
        <v>0</v>
      </c>
      <c r="F55" s="563">
        <v>0</v>
      </c>
      <c r="G55" s="563">
        <v>0</v>
      </c>
      <c r="H55" s="563">
        <v>0</v>
      </c>
      <c r="I55" s="563">
        <f t="shared" si="115"/>
        <v>0</v>
      </c>
      <c r="J55" s="563">
        <f t="shared" si="116"/>
        <v>0</v>
      </c>
      <c r="K55" s="563">
        <f t="shared" si="117"/>
        <v>0</v>
      </c>
      <c r="L55" s="563">
        <f t="shared" si="111"/>
        <v>0</v>
      </c>
      <c r="M55" s="563">
        <f t="shared" si="112"/>
        <v>0</v>
      </c>
      <c r="N55" s="563"/>
      <c r="O55" s="563">
        <f t="shared" si="113"/>
        <v>0</v>
      </c>
      <c r="P55" s="563">
        <f t="shared" si="114"/>
        <v>0</v>
      </c>
      <c r="Q55" s="563"/>
      <c r="R55" s="563"/>
      <c r="S55" s="563"/>
      <c r="T55" s="551"/>
      <c r="U55" s="551"/>
      <c r="V55" s="551"/>
      <c r="W55" s="551"/>
      <c r="X55" s="551"/>
      <c r="Y55" s="551"/>
      <c r="Z55" s="551"/>
      <c r="AA55" s="551"/>
      <c r="AB55" s="732"/>
      <c r="AC55" s="733"/>
      <c r="AD55" s="733"/>
      <c r="AE55" s="734"/>
      <c r="AF55" s="734"/>
      <c r="AG55" s="735"/>
      <c r="AH55" s="735"/>
      <c r="AI55" s="738"/>
      <c r="AJ55" s="740"/>
      <c r="AK55" s="742"/>
      <c r="AL55" s="743"/>
      <c r="AM55" s="743"/>
      <c r="AN55" s="744"/>
      <c r="AO55" s="745"/>
      <c r="AP55" s="746"/>
      <c r="AQ55" s="747"/>
      <c r="AR55" s="748"/>
      <c r="AS55" s="749"/>
      <c r="AT55" s="749"/>
      <c r="AU55" s="751"/>
      <c r="AV55" s="752"/>
      <c r="AW55" s="753"/>
      <c r="AX55" s="753"/>
      <c r="AY55" s="754"/>
      <c r="AZ55" s="754"/>
      <c r="BA55" s="754"/>
      <c r="BB55" s="754"/>
      <c r="BC55" s="754"/>
      <c r="BD55" s="754"/>
      <c r="BE55" s="754"/>
      <c r="BF55" s="754"/>
      <c r="BG55" s="754"/>
      <c r="BH55" s="754"/>
      <c r="BI55" s="754"/>
      <c r="BJ55" s="757"/>
      <c r="BK55" s="759"/>
      <c r="BL55" s="761"/>
      <c r="BM55" s="762"/>
      <c r="BN55" s="762"/>
      <c r="BO55" s="762"/>
      <c r="BP55" s="763"/>
      <c r="BQ55" s="763"/>
      <c r="BR55" s="764"/>
      <c r="BS55" s="765"/>
      <c r="BT55" s="766"/>
      <c r="BU55" s="766"/>
      <c r="BV55" s="766"/>
      <c r="BW55" s="767"/>
      <c r="BX55" s="769"/>
      <c r="BY55" s="770"/>
      <c r="BZ55" s="771"/>
      <c r="CA55" s="772"/>
      <c r="CB55" s="772"/>
      <c r="CC55" s="772"/>
      <c r="CD55" s="774"/>
      <c r="CE55" s="775"/>
      <c r="CF55" s="776"/>
      <c r="CG55" s="777"/>
      <c r="CH55" s="778"/>
      <c r="CI55" s="778"/>
      <c r="CJ55" s="778"/>
      <c r="CK55" s="779"/>
      <c r="CL55" s="780"/>
      <c r="CM55" s="781"/>
      <c r="CN55" s="782"/>
      <c r="CO55" s="783"/>
      <c r="CP55" s="784"/>
      <c r="CQ55" s="784"/>
      <c r="CR55" s="785"/>
      <c r="CS55" s="786"/>
      <c r="CT55" s="787"/>
      <c r="CU55" s="788"/>
      <c r="CV55" s="789"/>
      <c r="CW55" s="790"/>
      <c r="CX55" s="790"/>
      <c r="CY55" s="791"/>
      <c r="CZ55" s="793"/>
      <c r="DA55" s="794"/>
      <c r="DB55" s="795"/>
      <c r="DC55" s="796"/>
      <c r="DD55" s="796"/>
      <c r="DE55" s="796"/>
      <c r="DF55" s="798"/>
      <c r="DG55" s="799"/>
      <c r="DH55" s="800"/>
      <c r="DI55" s="801"/>
      <c r="DJ55" s="801"/>
      <c r="DK55" s="801"/>
      <c r="DL55" s="801"/>
      <c r="DM55" s="802"/>
      <c r="DN55" s="803"/>
      <c r="DO55" s="804"/>
      <c r="DP55" s="805"/>
      <c r="DQ55" s="807"/>
      <c r="DR55" s="808"/>
      <c r="DS55" s="808"/>
      <c r="DT55" s="809"/>
      <c r="DU55" s="810"/>
      <c r="DV55" s="811"/>
      <c r="DW55" s="812"/>
      <c r="DX55" s="815"/>
      <c r="DY55" s="815"/>
      <c r="DZ55" s="815"/>
      <c r="EA55" s="816"/>
      <c r="EB55" s="817"/>
      <c r="EC55" s="818"/>
      <c r="ED55" s="819"/>
      <c r="EE55" s="821"/>
      <c r="EF55" s="821"/>
      <c r="EG55" s="822"/>
      <c r="EH55" s="822"/>
      <c r="EI55" s="823"/>
      <c r="EJ55" s="825"/>
      <c r="EK55" s="825"/>
      <c r="EL55" s="825"/>
      <c r="EM55" s="825"/>
      <c r="EN55" s="823"/>
      <c r="EO55" s="825"/>
      <c r="EP55" s="826"/>
      <c r="EQ55" s="827"/>
      <c r="ER55" s="828"/>
      <c r="ES55" s="829"/>
      <c r="ET55" s="831"/>
      <c r="EU55" s="831"/>
      <c r="EV55" s="831"/>
      <c r="EW55" s="832"/>
      <c r="EX55" s="833"/>
      <c r="EY55" s="834"/>
      <c r="EZ55" s="551"/>
      <c r="FA55" s="593" t="s">
        <v>865</v>
      </c>
      <c r="FB55" s="593"/>
      <c r="FC55" s="570" t="s">
        <v>840</v>
      </c>
      <c r="FD55" s="568"/>
      <c r="FE55" s="567" t="s">
        <v>842</v>
      </c>
    </row>
    <row r="56" spans="1:161" s="572" customFormat="1" ht="48" customHeight="1">
      <c r="A56" s="544">
        <v>9</v>
      </c>
      <c r="B56" s="935"/>
      <c r="C56" s="551" t="s">
        <v>839</v>
      </c>
      <c r="D56" s="570" t="s">
        <v>1272</v>
      </c>
      <c r="E56" s="563">
        <f t="shared" si="109"/>
        <v>0</v>
      </c>
      <c r="F56" s="563">
        <v>0</v>
      </c>
      <c r="G56" s="563">
        <v>0</v>
      </c>
      <c r="H56" s="563">
        <v>1</v>
      </c>
      <c r="I56" s="563">
        <f t="shared" si="115"/>
        <v>0</v>
      </c>
      <c r="J56" s="563">
        <f t="shared" si="116"/>
        <v>0</v>
      </c>
      <c r="K56" s="563">
        <f t="shared" si="117"/>
        <v>0</v>
      </c>
      <c r="L56" s="563">
        <f t="shared" si="111"/>
        <v>0</v>
      </c>
      <c r="M56" s="563">
        <f t="shared" si="112"/>
        <v>0</v>
      </c>
      <c r="N56" s="563"/>
      <c r="O56" s="563">
        <f t="shared" si="113"/>
        <v>0</v>
      </c>
      <c r="P56" s="563">
        <f t="shared" si="114"/>
        <v>0</v>
      </c>
      <c r="Q56" s="563"/>
      <c r="R56" s="563"/>
      <c r="S56" s="563"/>
      <c r="T56" s="551"/>
      <c r="U56" s="551"/>
      <c r="V56" s="551"/>
      <c r="W56" s="551"/>
      <c r="X56" s="551"/>
      <c r="Y56" s="551"/>
      <c r="Z56" s="551"/>
      <c r="AA56" s="551"/>
      <c r="AB56" s="732"/>
      <c r="AC56" s="733"/>
      <c r="AD56" s="733"/>
      <c r="AE56" s="734"/>
      <c r="AF56" s="734"/>
      <c r="AG56" s="735"/>
      <c r="AH56" s="735"/>
      <c r="AI56" s="738"/>
      <c r="AJ56" s="740"/>
      <c r="AK56" s="742"/>
      <c r="AL56" s="743"/>
      <c r="AM56" s="743"/>
      <c r="AN56" s="744"/>
      <c r="AO56" s="745"/>
      <c r="AP56" s="746"/>
      <c r="AQ56" s="747"/>
      <c r="AR56" s="748"/>
      <c r="AS56" s="749"/>
      <c r="AT56" s="749"/>
      <c r="AU56" s="751"/>
      <c r="AV56" s="752"/>
      <c r="AW56" s="753"/>
      <c r="AX56" s="753"/>
      <c r="AY56" s="754"/>
      <c r="AZ56" s="754"/>
      <c r="BA56" s="754"/>
      <c r="BB56" s="754"/>
      <c r="BC56" s="754"/>
      <c r="BD56" s="754"/>
      <c r="BE56" s="754"/>
      <c r="BF56" s="754"/>
      <c r="BG56" s="754"/>
      <c r="BH56" s="754"/>
      <c r="BI56" s="754"/>
      <c r="BJ56" s="757"/>
      <c r="BK56" s="759"/>
      <c r="BL56" s="761"/>
      <c r="BM56" s="762"/>
      <c r="BN56" s="762"/>
      <c r="BO56" s="762"/>
      <c r="BP56" s="763"/>
      <c r="BQ56" s="763"/>
      <c r="BR56" s="764"/>
      <c r="BS56" s="765"/>
      <c r="BT56" s="766"/>
      <c r="BU56" s="766"/>
      <c r="BV56" s="766"/>
      <c r="BW56" s="767"/>
      <c r="BX56" s="769"/>
      <c r="BY56" s="770"/>
      <c r="BZ56" s="771"/>
      <c r="CA56" s="772"/>
      <c r="CB56" s="772"/>
      <c r="CC56" s="772"/>
      <c r="CD56" s="774"/>
      <c r="CE56" s="775"/>
      <c r="CF56" s="776"/>
      <c r="CG56" s="777"/>
      <c r="CH56" s="778"/>
      <c r="CI56" s="778"/>
      <c r="CJ56" s="778"/>
      <c r="CK56" s="779"/>
      <c r="CL56" s="780"/>
      <c r="CM56" s="781"/>
      <c r="CN56" s="782"/>
      <c r="CO56" s="783"/>
      <c r="CP56" s="784"/>
      <c r="CQ56" s="784"/>
      <c r="CR56" s="785"/>
      <c r="CS56" s="786"/>
      <c r="CT56" s="787"/>
      <c r="CU56" s="788"/>
      <c r="CV56" s="789"/>
      <c r="CW56" s="790"/>
      <c r="CX56" s="790"/>
      <c r="CY56" s="791"/>
      <c r="CZ56" s="793"/>
      <c r="DA56" s="794"/>
      <c r="DB56" s="795"/>
      <c r="DC56" s="796"/>
      <c r="DD56" s="796"/>
      <c r="DE56" s="796"/>
      <c r="DF56" s="798"/>
      <c r="DG56" s="799"/>
      <c r="DH56" s="800"/>
      <c r="DI56" s="801"/>
      <c r="DJ56" s="801"/>
      <c r="DK56" s="801"/>
      <c r="DL56" s="801"/>
      <c r="DM56" s="802"/>
      <c r="DN56" s="803"/>
      <c r="DO56" s="804"/>
      <c r="DP56" s="805"/>
      <c r="DQ56" s="807"/>
      <c r="DR56" s="808"/>
      <c r="DS56" s="808"/>
      <c r="DT56" s="809"/>
      <c r="DU56" s="810"/>
      <c r="DV56" s="811"/>
      <c r="DW56" s="812"/>
      <c r="DX56" s="815"/>
      <c r="DY56" s="815"/>
      <c r="DZ56" s="815"/>
      <c r="EA56" s="816"/>
      <c r="EB56" s="817"/>
      <c r="EC56" s="818"/>
      <c r="ED56" s="819"/>
      <c r="EE56" s="821"/>
      <c r="EF56" s="821"/>
      <c r="EG56" s="822"/>
      <c r="EH56" s="822"/>
      <c r="EI56" s="823"/>
      <c r="EJ56" s="825"/>
      <c r="EK56" s="825"/>
      <c r="EL56" s="825"/>
      <c r="EM56" s="825"/>
      <c r="EN56" s="823"/>
      <c r="EO56" s="825"/>
      <c r="EP56" s="826"/>
      <c r="EQ56" s="827"/>
      <c r="ER56" s="828"/>
      <c r="ES56" s="829"/>
      <c r="ET56" s="831"/>
      <c r="EU56" s="831"/>
      <c r="EV56" s="831"/>
      <c r="EW56" s="832"/>
      <c r="EX56" s="833"/>
      <c r="EY56" s="834"/>
      <c r="EZ56" s="551"/>
      <c r="FA56" s="593"/>
      <c r="FB56" s="593"/>
      <c r="FC56" s="570"/>
      <c r="FD56" s="568"/>
      <c r="FE56" s="567" t="s">
        <v>842</v>
      </c>
    </row>
    <row r="57" spans="1:161" s="572" customFormat="1" ht="48" customHeight="1">
      <c r="A57" s="665">
        <v>10</v>
      </c>
      <c r="B57" s="935"/>
      <c r="C57" s="551" t="s">
        <v>843</v>
      </c>
      <c r="D57" s="570" t="s">
        <v>880</v>
      </c>
      <c r="E57" s="563">
        <f t="shared" si="109"/>
        <v>0</v>
      </c>
      <c r="F57" s="563">
        <v>0</v>
      </c>
      <c r="G57" s="563">
        <v>0</v>
      </c>
      <c r="H57" s="563">
        <v>0</v>
      </c>
      <c r="I57" s="563">
        <f t="shared" si="115"/>
        <v>0</v>
      </c>
      <c r="J57" s="563">
        <f t="shared" si="116"/>
        <v>0</v>
      </c>
      <c r="K57" s="563">
        <f t="shared" si="117"/>
        <v>0</v>
      </c>
      <c r="L57" s="563">
        <f t="shared" si="111"/>
        <v>0</v>
      </c>
      <c r="M57" s="563">
        <f t="shared" si="112"/>
        <v>0</v>
      </c>
      <c r="N57" s="563"/>
      <c r="O57" s="563">
        <f t="shared" si="113"/>
        <v>0</v>
      </c>
      <c r="P57" s="563">
        <f t="shared" si="114"/>
        <v>0</v>
      </c>
      <c r="Q57" s="563"/>
      <c r="R57" s="563"/>
      <c r="S57" s="563"/>
      <c r="T57" s="551"/>
      <c r="U57" s="551"/>
      <c r="V57" s="551"/>
      <c r="W57" s="551"/>
      <c r="X57" s="551"/>
      <c r="Y57" s="551"/>
      <c r="Z57" s="551"/>
      <c r="AA57" s="551"/>
      <c r="AB57" s="732"/>
      <c r="AC57" s="733"/>
      <c r="AD57" s="733"/>
      <c r="AE57" s="734"/>
      <c r="AF57" s="734"/>
      <c r="AG57" s="735"/>
      <c r="AH57" s="735"/>
      <c r="AI57" s="738"/>
      <c r="AJ57" s="740"/>
      <c r="AK57" s="742"/>
      <c r="AL57" s="743"/>
      <c r="AM57" s="743"/>
      <c r="AN57" s="744"/>
      <c r="AO57" s="745"/>
      <c r="AP57" s="746"/>
      <c r="AQ57" s="747"/>
      <c r="AR57" s="748"/>
      <c r="AS57" s="749"/>
      <c r="AT57" s="749"/>
      <c r="AU57" s="751"/>
      <c r="AV57" s="752"/>
      <c r="AW57" s="753"/>
      <c r="AX57" s="753"/>
      <c r="AY57" s="754"/>
      <c r="AZ57" s="754"/>
      <c r="BA57" s="754"/>
      <c r="BB57" s="754"/>
      <c r="BC57" s="754"/>
      <c r="BD57" s="754"/>
      <c r="BE57" s="754"/>
      <c r="BF57" s="754"/>
      <c r="BG57" s="754"/>
      <c r="BH57" s="754"/>
      <c r="BI57" s="754"/>
      <c r="BJ57" s="757"/>
      <c r="BK57" s="759"/>
      <c r="BL57" s="761"/>
      <c r="BM57" s="762"/>
      <c r="BN57" s="762"/>
      <c r="BO57" s="762"/>
      <c r="BP57" s="763"/>
      <c r="BQ57" s="763"/>
      <c r="BR57" s="764"/>
      <c r="BS57" s="765"/>
      <c r="BT57" s="766"/>
      <c r="BU57" s="766"/>
      <c r="BV57" s="766"/>
      <c r="BW57" s="767"/>
      <c r="BX57" s="769"/>
      <c r="BY57" s="770"/>
      <c r="BZ57" s="771"/>
      <c r="CA57" s="772"/>
      <c r="CB57" s="772"/>
      <c r="CC57" s="772"/>
      <c r="CD57" s="774"/>
      <c r="CE57" s="775"/>
      <c r="CF57" s="776"/>
      <c r="CG57" s="777"/>
      <c r="CH57" s="778"/>
      <c r="CI57" s="778"/>
      <c r="CJ57" s="778"/>
      <c r="CK57" s="779"/>
      <c r="CL57" s="780"/>
      <c r="CM57" s="781"/>
      <c r="CN57" s="782"/>
      <c r="CO57" s="783"/>
      <c r="CP57" s="784"/>
      <c r="CQ57" s="784"/>
      <c r="CR57" s="785"/>
      <c r="CS57" s="786"/>
      <c r="CT57" s="787"/>
      <c r="CU57" s="788"/>
      <c r="CV57" s="789"/>
      <c r="CW57" s="790"/>
      <c r="CX57" s="790"/>
      <c r="CY57" s="791"/>
      <c r="CZ57" s="793"/>
      <c r="DA57" s="794"/>
      <c r="DB57" s="795"/>
      <c r="DC57" s="796"/>
      <c r="DD57" s="796"/>
      <c r="DE57" s="796"/>
      <c r="DF57" s="798"/>
      <c r="DG57" s="799"/>
      <c r="DH57" s="800"/>
      <c r="DI57" s="801"/>
      <c r="DJ57" s="801"/>
      <c r="DK57" s="801"/>
      <c r="DL57" s="801"/>
      <c r="DM57" s="802"/>
      <c r="DN57" s="803"/>
      <c r="DO57" s="804"/>
      <c r="DP57" s="805"/>
      <c r="DQ57" s="807"/>
      <c r="DR57" s="808"/>
      <c r="DS57" s="808"/>
      <c r="DT57" s="809"/>
      <c r="DU57" s="810"/>
      <c r="DV57" s="811"/>
      <c r="DW57" s="812"/>
      <c r="DX57" s="815"/>
      <c r="DY57" s="815"/>
      <c r="DZ57" s="815"/>
      <c r="EA57" s="816"/>
      <c r="EB57" s="817"/>
      <c r="EC57" s="818"/>
      <c r="ED57" s="819"/>
      <c r="EE57" s="821"/>
      <c r="EF57" s="821"/>
      <c r="EG57" s="822"/>
      <c r="EH57" s="822"/>
      <c r="EI57" s="823"/>
      <c r="EJ57" s="825"/>
      <c r="EK57" s="825"/>
      <c r="EL57" s="825"/>
      <c r="EM57" s="825"/>
      <c r="EN57" s="823"/>
      <c r="EO57" s="825"/>
      <c r="EP57" s="826"/>
      <c r="EQ57" s="827"/>
      <c r="ER57" s="828"/>
      <c r="ES57" s="829"/>
      <c r="ET57" s="831"/>
      <c r="EU57" s="831"/>
      <c r="EV57" s="831"/>
      <c r="EW57" s="832"/>
      <c r="EX57" s="833"/>
      <c r="EY57" s="834"/>
      <c r="EZ57" s="551"/>
      <c r="FA57" s="593" t="s">
        <v>874</v>
      </c>
      <c r="FB57" s="593"/>
      <c r="FC57" s="570" t="s">
        <v>840</v>
      </c>
      <c r="FD57" s="568"/>
      <c r="FE57" s="567" t="s">
        <v>848</v>
      </c>
    </row>
    <row r="58" spans="1:161" s="572" customFormat="1" ht="64.5" customHeight="1">
      <c r="A58" s="544">
        <v>11</v>
      </c>
      <c r="B58" s="935"/>
      <c r="C58" s="551" t="s">
        <v>839</v>
      </c>
      <c r="D58" s="570" t="s">
        <v>1096</v>
      </c>
      <c r="E58" s="563">
        <f t="shared" si="109"/>
        <v>0</v>
      </c>
      <c r="F58" s="563">
        <v>0</v>
      </c>
      <c r="G58" s="563">
        <v>0</v>
      </c>
      <c r="H58" s="563">
        <v>0</v>
      </c>
      <c r="I58" s="563">
        <f t="shared" si="115"/>
        <v>0</v>
      </c>
      <c r="J58" s="563">
        <f t="shared" si="116"/>
        <v>0</v>
      </c>
      <c r="K58" s="563">
        <f t="shared" si="117"/>
        <v>0</v>
      </c>
      <c r="L58" s="563">
        <f t="shared" si="111"/>
        <v>0</v>
      </c>
      <c r="M58" s="563">
        <f t="shared" si="112"/>
        <v>0</v>
      </c>
      <c r="N58" s="563"/>
      <c r="O58" s="563">
        <f t="shared" si="113"/>
        <v>0</v>
      </c>
      <c r="P58" s="563">
        <f t="shared" si="114"/>
        <v>0</v>
      </c>
      <c r="Q58" s="563"/>
      <c r="R58" s="563"/>
      <c r="S58" s="563"/>
      <c r="T58" s="551"/>
      <c r="U58" s="551"/>
      <c r="V58" s="551"/>
      <c r="W58" s="551"/>
      <c r="X58" s="551"/>
      <c r="Y58" s="551"/>
      <c r="Z58" s="551"/>
      <c r="AA58" s="551"/>
      <c r="AB58" s="732"/>
      <c r="AC58" s="733"/>
      <c r="AD58" s="733"/>
      <c r="AE58" s="734"/>
      <c r="AF58" s="734"/>
      <c r="AG58" s="735"/>
      <c r="AH58" s="735"/>
      <c r="AI58" s="738"/>
      <c r="AJ58" s="740"/>
      <c r="AK58" s="742"/>
      <c r="AL58" s="743"/>
      <c r="AM58" s="743"/>
      <c r="AN58" s="744"/>
      <c r="AO58" s="745"/>
      <c r="AP58" s="746"/>
      <c r="AQ58" s="747"/>
      <c r="AR58" s="748"/>
      <c r="AS58" s="749"/>
      <c r="AT58" s="749"/>
      <c r="AU58" s="751"/>
      <c r="AV58" s="752"/>
      <c r="AW58" s="753"/>
      <c r="AX58" s="753"/>
      <c r="AY58" s="754"/>
      <c r="AZ58" s="754"/>
      <c r="BA58" s="754"/>
      <c r="BB58" s="754"/>
      <c r="BC58" s="754"/>
      <c r="BD58" s="754"/>
      <c r="BE58" s="754"/>
      <c r="BF58" s="754"/>
      <c r="BG58" s="754"/>
      <c r="BH58" s="754"/>
      <c r="BI58" s="754"/>
      <c r="BJ58" s="757"/>
      <c r="BK58" s="759"/>
      <c r="BL58" s="761"/>
      <c r="BM58" s="762"/>
      <c r="BN58" s="762"/>
      <c r="BO58" s="762"/>
      <c r="BP58" s="763"/>
      <c r="BQ58" s="763"/>
      <c r="BR58" s="764"/>
      <c r="BS58" s="765"/>
      <c r="BT58" s="766"/>
      <c r="BU58" s="766"/>
      <c r="BV58" s="766"/>
      <c r="BW58" s="767"/>
      <c r="BX58" s="769"/>
      <c r="BY58" s="770"/>
      <c r="BZ58" s="771"/>
      <c r="CA58" s="772"/>
      <c r="CB58" s="772"/>
      <c r="CC58" s="772"/>
      <c r="CD58" s="774"/>
      <c r="CE58" s="775"/>
      <c r="CF58" s="776"/>
      <c r="CG58" s="777"/>
      <c r="CH58" s="778"/>
      <c r="CI58" s="778"/>
      <c r="CJ58" s="778"/>
      <c r="CK58" s="779"/>
      <c r="CL58" s="780"/>
      <c r="CM58" s="781"/>
      <c r="CN58" s="782"/>
      <c r="CO58" s="783"/>
      <c r="CP58" s="784"/>
      <c r="CQ58" s="784"/>
      <c r="CR58" s="785"/>
      <c r="CS58" s="786"/>
      <c r="CT58" s="787"/>
      <c r="CU58" s="788"/>
      <c r="CV58" s="789"/>
      <c r="CW58" s="790"/>
      <c r="CX58" s="790"/>
      <c r="CY58" s="791"/>
      <c r="CZ58" s="793"/>
      <c r="DA58" s="794"/>
      <c r="DB58" s="795"/>
      <c r="DC58" s="796"/>
      <c r="DD58" s="796"/>
      <c r="DE58" s="796"/>
      <c r="DF58" s="798"/>
      <c r="DG58" s="799"/>
      <c r="DH58" s="800"/>
      <c r="DI58" s="801"/>
      <c r="DJ58" s="801"/>
      <c r="DK58" s="801"/>
      <c r="DL58" s="801"/>
      <c r="DM58" s="802"/>
      <c r="DN58" s="803"/>
      <c r="DO58" s="804"/>
      <c r="DP58" s="805"/>
      <c r="DQ58" s="807"/>
      <c r="DR58" s="808"/>
      <c r="DS58" s="808"/>
      <c r="DT58" s="809"/>
      <c r="DU58" s="810"/>
      <c r="DV58" s="811"/>
      <c r="DW58" s="812"/>
      <c r="DX58" s="815"/>
      <c r="DY58" s="815"/>
      <c r="DZ58" s="815"/>
      <c r="EA58" s="816"/>
      <c r="EB58" s="817"/>
      <c r="EC58" s="818"/>
      <c r="ED58" s="819"/>
      <c r="EE58" s="821"/>
      <c r="EF58" s="821"/>
      <c r="EG58" s="822"/>
      <c r="EH58" s="822"/>
      <c r="EI58" s="823"/>
      <c r="EJ58" s="825"/>
      <c r="EK58" s="825"/>
      <c r="EL58" s="825"/>
      <c r="EM58" s="825"/>
      <c r="EN58" s="823"/>
      <c r="EO58" s="825"/>
      <c r="EP58" s="826"/>
      <c r="EQ58" s="827"/>
      <c r="ER58" s="828"/>
      <c r="ES58" s="829"/>
      <c r="ET58" s="831"/>
      <c r="EU58" s="831"/>
      <c r="EV58" s="831"/>
      <c r="EW58" s="832"/>
      <c r="EX58" s="833"/>
      <c r="EY58" s="834"/>
      <c r="EZ58" s="551"/>
      <c r="FA58" s="593" t="s">
        <v>881</v>
      </c>
      <c r="FB58" s="593"/>
      <c r="FC58" s="570" t="s">
        <v>840</v>
      </c>
      <c r="FD58" s="568"/>
      <c r="FE58" s="567" t="s">
        <v>842</v>
      </c>
    </row>
    <row r="59" spans="1:161" s="572" customFormat="1" ht="64.5" customHeight="1">
      <c r="A59" s="665">
        <v>12</v>
      </c>
      <c r="B59" s="935"/>
      <c r="C59" s="621" t="s">
        <v>839</v>
      </c>
      <c r="D59" s="570" t="s">
        <v>1140</v>
      </c>
      <c r="E59" s="563">
        <f t="shared" si="109"/>
        <v>0</v>
      </c>
      <c r="F59" s="563">
        <v>0</v>
      </c>
      <c r="G59" s="563">
        <v>0</v>
      </c>
      <c r="H59" s="563">
        <v>0</v>
      </c>
      <c r="I59" s="563">
        <f t="shared" si="115"/>
        <v>0</v>
      </c>
      <c r="J59" s="563">
        <f t="shared" si="116"/>
        <v>0</v>
      </c>
      <c r="K59" s="563">
        <f t="shared" si="117"/>
        <v>0</v>
      </c>
      <c r="L59" s="563">
        <f t="shared" si="111"/>
        <v>0</v>
      </c>
      <c r="M59" s="563">
        <f t="shared" si="112"/>
        <v>0</v>
      </c>
      <c r="N59" s="563"/>
      <c r="O59" s="563">
        <f t="shared" si="113"/>
        <v>0</v>
      </c>
      <c r="P59" s="563">
        <f t="shared" si="114"/>
        <v>0</v>
      </c>
      <c r="Q59" s="563"/>
      <c r="R59" s="563"/>
      <c r="S59" s="563"/>
      <c r="T59" s="621"/>
      <c r="U59" s="621"/>
      <c r="V59" s="621"/>
      <c r="W59" s="621"/>
      <c r="X59" s="621"/>
      <c r="Y59" s="621"/>
      <c r="Z59" s="621"/>
      <c r="AA59" s="621"/>
      <c r="AB59" s="732"/>
      <c r="AC59" s="733"/>
      <c r="AD59" s="733"/>
      <c r="AE59" s="734"/>
      <c r="AF59" s="734"/>
      <c r="AG59" s="735"/>
      <c r="AH59" s="735"/>
      <c r="AI59" s="738"/>
      <c r="AJ59" s="740"/>
      <c r="AK59" s="742"/>
      <c r="AL59" s="743"/>
      <c r="AM59" s="743"/>
      <c r="AN59" s="744"/>
      <c r="AO59" s="745"/>
      <c r="AP59" s="746"/>
      <c r="AQ59" s="747"/>
      <c r="AR59" s="748"/>
      <c r="AS59" s="749"/>
      <c r="AT59" s="749"/>
      <c r="AU59" s="751"/>
      <c r="AV59" s="752"/>
      <c r="AW59" s="753"/>
      <c r="AX59" s="753"/>
      <c r="AY59" s="754"/>
      <c r="AZ59" s="754"/>
      <c r="BA59" s="754"/>
      <c r="BB59" s="754"/>
      <c r="BC59" s="754"/>
      <c r="BD59" s="754"/>
      <c r="BE59" s="754"/>
      <c r="BF59" s="754"/>
      <c r="BG59" s="754"/>
      <c r="BH59" s="754"/>
      <c r="BI59" s="754"/>
      <c r="BJ59" s="757"/>
      <c r="BK59" s="759"/>
      <c r="BL59" s="761"/>
      <c r="BM59" s="762"/>
      <c r="BN59" s="762"/>
      <c r="BO59" s="762"/>
      <c r="BP59" s="763"/>
      <c r="BQ59" s="763"/>
      <c r="BR59" s="764"/>
      <c r="BS59" s="765"/>
      <c r="BT59" s="766"/>
      <c r="BU59" s="766"/>
      <c r="BV59" s="766"/>
      <c r="BW59" s="767"/>
      <c r="BX59" s="769"/>
      <c r="BY59" s="770"/>
      <c r="BZ59" s="771"/>
      <c r="CA59" s="772"/>
      <c r="CB59" s="772"/>
      <c r="CC59" s="772"/>
      <c r="CD59" s="774"/>
      <c r="CE59" s="775"/>
      <c r="CF59" s="776"/>
      <c r="CG59" s="777"/>
      <c r="CH59" s="778"/>
      <c r="CI59" s="778"/>
      <c r="CJ59" s="778"/>
      <c r="CK59" s="779"/>
      <c r="CL59" s="780"/>
      <c r="CM59" s="781"/>
      <c r="CN59" s="782"/>
      <c r="CO59" s="783"/>
      <c r="CP59" s="784"/>
      <c r="CQ59" s="784"/>
      <c r="CR59" s="785"/>
      <c r="CS59" s="786"/>
      <c r="CT59" s="787"/>
      <c r="CU59" s="788"/>
      <c r="CV59" s="789"/>
      <c r="CW59" s="790"/>
      <c r="CX59" s="790"/>
      <c r="CY59" s="791"/>
      <c r="CZ59" s="793"/>
      <c r="DA59" s="794"/>
      <c r="DB59" s="795"/>
      <c r="DC59" s="796"/>
      <c r="DD59" s="796"/>
      <c r="DE59" s="796"/>
      <c r="DF59" s="798"/>
      <c r="DG59" s="799"/>
      <c r="DH59" s="800"/>
      <c r="DI59" s="801"/>
      <c r="DJ59" s="801"/>
      <c r="DK59" s="801"/>
      <c r="DL59" s="801"/>
      <c r="DM59" s="802"/>
      <c r="DN59" s="803"/>
      <c r="DO59" s="804"/>
      <c r="DP59" s="805"/>
      <c r="DQ59" s="807"/>
      <c r="DR59" s="808"/>
      <c r="DS59" s="808"/>
      <c r="DT59" s="809"/>
      <c r="DU59" s="810"/>
      <c r="DV59" s="811"/>
      <c r="DW59" s="812"/>
      <c r="DX59" s="815"/>
      <c r="DY59" s="815"/>
      <c r="DZ59" s="815"/>
      <c r="EA59" s="816"/>
      <c r="EB59" s="817"/>
      <c r="EC59" s="818"/>
      <c r="ED59" s="819"/>
      <c r="EE59" s="821"/>
      <c r="EF59" s="821"/>
      <c r="EG59" s="822"/>
      <c r="EH59" s="822"/>
      <c r="EI59" s="823"/>
      <c r="EJ59" s="825"/>
      <c r="EK59" s="825"/>
      <c r="EL59" s="825"/>
      <c r="EM59" s="825"/>
      <c r="EN59" s="823"/>
      <c r="EO59" s="825"/>
      <c r="EP59" s="826"/>
      <c r="EQ59" s="827"/>
      <c r="ER59" s="828"/>
      <c r="ES59" s="829"/>
      <c r="ET59" s="831"/>
      <c r="EU59" s="831"/>
      <c r="EV59" s="831"/>
      <c r="EW59" s="832"/>
      <c r="EX59" s="833"/>
      <c r="EY59" s="834"/>
      <c r="EZ59" s="621"/>
      <c r="FA59" s="593"/>
      <c r="FB59" s="593"/>
      <c r="FC59" s="570"/>
      <c r="FD59" s="568"/>
      <c r="FE59" s="567"/>
    </row>
    <row r="60" spans="1:161" s="572" customFormat="1" ht="66.75" customHeight="1">
      <c r="A60" s="544">
        <v>13</v>
      </c>
      <c r="B60" s="935"/>
      <c r="C60" s="551" t="s">
        <v>839</v>
      </c>
      <c r="D60" s="594" t="s">
        <v>1054</v>
      </c>
      <c r="E60" s="563">
        <f t="shared" si="109"/>
        <v>0</v>
      </c>
      <c r="F60" s="563">
        <v>0</v>
      </c>
      <c r="G60" s="563">
        <v>0</v>
      </c>
      <c r="H60" s="563">
        <v>0</v>
      </c>
      <c r="I60" s="563">
        <f t="shared" si="115"/>
        <v>0</v>
      </c>
      <c r="J60" s="563">
        <f t="shared" si="116"/>
        <v>0</v>
      </c>
      <c r="K60" s="563">
        <f t="shared" si="117"/>
        <v>0</v>
      </c>
      <c r="L60" s="563">
        <f t="shared" si="111"/>
        <v>0</v>
      </c>
      <c r="M60" s="563">
        <f t="shared" si="112"/>
        <v>0</v>
      </c>
      <c r="N60" s="563"/>
      <c r="O60" s="563">
        <f t="shared" si="113"/>
        <v>0</v>
      </c>
      <c r="P60" s="563">
        <f t="shared" si="114"/>
        <v>0</v>
      </c>
      <c r="Q60" s="563"/>
      <c r="R60" s="563"/>
      <c r="S60" s="563"/>
      <c r="T60" s="551"/>
      <c r="U60" s="551"/>
      <c r="V60" s="551"/>
      <c r="W60" s="551"/>
      <c r="X60" s="551"/>
      <c r="Y60" s="551"/>
      <c r="Z60" s="551"/>
      <c r="AA60" s="551"/>
      <c r="AB60" s="732"/>
      <c r="AC60" s="733"/>
      <c r="AD60" s="733"/>
      <c r="AE60" s="734"/>
      <c r="AF60" s="734"/>
      <c r="AG60" s="735"/>
      <c r="AH60" s="735"/>
      <c r="AI60" s="738"/>
      <c r="AJ60" s="740"/>
      <c r="AK60" s="742"/>
      <c r="AL60" s="743"/>
      <c r="AM60" s="743"/>
      <c r="AN60" s="744"/>
      <c r="AO60" s="745"/>
      <c r="AP60" s="746"/>
      <c r="AQ60" s="747"/>
      <c r="AR60" s="748"/>
      <c r="AS60" s="749"/>
      <c r="AT60" s="749"/>
      <c r="AU60" s="751"/>
      <c r="AV60" s="752"/>
      <c r="AW60" s="753"/>
      <c r="AX60" s="753"/>
      <c r="AY60" s="754"/>
      <c r="AZ60" s="754"/>
      <c r="BA60" s="754"/>
      <c r="BB60" s="754"/>
      <c r="BC60" s="754"/>
      <c r="BD60" s="754"/>
      <c r="BE60" s="754"/>
      <c r="BF60" s="754"/>
      <c r="BG60" s="754"/>
      <c r="BH60" s="754"/>
      <c r="BI60" s="754"/>
      <c r="BJ60" s="757"/>
      <c r="BK60" s="759"/>
      <c r="BL60" s="761"/>
      <c r="BM60" s="762"/>
      <c r="BN60" s="762"/>
      <c r="BO60" s="762"/>
      <c r="BP60" s="763"/>
      <c r="BQ60" s="763"/>
      <c r="BR60" s="764"/>
      <c r="BS60" s="765"/>
      <c r="BT60" s="766"/>
      <c r="BU60" s="766"/>
      <c r="BV60" s="766"/>
      <c r="BW60" s="767"/>
      <c r="BX60" s="769"/>
      <c r="BY60" s="770"/>
      <c r="BZ60" s="771"/>
      <c r="CA60" s="772"/>
      <c r="CB60" s="772"/>
      <c r="CC60" s="772"/>
      <c r="CD60" s="774"/>
      <c r="CE60" s="775"/>
      <c r="CF60" s="776"/>
      <c r="CG60" s="777"/>
      <c r="CH60" s="778"/>
      <c r="CI60" s="778"/>
      <c r="CJ60" s="778"/>
      <c r="CK60" s="779"/>
      <c r="CL60" s="780"/>
      <c r="CM60" s="781"/>
      <c r="CN60" s="782"/>
      <c r="CO60" s="783"/>
      <c r="CP60" s="784"/>
      <c r="CQ60" s="784"/>
      <c r="CR60" s="785"/>
      <c r="CS60" s="786"/>
      <c r="CT60" s="787"/>
      <c r="CU60" s="788"/>
      <c r="CV60" s="789"/>
      <c r="CW60" s="790"/>
      <c r="CX60" s="790"/>
      <c r="CY60" s="791"/>
      <c r="CZ60" s="793"/>
      <c r="DA60" s="794"/>
      <c r="DB60" s="795"/>
      <c r="DC60" s="796"/>
      <c r="DD60" s="796"/>
      <c r="DE60" s="796"/>
      <c r="DF60" s="798"/>
      <c r="DG60" s="799"/>
      <c r="DH60" s="800"/>
      <c r="DI60" s="801"/>
      <c r="DJ60" s="801"/>
      <c r="DK60" s="801"/>
      <c r="DL60" s="801"/>
      <c r="DM60" s="802"/>
      <c r="DN60" s="803"/>
      <c r="DO60" s="804"/>
      <c r="DP60" s="805"/>
      <c r="DQ60" s="807"/>
      <c r="DR60" s="808"/>
      <c r="DS60" s="808"/>
      <c r="DT60" s="809"/>
      <c r="DU60" s="810"/>
      <c r="DV60" s="811"/>
      <c r="DW60" s="812"/>
      <c r="DX60" s="815"/>
      <c r="DY60" s="815"/>
      <c r="DZ60" s="815"/>
      <c r="EA60" s="816"/>
      <c r="EB60" s="817"/>
      <c r="EC60" s="818"/>
      <c r="ED60" s="819"/>
      <c r="EE60" s="821"/>
      <c r="EF60" s="821"/>
      <c r="EG60" s="822"/>
      <c r="EH60" s="822"/>
      <c r="EI60" s="823"/>
      <c r="EJ60" s="825"/>
      <c r="EK60" s="825"/>
      <c r="EL60" s="825"/>
      <c r="EM60" s="825"/>
      <c r="EN60" s="823"/>
      <c r="EO60" s="825"/>
      <c r="EP60" s="826"/>
      <c r="EQ60" s="827"/>
      <c r="ER60" s="828"/>
      <c r="ES60" s="829"/>
      <c r="ET60" s="831"/>
      <c r="EU60" s="831"/>
      <c r="EV60" s="831"/>
      <c r="EW60" s="832"/>
      <c r="EX60" s="833"/>
      <c r="EY60" s="834"/>
      <c r="EZ60" s="551"/>
      <c r="FA60" s="593" t="s">
        <v>882</v>
      </c>
      <c r="FB60" s="593"/>
      <c r="FC60" s="570" t="s">
        <v>840</v>
      </c>
      <c r="FD60" s="568"/>
      <c r="FE60" s="567" t="s">
        <v>842</v>
      </c>
    </row>
    <row r="61" spans="1:161" s="572" customFormat="1" ht="48" customHeight="1">
      <c r="A61" s="665">
        <v>14</v>
      </c>
      <c r="B61" s="935"/>
      <c r="C61" s="551" t="s">
        <v>839</v>
      </c>
      <c r="D61" s="570" t="s">
        <v>1049</v>
      </c>
      <c r="E61" s="563">
        <f t="shared" si="109"/>
        <v>0</v>
      </c>
      <c r="F61" s="563">
        <v>0</v>
      </c>
      <c r="G61" s="563">
        <v>0</v>
      </c>
      <c r="H61" s="563">
        <v>0</v>
      </c>
      <c r="I61" s="563">
        <f t="shared" si="115"/>
        <v>0</v>
      </c>
      <c r="J61" s="563">
        <f t="shared" si="116"/>
        <v>0</v>
      </c>
      <c r="K61" s="563">
        <f t="shared" si="117"/>
        <v>0</v>
      </c>
      <c r="L61" s="563">
        <f t="shared" si="111"/>
        <v>0</v>
      </c>
      <c r="M61" s="563">
        <f t="shared" si="112"/>
        <v>0</v>
      </c>
      <c r="N61" s="563"/>
      <c r="O61" s="563">
        <f t="shared" si="113"/>
        <v>0</v>
      </c>
      <c r="P61" s="563">
        <f t="shared" si="114"/>
        <v>0</v>
      </c>
      <c r="Q61" s="563"/>
      <c r="R61" s="563"/>
      <c r="S61" s="563"/>
      <c r="T61" s="551"/>
      <c r="U61" s="551"/>
      <c r="V61" s="551"/>
      <c r="W61" s="551"/>
      <c r="X61" s="551"/>
      <c r="Y61" s="551"/>
      <c r="Z61" s="551"/>
      <c r="AA61" s="551"/>
      <c r="AB61" s="732"/>
      <c r="AC61" s="733"/>
      <c r="AD61" s="733"/>
      <c r="AE61" s="734"/>
      <c r="AF61" s="734"/>
      <c r="AG61" s="735"/>
      <c r="AH61" s="735"/>
      <c r="AI61" s="738"/>
      <c r="AJ61" s="740"/>
      <c r="AK61" s="742"/>
      <c r="AL61" s="743"/>
      <c r="AM61" s="743"/>
      <c r="AN61" s="744"/>
      <c r="AO61" s="745"/>
      <c r="AP61" s="746"/>
      <c r="AQ61" s="747"/>
      <c r="AR61" s="748"/>
      <c r="AS61" s="749"/>
      <c r="AT61" s="749"/>
      <c r="AU61" s="751"/>
      <c r="AV61" s="752"/>
      <c r="AW61" s="753"/>
      <c r="AX61" s="753"/>
      <c r="AY61" s="754"/>
      <c r="AZ61" s="754"/>
      <c r="BA61" s="754"/>
      <c r="BB61" s="754"/>
      <c r="BC61" s="754"/>
      <c r="BD61" s="754"/>
      <c r="BE61" s="754"/>
      <c r="BF61" s="754"/>
      <c r="BG61" s="754"/>
      <c r="BH61" s="754"/>
      <c r="BI61" s="754"/>
      <c r="BJ61" s="757"/>
      <c r="BK61" s="759"/>
      <c r="BL61" s="761"/>
      <c r="BM61" s="762"/>
      <c r="BN61" s="762"/>
      <c r="BO61" s="762"/>
      <c r="BP61" s="763"/>
      <c r="BQ61" s="763"/>
      <c r="BR61" s="764"/>
      <c r="BS61" s="765"/>
      <c r="BT61" s="766"/>
      <c r="BU61" s="766"/>
      <c r="BV61" s="766"/>
      <c r="BW61" s="767"/>
      <c r="BX61" s="769"/>
      <c r="BY61" s="770"/>
      <c r="BZ61" s="771"/>
      <c r="CA61" s="772"/>
      <c r="CB61" s="772"/>
      <c r="CC61" s="772"/>
      <c r="CD61" s="774"/>
      <c r="CE61" s="775"/>
      <c r="CF61" s="776"/>
      <c r="CG61" s="777"/>
      <c r="CH61" s="778"/>
      <c r="CI61" s="778"/>
      <c r="CJ61" s="778"/>
      <c r="CK61" s="779"/>
      <c r="CL61" s="780"/>
      <c r="CM61" s="781"/>
      <c r="CN61" s="782"/>
      <c r="CO61" s="783"/>
      <c r="CP61" s="784"/>
      <c r="CQ61" s="784"/>
      <c r="CR61" s="785"/>
      <c r="CS61" s="786"/>
      <c r="CT61" s="787"/>
      <c r="CU61" s="788"/>
      <c r="CV61" s="789"/>
      <c r="CW61" s="790"/>
      <c r="CX61" s="790"/>
      <c r="CY61" s="791"/>
      <c r="CZ61" s="793"/>
      <c r="DA61" s="794"/>
      <c r="DB61" s="795"/>
      <c r="DC61" s="796"/>
      <c r="DD61" s="796"/>
      <c r="DE61" s="796"/>
      <c r="DF61" s="798"/>
      <c r="DG61" s="799"/>
      <c r="DH61" s="800"/>
      <c r="DI61" s="801"/>
      <c r="DJ61" s="801"/>
      <c r="DK61" s="801"/>
      <c r="DL61" s="801"/>
      <c r="DM61" s="802"/>
      <c r="DN61" s="803"/>
      <c r="DO61" s="804"/>
      <c r="DP61" s="805"/>
      <c r="DQ61" s="807"/>
      <c r="DR61" s="808"/>
      <c r="DS61" s="808"/>
      <c r="DT61" s="809"/>
      <c r="DU61" s="810"/>
      <c r="DV61" s="811"/>
      <c r="DW61" s="812"/>
      <c r="DX61" s="815"/>
      <c r="DY61" s="815"/>
      <c r="DZ61" s="815"/>
      <c r="EA61" s="816"/>
      <c r="EB61" s="817"/>
      <c r="EC61" s="818"/>
      <c r="ED61" s="819"/>
      <c r="EE61" s="821"/>
      <c r="EF61" s="821"/>
      <c r="EG61" s="822"/>
      <c r="EH61" s="822"/>
      <c r="EI61" s="823"/>
      <c r="EJ61" s="825"/>
      <c r="EK61" s="825"/>
      <c r="EL61" s="825"/>
      <c r="EM61" s="825"/>
      <c r="EN61" s="823"/>
      <c r="EO61" s="825"/>
      <c r="EP61" s="826"/>
      <c r="EQ61" s="827"/>
      <c r="ER61" s="828"/>
      <c r="ES61" s="829"/>
      <c r="ET61" s="831"/>
      <c r="EU61" s="831"/>
      <c r="EV61" s="831"/>
      <c r="EW61" s="832"/>
      <c r="EX61" s="833"/>
      <c r="EY61" s="834"/>
      <c r="EZ61" s="551"/>
      <c r="FA61" s="593"/>
      <c r="FB61" s="593"/>
      <c r="FC61" s="570" t="s">
        <v>840</v>
      </c>
      <c r="FD61" s="568"/>
      <c r="FE61" s="567" t="s">
        <v>842</v>
      </c>
    </row>
    <row r="62" spans="1:161" s="572" customFormat="1" ht="48" customHeight="1">
      <c r="A62" s="544">
        <v>15</v>
      </c>
      <c r="B62" s="935"/>
      <c r="C62" s="606" t="s">
        <v>839</v>
      </c>
      <c r="D62" s="570" t="s">
        <v>1115</v>
      </c>
      <c r="E62" s="563">
        <f t="shared" si="109"/>
        <v>0</v>
      </c>
      <c r="F62" s="563">
        <v>0</v>
      </c>
      <c r="G62" s="563">
        <v>0</v>
      </c>
      <c r="H62" s="563">
        <v>0</v>
      </c>
      <c r="I62" s="563">
        <f t="shared" si="115"/>
        <v>0</v>
      </c>
      <c r="J62" s="563">
        <f t="shared" si="116"/>
        <v>0</v>
      </c>
      <c r="K62" s="563">
        <f t="shared" si="117"/>
        <v>0</v>
      </c>
      <c r="L62" s="563">
        <f t="shared" si="111"/>
        <v>0</v>
      </c>
      <c r="M62" s="563">
        <f t="shared" si="112"/>
        <v>0</v>
      </c>
      <c r="N62" s="563"/>
      <c r="O62" s="563">
        <f t="shared" si="113"/>
        <v>0</v>
      </c>
      <c r="P62" s="563">
        <f t="shared" si="114"/>
        <v>0</v>
      </c>
      <c r="Q62" s="563"/>
      <c r="R62" s="563"/>
      <c r="S62" s="563"/>
      <c r="T62" s="606"/>
      <c r="U62" s="606"/>
      <c r="V62" s="606"/>
      <c r="W62" s="606"/>
      <c r="X62" s="606"/>
      <c r="Y62" s="606"/>
      <c r="Z62" s="606"/>
      <c r="AA62" s="606"/>
      <c r="AB62" s="732"/>
      <c r="AC62" s="733"/>
      <c r="AD62" s="733"/>
      <c r="AE62" s="734"/>
      <c r="AF62" s="734"/>
      <c r="AG62" s="735"/>
      <c r="AH62" s="735"/>
      <c r="AI62" s="738"/>
      <c r="AJ62" s="740"/>
      <c r="AK62" s="742"/>
      <c r="AL62" s="743"/>
      <c r="AM62" s="743"/>
      <c r="AN62" s="744"/>
      <c r="AO62" s="745"/>
      <c r="AP62" s="746"/>
      <c r="AQ62" s="747"/>
      <c r="AR62" s="748"/>
      <c r="AS62" s="749"/>
      <c r="AT62" s="749"/>
      <c r="AU62" s="751"/>
      <c r="AV62" s="752"/>
      <c r="AW62" s="753"/>
      <c r="AX62" s="753"/>
      <c r="AY62" s="754"/>
      <c r="AZ62" s="754"/>
      <c r="BA62" s="754"/>
      <c r="BB62" s="754"/>
      <c r="BC62" s="754"/>
      <c r="BD62" s="754"/>
      <c r="BE62" s="754"/>
      <c r="BF62" s="754"/>
      <c r="BG62" s="754"/>
      <c r="BH62" s="754"/>
      <c r="BI62" s="754"/>
      <c r="BJ62" s="757"/>
      <c r="BK62" s="759"/>
      <c r="BL62" s="761"/>
      <c r="BM62" s="762"/>
      <c r="BN62" s="762"/>
      <c r="BO62" s="762"/>
      <c r="BP62" s="763"/>
      <c r="BQ62" s="763"/>
      <c r="BR62" s="764"/>
      <c r="BS62" s="765"/>
      <c r="BT62" s="766"/>
      <c r="BU62" s="766"/>
      <c r="BV62" s="766"/>
      <c r="BW62" s="767"/>
      <c r="BX62" s="769"/>
      <c r="BY62" s="770"/>
      <c r="BZ62" s="771"/>
      <c r="CA62" s="772"/>
      <c r="CB62" s="772"/>
      <c r="CC62" s="772"/>
      <c r="CD62" s="774"/>
      <c r="CE62" s="775"/>
      <c r="CF62" s="776"/>
      <c r="CG62" s="777"/>
      <c r="CH62" s="778"/>
      <c r="CI62" s="778"/>
      <c r="CJ62" s="778"/>
      <c r="CK62" s="779"/>
      <c r="CL62" s="780"/>
      <c r="CM62" s="781"/>
      <c r="CN62" s="782"/>
      <c r="CO62" s="783"/>
      <c r="CP62" s="784"/>
      <c r="CQ62" s="784"/>
      <c r="CR62" s="785"/>
      <c r="CS62" s="786"/>
      <c r="CT62" s="787"/>
      <c r="CU62" s="788"/>
      <c r="CV62" s="789"/>
      <c r="CW62" s="790"/>
      <c r="CX62" s="790"/>
      <c r="CY62" s="791"/>
      <c r="CZ62" s="793"/>
      <c r="DA62" s="794"/>
      <c r="DB62" s="795"/>
      <c r="DC62" s="796"/>
      <c r="DD62" s="796"/>
      <c r="DE62" s="796"/>
      <c r="DF62" s="798"/>
      <c r="DG62" s="799"/>
      <c r="DH62" s="800"/>
      <c r="DI62" s="801"/>
      <c r="DJ62" s="801"/>
      <c r="DK62" s="801"/>
      <c r="DL62" s="801"/>
      <c r="DM62" s="802"/>
      <c r="DN62" s="803"/>
      <c r="DO62" s="804"/>
      <c r="DP62" s="805"/>
      <c r="DQ62" s="807"/>
      <c r="DR62" s="808"/>
      <c r="DS62" s="808"/>
      <c r="DT62" s="809"/>
      <c r="DU62" s="810"/>
      <c r="DV62" s="811"/>
      <c r="DW62" s="812"/>
      <c r="DX62" s="815"/>
      <c r="DY62" s="815"/>
      <c r="DZ62" s="815"/>
      <c r="EA62" s="816"/>
      <c r="EB62" s="817"/>
      <c r="EC62" s="818"/>
      <c r="ED62" s="819"/>
      <c r="EE62" s="821"/>
      <c r="EF62" s="821"/>
      <c r="EG62" s="822"/>
      <c r="EH62" s="822"/>
      <c r="EI62" s="823"/>
      <c r="EJ62" s="825"/>
      <c r="EK62" s="825"/>
      <c r="EL62" s="825"/>
      <c r="EM62" s="825"/>
      <c r="EN62" s="823"/>
      <c r="EO62" s="825"/>
      <c r="EP62" s="826"/>
      <c r="EQ62" s="827"/>
      <c r="ER62" s="828"/>
      <c r="ES62" s="829"/>
      <c r="ET62" s="831"/>
      <c r="EU62" s="831"/>
      <c r="EV62" s="831"/>
      <c r="EW62" s="832"/>
      <c r="EX62" s="833"/>
      <c r="EY62" s="834"/>
      <c r="EZ62" s="606"/>
      <c r="FA62" s="593"/>
      <c r="FB62" s="593"/>
      <c r="FC62" s="570"/>
      <c r="FD62" s="568"/>
      <c r="FE62" s="567"/>
    </row>
    <row r="63" spans="1:161" s="572" customFormat="1" ht="48" customHeight="1">
      <c r="A63" s="665">
        <v>16</v>
      </c>
      <c r="B63" s="935"/>
      <c r="C63" s="551" t="s">
        <v>839</v>
      </c>
      <c r="D63" s="570" t="s">
        <v>1094</v>
      </c>
      <c r="E63" s="563">
        <f t="shared" si="109"/>
        <v>0</v>
      </c>
      <c r="F63" s="563">
        <v>0</v>
      </c>
      <c r="G63" s="563">
        <v>0</v>
      </c>
      <c r="H63" s="563">
        <v>0</v>
      </c>
      <c r="I63" s="563">
        <f t="shared" si="115"/>
        <v>0</v>
      </c>
      <c r="J63" s="563">
        <f t="shared" si="116"/>
        <v>0</v>
      </c>
      <c r="K63" s="563">
        <f t="shared" si="117"/>
        <v>0</v>
      </c>
      <c r="L63" s="563">
        <f t="shared" si="111"/>
        <v>0</v>
      </c>
      <c r="M63" s="563">
        <f t="shared" si="112"/>
        <v>0</v>
      </c>
      <c r="N63" s="563"/>
      <c r="O63" s="563">
        <f t="shared" si="113"/>
        <v>0</v>
      </c>
      <c r="P63" s="563">
        <f t="shared" si="114"/>
        <v>0</v>
      </c>
      <c r="Q63" s="563"/>
      <c r="R63" s="563"/>
      <c r="S63" s="563"/>
      <c r="T63" s="551"/>
      <c r="U63" s="551"/>
      <c r="V63" s="551"/>
      <c r="W63" s="551"/>
      <c r="X63" s="551"/>
      <c r="Y63" s="551"/>
      <c r="Z63" s="551"/>
      <c r="AA63" s="551"/>
      <c r="AB63" s="732"/>
      <c r="AC63" s="733"/>
      <c r="AD63" s="733"/>
      <c r="AE63" s="734"/>
      <c r="AF63" s="734"/>
      <c r="AG63" s="735"/>
      <c r="AH63" s="735"/>
      <c r="AI63" s="738"/>
      <c r="AJ63" s="740"/>
      <c r="AK63" s="742"/>
      <c r="AL63" s="743"/>
      <c r="AM63" s="743"/>
      <c r="AN63" s="744"/>
      <c r="AO63" s="745"/>
      <c r="AP63" s="746"/>
      <c r="AQ63" s="747"/>
      <c r="AR63" s="748"/>
      <c r="AS63" s="749"/>
      <c r="AT63" s="749"/>
      <c r="AU63" s="751"/>
      <c r="AV63" s="752"/>
      <c r="AW63" s="753"/>
      <c r="AX63" s="753"/>
      <c r="AY63" s="754"/>
      <c r="AZ63" s="754"/>
      <c r="BA63" s="754"/>
      <c r="BB63" s="754"/>
      <c r="BC63" s="754"/>
      <c r="BD63" s="754"/>
      <c r="BE63" s="754"/>
      <c r="BF63" s="754"/>
      <c r="BG63" s="754"/>
      <c r="BH63" s="754"/>
      <c r="BI63" s="754"/>
      <c r="BJ63" s="757"/>
      <c r="BK63" s="759"/>
      <c r="BL63" s="761"/>
      <c r="BM63" s="762"/>
      <c r="BN63" s="762"/>
      <c r="BO63" s="762"/>
      <c r="BP63" s="763"/>
      <c r="BQ63" s="763"/>
      <c r="BR63" s="764"/>
      <c r="BS63" s="765"/>
      <c r="BT63" s="766"/>
      <c r="BU63" s="766"/>
      <c r="BV63" s="766"/>
      <c r="BW63" s="767"/>
      <c r="BX63" s="769"/>
      <c r="BY63" s="770"/>
      <c r="BZ63" s="771"/>
      <c r="CA63" s="772"/>
      <c r="CB63" s="772"/>
      <c r="CC63" s="772"/>
      <c r="CD63" s="774"/>
      <c r="CE63" s="775"/>
      <c r="CF63" s="776"/>
      <c r="CG63" s="777"/>
      <c r="CH63" s="778"/>
      <c r="CI63" s="778"/>
      <c r="CJ63" s="778"/>
      <c r="CK63" s="779"/>
      <c r="CL63" s="780"/>
      <c r="CM63" s="781"/>
      <c r="CN63" s="782"/>
      <c r="CO63" s="783"/>
      <c r="CP63" s="784"/>
      <c r="CQ63" s="784"/>
      <c r="CR63" s="785"/>
      <c r="CS63" s="786"/>
      <c r="CT63" s="787"/>
      <c r="CU63" s="788"/>
      <c r="CV63" s="789"/>
      <c r="CW63" s="790"/>
      <c r="CX63" s="790"/>
      <c r="CY63" s="791"/>
      <c r="CZ63" s="793"/>
      <c r="DA63" s="794"/>
      <c r="DB63" s="795"/>
      <c r="DC63" s="796"/>
      <c r="DD63" s="796"/>
      <c r="DE63" s="796"/>
      <c r="DF63" s="798"/>
      <c r="DG63" s="799"/>
      <c r="DH63" s="800"/>
      <c r="DI63" s="801"/>
      <c r="DJ63" s="801"/>
      <c r="DK63" s="801"/>
      <c r="DL63" s="801"/>
      <c r="DM63" s="802"/>
      <c r="DN63" s="803"/>
      <c r="DO63" s="804"/>
      <c r="DP63" s="805"/>
      <c r="DQ63" s="807"/>
      <c r="DR63" s="808"/>
      <c r="DS63" s="808"/>
      <c r="DT63" s="809"/>
      <c r="DU63" s="810"/>
      <c r="DV63" s="811"/>
      <c r="DW63" s="812"/>
      <c r="DX63" s="815"/>
      <c r="DY63" s="815"/>
      <c r="DZ63" s="815"/>
      <c r="EA63" s="816"/>
      <c r="EB63" s="817"/>
      <c r="EC63" s="818"/>
      <c r="ED63" s="819"/>
      <c r="EE63" s="821"/>
      <c r="EF63" s="821"/>
      <c r="EG63" s="822"/>
      <c r="EH63" s="822"/>
      <c r="EI63" s="823"/>
      <c r="EJ63" s="825"/>
      <c r="EK63" s="825"/>
      <c r="EL63" s="825"/>
      <c r="EM63" s="825"/>
      <c r="EN63" s="823"/>
      <c r="EO63" s="825"/>
      <c r="EP63" s="826"/>
      <c r="EQ63" s="827"/>
      <c r="ER63" s="828"/>
      <c r="ES63" s="829"/>
      <c r="ET63" s="831"/>
      <c r="EU63" s="831"/>
      <c r="EV63" s="831"/>
      <c r="EW63" s="832"/>
      <c r="EX63" s="833"/>
      <c r="EY63" s="834"/>
      <c r="EZ63" s="551"/>
      <c r="FA63" s="593"/>
      <c r="FB63" s="593"/>
      <c r="FC63" s="570"/>
      <c r="FD63" s="568"/>
      <c r="FE63" s="567" t="s">
        <v>842</v>
      </c>
    </row>
    <row r="64" spans="1:161" s="572" customFormat="1" ht="60" customHeight="1">
      <c r="A64" s="544">
        <v>17</v>
      </c>
      <c r="B64" s="935"/>
      <c r="C64" s="551" t="s">
        <v>839</v>
      </c>
      <c r="D64" s="570" t="s">
        <v>1060</v>
      </c>
      <c r="E64" s="563">
        <f t="shared" si="109"/>
        <v>0</v>
      </c>
      <c r="F64" s="563">
        <v>0</v>
      </c>
      <c r="G64" s="563">
        <v>0</v>
      </c>
      <c r="H64" s="563">
        <v>0</v>
      </c>
      <c r="I64" s="563">
        <f t="shared" si="115"/>
        <v>0</v>
      </c>
      <c r="J64" s="563">
        <f t="shared" si="116"/>
        <v>0</v>
      </c>
      <c r="K64" s="563">
        <f t="shared" si="117"/>
        <v>0</v>
      </c>
      <c r="L64" s="563">
        <f t="shared" si="111"/>
        <v>0</v>
      </c>
      <c r="M64" s="563">
        <f t="shared" si="112"/>
        <v>0</v>
      </c>
      <c r="N64" s="563"/>
      <c r="O64" s="563">
        <f t="shared" si="113"/>
        <v>0</v>
      </c>
      <c r="P64" s="563">
        <f t="shared" si="114"/>
        <v>0</v>
      </c>
      <c r="Q64" s="563"/>
      <c r="R64" s="563"/>
      <c r="S64" s="563"/>
      <c r="T64" s="551"/>
      <c r="U64" s="551"/>
      <c r="V64" s="551"/>
      <c r="W64" s="551"/>
      <c r="X64" s="551"/>
      <c r="Y64" s="551"/>
      <c r="Z64" s="551"/>
      <c r="AA64" s="551"/>
      <c r="AB64" s="732"/>
      <c r="AC64" s="733"/>
      <c r="AD64" s="733"/>
      <c r="AE64" s="734"/>
      <c r="AF64" s="734"/>
      <c r="AG64" s="735"/>
      <c r="AH64" s="735"/>
      <c r="AI64" s="738"/>
      <c r="AJ64" s="740"/>
      <c r="AK64" s="742"/>
      <c r="AL64" s="743"/>
      <c r="AM64" s="743"/>
      <c r="AN64" s="744"/>
      <c r="AO64" s="745"/>
      <c r="AP64" s="746"/>
      <c r="AQ64" s="747"/>
      <c r="AR64" s="748"/>
      <c r="AS64" s="749"/>
      <c r="AT64" s="749"/>
      <c r="AU64" s="751"/>
      <c r="AV64" s="752"/>
      <c r="AW64" s="753"/>
      <c r="AX64" s="753"/>
      <c r="AY64" s="754"/>
      <c r="AZ64" s="754"/>
      <c r="BA64" s="754"/>
      <c r="BB64" s="754"/>
      <c r="BC64" s="754"/>
      <c r="BD64" s="754"/>
      <c r="BE64" s="754"/>
      <c r="BF64" s="754"/>
      <c r="BG64" s="754"/>
      <c r="BH64" s="754"/>
      <c r="BI64" s="754"/>
      <c r="BJ64" s="757"/>
      <c r="BK64" s="759"/>
      <c r="BL64" s="761"/>
      <c r="BM64" s="762"/>
      <c r="BN64" s="762"/>
      <c r="BO64" s="762"/>
      <c r="BP64" s="763"/>
      <c r="BQ64" s="763"/>
      <c r="BR64" s="764"/>
      <c r="BS64" s="765"/>
      <c r="BT64" s="766"/>
      <c r="BU64" s="766"/>
      <c r="BV64" s="766"/>
      <c r="BW64" s="767"/>
      <c r="BX64" s="769"/>
      <c r="BY64" s="770"/>
      <c r="BZ64" s="771"/>
      <c r="CA64" s="772"/>
      <c r="CB64" s="772"/>
      <c r="CC64" s="772"/>
      <c r="CD64" s="774"/>
      <c r="CE64" s="775"/>
      <c r="CF64" s="776"/>
      <c r="CG64" s="777"/>
      <c r="CH64" s="778"/>
      <c r="CI64" s="778"/>
      <c r="CJ64" s="778"/>
      <c r="CK64" s="779"/>
      <c r="CL64" s="780"/>
      <c r="CM64" s="781"/>
      <c r="CN64" s="782"/>
      <c r="CO64" s="783"/>
      <c r="CP64" s="784"/>
      <c r="CQ64" s="784"/>
      <c r="CR64" s="785"/>
      <c r="CS64" s="786"/>
      <c r="CT64" s="787"/>
      <c r="CU64" s="788"/>
      <c r="CV64" s="789"/>
      <c r="CW64" s="790"/>
      <c r="CX64" s="790"/>
      <c r="CY64" s="791"/>
      <c r="CZ64" s="793"/>
      <c r="DA64" s="794"/>
      <c r="DB64" s="795"/>
      <c r="DC64" s="796"/>
      <c r="DD64" s="796"/>
      <c r="DE64" s="796"/>
      <c r="DF64" s="798"/>
      <c r="DG64" s="799"/>
      <c r="DH64" s="800"/>
      <c r="DI64" s="801"/>
      <c r="DJ64" s="801"/>
      <c r="DK64" s="801"/>
      <c r="DL64" s="801"/>
      <c r="DM64" s="802"/>
      <c r="DN64" s="803"/>
      <c r="DO64" s="804"/>
      <c r="DP64" s="805"/>
      <c r="DQ64" s="807"/>
      <c r="DR64" s="808"/>
      <c r="DS64" s="808"/>
      <c r="DT64" s="809"/>
      <c r="DU64" s="810"/>
      <c r="DV64" s="811"/>
      <c r="DW64" s="812"/>
      <c r="DX64" s="815"/>
      <c r="DY64" s="815"/>
      <c r="DZ64" s="815"/>
      <c r="EA64" s="816"/>
      <c r="EB64" s="817"/>
      <c r="EC64" s="818"/>
      <c r="ED64" s="819"/>
      <c r="EE64" s="821"/>
      <c r="EF64" s="821"/>
      <c r="EG64" s="822"/>
      <c r="EH64" s="822"/>
      <c r="EI64" s="823"/>
      <c r="EJ64" s="825"/>
      <c r="EK64" s="825"/>
      <c r="EL64" s="825"/>
      <c r="EM64" s="825"/>
      <c r="EN64" s="823"/>
      <c r="EO64" s="825"/>
      <c r="EP64" s="826"/>
      <c r="EQ64" s="827"/>
      <c r="ER64" s="828"/>
      <c r="ES64" s="829"/>
      <c r="ET64" s="831"/>
      <c r="EU64" s="831"/>
      <c r="EV64" s="831"/>
      <c r="EW64" s="832"/>
      <c r="EX64" s="833"/>
      <c r="EY64" s="834"/>
      <c r="EZ64" s="551"/>
      <c r="FA64" s="593"/>
      <c r="FB64" s="593"/>
      <c r="FC64" s="570"/>
      <c r="FD64" s="568"/>
      <c r="FE64" s="567" t="s">
        <v>842</v>
      </c>
    </row>
    <row r="65" spans="1:161" s="572" customFormat="1" ht="60" customHeight="1">
      <c r="A65" s="665">
        <v>18</v>
      </c>
      <c r="B65" s="935"/>
      <c r="C65" s="551" t="s">
        <v>839</v>
      </c>
      <c r="D65" s="570" t="s">
        <v>1123</v>
      </c>
      <c r="E65" s="563">
        <f t="shared" si="109"/>
        <v>0</v>
      </c>
      <c r="F65" s="563">
        <v>0</v>
      </c>
      <c r="G65" s="563">
        <v>0</v>
      </c>
      <c r="H65" s="563">
        <v>0</v>
      </c>
      <c r="I65" s="563">
        <f t="shared" si="115"/>
        <v>0</v>
      </c>
      <c r="J65" s="563">
        <f t="shared" si="116"/>
        <v>0</v>
      </c>
      <c r="K65" s="563">
        <f t="shared" si="117"/>
        <v>0</v>
      </c>
      <c r="L65" s="563">
        <f t="shared" si="111"/>
        <v>0</v>
      </c>
      <c r="M65" s="563">
        <f t="shared" si="112"/>
        <v>0</v>
      </c>
      <c r="N65" s="563"/>
      <c r="O65" s="563">
        <f t="shared" si="113"/>
        <v>0</v>
      </c>
      <c r="P65" s="563">
        <f t="shared" si="114"/>
        <v>0</v>
      </c>
      <c r="Q65" s="563"/>
      <c r="R65" s="563"/>
      <c r="S65" s="563"/>
      <c r="T65" s="551"/>
      <c r="U65" s="551"/>
      <c r="V65" s="551"/>
      <c r="W65" s="551"/>
      <c r="X65" s="551"/>
      <c r="Y65" s="551"/>
      <c r="Z65" s="551"/>
      <c r="AA65" s="551"/>
      <c r="AB65" s="732"/>
      <c r="AC65" s="733"/>
      <c r="AD65" s="733"/>
      <c r="AE65" s="734"/>
      <c r="AF65" s="734"/>
      <c r="AG65" s="735"/>
      <c r="AH65" s="735"/>
      <c r="AI65" s="738"/>
      <c r="AJ65" s="740"/>
      <c r="AK65" s="742"/>
      <c r="AL65" s="743"/>
      <c r="AM65" s="743"/>
      <c r="AN65" s="744"/>
      <c r="AO65" s="745"/>
      <c r="AP65" s="746"/>
      <c r="AQ65" s="747"/>
      <c r="AR65" s="748"/>
      <c r="AS65" s="749"/>
      <c r="AT65" s="749"/>
      <c r="AU65" s="751"/>
      <c r="AV65" s="752"/>
      <c r="AW65" s="753"/>
      <c r="AX65" s="753"/>
      <c r="AY65" s="754"/>
      <c r="AZ65" s="754"/>
      <c r="BA65" s="754"/>
      <c r="BB65" s="754"/>
      <c r="BC65" s="754"/>
      <c r="BD65" s="754"/>
      <c r="BE65" s="754"/>
      <c r="BF65" s="754"/>
      <c r="BG65" s="754"/>
      <c r="BH65" s="754"/>
      <c r="BI65" s="754"/>
      <c r="BJ65" s="757"/>
      <c r="BK65" s="759"/>
      <c r="BL65" s="761"/>
      <c r="BM65" s="762"/>
      <c r="BN65" s="762"/>
      <c r="BO65" s="762"/>
      <c r="BP65" s="763"/>
      <c r="BQ65" s="763"/>
      <c r="BR65" s="764"/>
      <c r="BS65" s="765"/>
      <c r="BT65" s="766"/>
      <c r="BU65" s="766"/>
      <c r="BV65" s="766"/>
      <c r="BW65" s="767"/>
      <c r="BX65" s="769"/>
      <c r="BY65" s="770"/>
      <c r="BZ65" s="771"/>
      <c r="CA65" s="772"/>
      <c r="CB65" s="772"/>
      <c r="CC65" s="772"/>
      <c r="CD65" s="774"/>
      <c r="CE65" s="775"/>
      <c r="CF65" s="776"/>
      <c r="CG65" s="777"/>
      <c r="CH65" s="778"/>
      <c r="CI65" s="778"/>
      <c r="CJ65" s="778"/>
      <c r="CK65" s="779"/>
      <c r="CL65" s="780"/>
      <c r="CM65" s="781"/>
      <c r="CN65" s="782"/>
      <c r="CO65" s="783"/>
      <c r="CP65" s="784"/>
      <c r="CQ65" s="784"/>
      <c r="CR65" s="785"/>
      <c r="CS65" s="786"/>
      <c r="CT65" s="787"/>
      <c r="CU65" s="788"/>
      <c r="CV65" s="789"/>
      <c r="CW65" s="790"/>
      <c r="CX65" s="790"/>
      <c r="CY65" s="791"/>
      <c r="CZ65" s="793"/>
      <c r="DA65" s="794"/>
      <c r="DB65" s="795"/>
      <c r="DC65" s="796"/>
      <c r="DD65" s="796"/>
      <c r="DE65" s="796"/>
      <c r="DF65" s="798"/>
      <c r="DG65" s="799"/>
      <c r="DH65" s="800"/>
      <c r="DI65" s="801"/>
      <c r="DJ65" s="801"/>
      <c r="DK65" s="801"/>
      <c r="DL65" s="801"/>
      <c r="DM65" s="802"/>
      <c r="DN65" s="803"/>
      <c r="DO65" s="804"/>
      <c r="DP65" s="805"/>
      <c r="DQ65" s="807"/>
      <c r="DR65" s="808"/>
      <c r="DS65" s="808"/>
      <c r="DT65" s="809"/>
      <c r="DU65" s="810"/>
      <c r="DV65" s="811"/>
      <c r="DW65" s="812"/>
      <c r="DX65" s="815"/>
      <c r="DY65" s="815"/>
      <c r="DZ65" s="815"/>
      <c r="EA65" s="816"/>
      <c r="EB65" s="817"/>
      <c r="EC65" s="818"/>
      <c r="ED65" s="819"/>
      <c r="EE65" s="821"/>
      <c r="EF65" s="821"/>
      <c r="EG65" s="822"/>
      <c r="EH65" s="822"/>
      <c r="EI65" s="823"/>
      <c r="EJ65" s="825"/>
      <c r="EK65" s="825"/>
      <c r="EL65" s="825"/>
      <c r="EM65" s="825"/>
      <c r="EN65" s="823"/>
      <c r="EO65" s="825"/>
      <c r="EP65" s="826"/>
      <c r="EQ65" s="827"/>
      <c r="ER65" s="828"/>
      <c r="ES65" s="829"/>
      <c r="ET65" s="831"/>
      <c r="EU65" s="831"/>
      <c r="EV65" s="831"/>
      <c r="EW65" s="832"/>
      <c r="EX65" s="833"/>
      <c r="EY65" s="834"/>
      <c r="EZ65" s="551"/>
      <c r="FA65" s="593"/>
      <c r="FB65" s="593"/>
      <c r="FC65" s="570"/>
      <c r="FD65" s="568"/>
      <c r="FE65" s="567" t="s">
        <v>1015</v>
      </c>
    </row>
    <row r="66" spans="1:161" s="572" customFormat="1" ht="48" customHeight="1">
      <c r="A66" s="544">
        <v>19</v>
      </c>
      <c r="B66" s="935"/>
      <c r="C66" s="551" t="s">
        <v>839</v>
      </c>
      <c r="D66" s="570" t="s">
        <v>1067</v>
      </c>
      <c r="E66" s="563">
        <f t="shared" si="109"/>
        <v>0</v>
      </c>
      <c r="F66" s="563">
        <v>0</v>
      </c>
      <c r="G66" s="563">
        <v>0</v>
      </c>
      <c r="H66" s="563">
        <v>0</v>
      </c>
      <c r="I66" s="563">
        <f t="shared" si="115"/>
        <v>0</v>
      </c>
      <c r="J66" s="563">
        <f t="shared" si="116"/>
        <v>0</v>
      </c>
      <c r="K66" s="563">
        <f t="shared" si="117"/>
        <v>0</v>
      </c>
      <c r="L66" s="563">
        <f t="shared" si="111"/>
        <v>0</v>
      </c>
      <c r="M66" s="563">
        <f t="shared" si="112"/>
        <v>0</v>
      </c>
      <c r="N66" s="563"/>
      <c r="O66" s="563">
        <f t="shared" si="113"/>
        <v>0</v>
      </c>
      <c r="P66" s="563">
        <f t="shared" si="114"/>
        <v>0</v>
      </c>
      <c r="Q66" s="563"/>
      <c r="R66" s="563"/>
      <c r="S66" s="563"/>
      <c r="T66" s="551"/>
      <c r="U66" s="551"/>
      <c r="V66" s="551"/>
      <c r="W66" s="551"/>
      <c r="X66" s="551"/>
      <c r="Y66" s="551"/>
      <c r="Z66" s="551"/>
      <c r="AA66" s="551"/>
      <c r="AB66" s="732"/>
      <c r="AC66" s="733"/>
      <c r="AD66" s="733"/>
      <c r="AE66" s="734"/>
      <c r="AF66" s="734"/>
      <c r="AG66" s="735"/>
      <c r="AH66" s="735"/>
      <c r="AI66" s="738"/>
      <c r="AJ66" s="740"/>
      <c r="AK66" s="742"/>
      <c r="AL66" s="743"/>
      <c r="AM66" s="743"/>
      <c r="AN66" s="744"/>
      <c r="AO66" s="745"/>
      <c r="AP66" s="746"/>
      <c r="AQ66" s="747"/>
      <c r="AR66" s="748"/>
      <c r="AS66" s="749"/>
      <c r="AT66" s="749"/>
      <c r="AU66" s="751"/>
      <c r="AV66" s="752"/>
      <c r="AW66" s="753"/>
      <c r="AX66" s="753"/>
      <c r="AY66" s="754"/>
      <c r="AZ66" s="754"/>
      <c r="BA66" s="754"/>
      <c r="BB66" s="754"/>
      <c r="BC66" s="754"/>
      <c r="BD66" s="754"/>
      <c r="BE66" s="754"/>
      <c r="BF66" s="754"/>
      <c r="BG66" s="754"/>
      <c r="BH66" s="754"/>
      <c r="BI66" s="754"/>
      <c r="BJ66" s="757"/>
      <c r="BK66" s="759"/>
      <c r="BL66" s="761"/>
      <c r="BM66" s="762"/>
      <c r="BN66" s="762"/>
      <c r="BO66" s="762"/>
      <c r="BP66" s="763"/>
      <c r="BQ66" s="763"/>
      <c r="BR66" s="764"/>
      <c r="BS66" s="765"/>
      <c r="BT66" s="766"/>
      <c r="BU66" s="766"/>
      <c r="BV66" s="766"/>
      <c r="BW66" s="767"/>
      <c r="BX66" s="769"/>
      <c r="BY66" s="770"/>
      <c r="BZ66" s="771"/>
      <c r="CA66" s="772"/>
      <c r="CB66" s="772"/>
      <c r="CC66" s="772"/>
      <c r="CD66" s="774"/>
      <c r="CE66" s="775"/>
      <c r="CF66" s="776"/>
      <c r="CG66" s="777"/>
      <c r="CH66" s="778"/>
      <c r="CI66" s="778"/>
      <c r="CJ66" s="778"/>
      <c r="CK66" s="779"/>
      <c r="CL66" s="780"/>
      <c r="CM66" s="781"/>
      <c r="CN66" s="782"/>
      <c r="CO66" s="783"/>
      <c r="CP66" s="784"/>
      <c r="CQ66" s="784"/>
      <c r="CR66" s="785"/>
      <c r="CS66" s="786"/>
      <c r="CT66" s="787"/>
      <c r="CU66" s="788"/>
      <c r="CV66" s="789"/>
      <c r="CW66" s="790"/>
      <c r="CX66" s="790"/>
      <c r="CY66" s="791"/>
      <c r="CZ66" s="793"/>
      <c r="DA66" s="794"/>
      <c r="DB66" s="795"/>
      <c r="DC66" s="796"/>
      <c r="DD66" s="796"/>
      <c r="DE66" s="796"/>
      <c r="DF66" s="798"/>
      <c r="DG66" s="799"/>
      <c r="DH66" s="800"/>
      <c r="DI66" s="801"/>
      <c r="DJ66" s="801"/>
      <c r="DK66" s="801"/>
      <c r="DL66" s="801"/>
      <c r="DM66" s="802"/>
      <c r="DN66" s="803"/>
      <c r="DO66" s="804"/>
      <c r="DP66" s="805"/>
      <c r="DQ66" s="807"/>
      <c r="DR66" s="808"/>
      <c r="DS66" s="808"/>
      <c r="DT66" s="809"/>
      <c r="DU66" s="810"/>
      <c r="DV66" s="811"/>
      <c r="DW66" s="812"/>
      <c r="DX66" s="815"/>
      <c r="DY66" s="815"/>
      <c r="DZ66" s="815"/>
      <c r="EA66" s="816"/>
      <c r="EB66" s="817"/>
      <c r="EC66" s="818"/>
      <c r="ED66" s="819"/>
      <c r="EE66" s="821"/>
      <c r="EF66" s="821"/>
      <c r="EG66" s="822"/>
      <c r="EH66" s="822"/>
      <c r="EI66" s="823"/>
      <c r="EJ66" s="825"/>
      <c r="EK66" s="825"/>
      <c r="EL66" s="825"/>
      <c r="EM66" s="825"/>
      <c r="EN66" s="823"/>
      <c r="EO66" s="825"/>
      <c r="EP66" s="826"/>
      <c r="EQ66" s="827"/>
      <c r="ER66" s="828"/>
      <c r="ES66" s="829"/>
      <c r="ET66" s="831"/>
      <c r="EU66" s="831"/>
      <c r="EV66" s="831"/>
      <c r="EW66" s="832"/>
      <c r="EX66" s="833"/>
      <c r="EY66" s="834"/>
      <c r="EZ66" s="551"/>
      <c r="FA66" s="593" t="s">
        <v>1016</v>
      </c>
      <c r="FB66" s="593"/>
      <c r="FC66" s="570" t="s">
        <v>840</v>
      </c>
      <c r="FD66" s="568"/>
      <c r="FE66" s="567" t="s">
        <v>1017</v>
      </c>
    </row>
    <row r="67" spans="1:161" s="572" customFormat="1" ht="63" customHeight="1">
      <c r="A67" s="665">
        <v>20</v>
      </c>
      <c r="B67" s="935"/>
      <c r="C67" s="551" t="s">
        <v>839</v>
      </c>
      <c r="D67" s="570" t="s">
        <v>883</v>
      </c>
      <c r="E67" s="563">
        <f t="shared" si="109"/>
        <v>0</v>
      </c>
      <c r="F67" s="563">
        <v>0</v>
      </c>
      <c r="G67" s="563">
        <v>0</v>
      </c>
      <c r="H67" s="563">
        <v>0</v>
      </c>
      <c r="I67" s="563">
        <f t="shared" si="115"/>
        <v>0</v>
      </c>
      <c r="J67" s="563">
        <f t="shared" si="116"/>
        <v>0</v>
      </c>
      <c r="K67" s="563">
        <f t="shared" si="117"/>
        <v>0</v>
      </c>
      <c r="L67" s="563">
        <f t="shared" si="111"/>
        <v>0</v>
      </c>
      <c r="M67" s="563">
        <f t="shared" si="112"/>
        <v>0</v>
      </c>
      <c r="N67" s="563"/>
      <c r="O67" s="563">
        <f t="shared" si="113"/>
        <v>0</v>
      </c>
      <c r="P67" s="563">
        <f t="shared" si="114"/>
        <v>0</v>
      </c>
      <c r="Q67" s="563"/>
      <c r="R67" s="563"/>
      <c r="S67" s="563"/>
      <c r="T67" s="551"/>
      <c r="U67" s="551"/>
      <c r="V67" s="551"/>
      <c r="W67" s="551"/>
      <c r="X67" s="551"/>
      <c r="Y67" s="551"/>
      <c r="Z67" s="551"/>
      <c r="AA67" s="551"/>
      <c r="AB67" s="732"/>
      <c r="AC67" s="733"/>
      <c r="AD67" s="733"/>
      <c r="AE67" s="734"/>
      <c r="AF67" s="734"/>
      <c r="AG67" s="735"/>
      <c r="AH67" s="735"/>
      <c r="AI67" s="738"/>
      <c r="AJ67" s="740"/>
      <c r="AK67" s="742"/>
      <c r="AL67" s="743"/>
      <c r="AM67" s="743"/>
      <c r="AN67" s="744"/>
      <c r="AO67" s="745"/>
      <c r="AP67" s="746"/>
      <c r="AQ67" s="747"/>
      <c r="AR67" s="748"/>
      <c r="AS67" s="749"/>
      <c r="AT67" s="749"/>
      <c r="AU67" s="751"/>
      <c r="AV67" s="752"/>
      <c r="AW67" s="753"/>
      <c r="AX67" s="753"/>
      <c r="AY67" s="754"/>
      <c r="AZ67" s="754"/>
      <c r="BA67" s="754"/>
      <c r="BB67" s="754"/>
      <c r="BC67" s="754"/>
      <c r="BD67" s="754"/>
      <c r="BE67" s="754"/>
      <c r="BF67" s="754"/>
      <c r="BG67" s="754"/>
      <c r="BH67" s="754"/>
      <c r="BI67" s="754"/>
      <c r="BJ67" s="757"/>
      <c r="BK67" s="759"/>
      <c r="BL67" s="761"/>
      <c r="BM67" s="762"/>
      <c r="BN67" s="762"/>
      <c r="BO67" s="762"/>
      <c r="BP67" s="763"/>
      <c r="BQ67" s="763"/>
      <c r="BR67" s="764"/>
      <c r="BS67" s="765"/>
      <c r="BT67" s="766"/>
      <c r="BU67" s="766"/>
      <c r="BV67" s="766"/>
      <c r="BW67" s="767"/>
      <c r="BX67" s="769"/>
      <c r="BY67" s="770"/>
      <c r="BZ67" s="771"/>
      <c r="CA67" s="772"/>
      <c r="CB67" s="772"/>
      <c r="CC67" s="772"/>
      <c r="CD67" s="774"/>
      <c r="CE67" s="775"/>
      <c r="CF67" s="776"/>
      <c r="CG67" s="777"/>
      <c r="CH67" s="778"/>
      <c r="CI67" s="778"/>
      <c r="CJ67" s="778"/>
      <c r="CK67" s="779"/>
      <c r="CL67" s="780"/>
      <c r="CM67" s="781"/>
      <c r="CN67" s="782"/>
      <c r="CO67" s="783"/>
      <c r="CP67" s="784"/>
      <c r="CQ67" s="784"/>
      <c r="CR67" s="785"/>
      <c r="CS67" s="786"/>
      <c r="CT67" s="787"/>
      <c r="CU67" s="788"/>
      <c r="CV67" s="789"/>
      <c r="CW67" s="790"/>
      <c r="CX67" s="790"/>
      <c r="CY67" s="791"/>
      <c r="CZ67" s="793"/>
      <c r="DA67" s="794"/>
      <c r="DB67" s="795"/>
      <c r="DC67" s="796"/>
      <c r="DD67" s="796"/>
      <c r="DE67" s="796"/>
      <c r="DF67" s="798"/>
      <c r="DG67" s="799"/>
      <c r="DH67" s="800"/>
      <c r="DI67" s="801"/>
      <c r="DJ67" s="801"/>
      <c r="DK67" s="801"/>
      <c r="DL67" s="801"/>
      <c r="DM67" s="802"/>
      <c r="DN67" s="803"/>
      <c r="DO67" s="804"/>
      <c r="DP67" s="805"/>
      <c r="DQ67" s="807"/>
      <c r="DR67" s="808"/>
      <c r="DS67" s="808"/>
      <c r="DT67" s="809"/>
      <c r="DU67" s="810"/>
      <c r="DV67" s="811"/>
      <c r="DW67" s="812"/>
      <c r="DX67" s="815"/>
      <c r="DY67" s="815"/>
      <c r="DZ67" s="815"/>
      <c r="EA67" s="816"/>
      <c r="EB67" s="817"/>
      <c r="EC67" s="818"/>
      <c r="ED67" s="819"/>
      <c r="EE67" s="821"/>
      <c r="EF67" s="821"/>
      <c r="EG67" s="822"/>
      <c r="EH67" s="822"/>
      <c r="EI67" s="823"/>
      <c r="EJ67" s="825"/>
      <c r="EK67" s="825"/>
      <c r="EL67" s="825"/>
      <c r="EM67" s="825"/>
      <c r="EN67" s="823"/>
      <c r="EO67" s="825"/>
      <c r="EP67" s="826"/>
      <c r="EQ67" s="827"/>
      <c r="ER67" s="828"/>
      <c r="ES67" s="829"/>
      <c r="ET67" s="831"/>
      <c r="EU67" s="831"/>
      <c r="EV67" s="831"/>
      <c r="EW67" s="832"/>
      <c r="EX67" s="833"/>
      <c r="EY67" s="834"/>
      <c r="EZ67" s="551"/>
      <c r="FA67" s="593" t="s">
        <v>884</v>
      </c>
      <c r="FB67" s="593"/>
      <c r="FC67" s="570"/>
      <c r="FD67" s="568"/>
      <c r="FE67" s="567" t="s">
        <v>855</v>
      </c>
    </row>
    <row r="68" spans="1:161" s="572" customFormat="1" ht="63" customHeight="1">
      <c r="A68" s="681"/>
      <c r="B68" s="935"/>
      <c r="C68" s="680" t="s">
        <v>839</v>
      </c>
      <c r="D68" s="570" t="s">
        <v>1245</v>
      </c>
      <c r="E68" s="563">
        <f t="shared" ref="E68" si="118">SUM(I68:N68)</f>
        <v>1</v>
      </c>
      <c r="F68" s="563">
        <v>0</v>
      </c>
      <c r="G68" s="563">
        <v>2</v>
      </c>
      <c r="H68" s="563">
        <v>0</v>
      </c>
      <c r="I68" s="563">
        <f t="shared" si="115"/>
        <v>0</v>
      </c>
      <c r="J68" s="563">
        <f t="shared" si="116"/>
        <v>0</v>
      </c>
      <c r="K68" s="563">
        <f t="shared" si="117"/>
        <v>1</v>
      </c>
      <c r="L68" s="563">
        <f t="shared" si="111"/>
        <v>0</v>
      </c>
      <c r="M68" s="563">
        <f t="shared" si="112"/>
        <v>0</v>
      </c>
      <c r="N68" s="563"/>
      <c r="O68" s="563">
        <f t="shared" si="113"/>
        <v>0</v>
      </c>
      <c r="P68" s="563">
        <f t="shared" si="114"/>
        <v>0</v>
      </c>
      <c r="Q68" s="563"/>
      <c r="R68" s="563"/>
      <c r="S68" s="563"/>
      <c r="T68" s="680"/>
      <c r="U68" s="680"/>
      <c r="V68" s="680"/>
      <c r="W68" s="680"/>
      <c r="X68" s="680"/>
      <c r="Y68" s="680"/>
      <c r="Z68" s="680"/>
      <c r="AA68" s="680"/>
      <c r="AB68" s="732"/>
      <c r="AC68" s="733"/>
      <c r="AD68" s="733"/>
      <c r="AE68" s="734"/>
      <c r="AF68" s="734"/>
      <c r="AG68" s="735"/>
      <c r="AH68" s="735"/>
      <c r="AI68" s="738"/>
      <c r="AJ68" s="740"/>
      <c r="AK68" s="742"/>
      <c r="AL68" s="743"/>
      <c r="AM68" s="743"/>
      <c r="AN68" s="744"/>
      <c r="AO68" s="745"/>
      <c r="AP68" s="746"/>
      <c r="AQ68" s="747"/>
      <c r="AR68" s="748"/>
      <c r="AS68" s="749"/>
      <c r="AT68" s="749"/>
      <c r="AU68" s="751"/>
      <c r="AV68" s="752"/>
      <c r="AW68" s="753"/>
      <c r="AX68" s="753"/>
      <c r="AY68" s="754"/>
      <c r="AZ68" s="754"/>
      <c r="BA68" s="754"/>
      <c r="BB68" s="754"/>
      <c r="BC68" s="754"/>
      <c r="BD68" s="754"/>
      <c r="BE68" s="754"/>
      <c r="BF68" s="754"/>
      <c r="BG68" s="754"/>
      <c r="BH68" s="754"/>
      <c r="BI68" s="754"/>
      <c r="BJ68" s="757"/>
      <c r="BK68" s="759"/>
      <c r="BL68" s="761"/>
      <c r="BM68" s="762"/>
      <c r="BN68" s="762"/>
      <c r="BO68" s="762"/>
      <c r="BP68" s="763"/>
      <c r="BQ68" s="763"/>
      <c r="BR68" s="764"/>
      <c r="BS68" s="765"/>
      <c r="BT68" s="766"/>
      <c r="BU68" s="766"/>
      <c r="BV68" s="766"/>
      <c r="BW68" s="767"/>
      <c r="BX68" s="769"/>
      <c r="BY68" s="770"/>
      <c r="BZ68" s="771"/>
      <c r="CA68" s="772"/>
      <c r="CB68" s="772"/>
      <c r="CC68" s="772"/>
      <c r="CD68" s="774">
        <v>1</v>
      </c>
      <c r="CE68" s="775"/>
      <c r="CF68" s="776"/>
      <c r="CG68" s="777"/>
      <c r="CH68" s="778"/>
      <c r="CI68" s="778"/>
      <c r="CJ68" s="778"/>
      <c r="CK68" s="779"/>
      <c r="CL68" s="780"/>
      <c r="CM68" s="781"/>
      <c r="CN68" s="782"/>
      <c r="CO68" s="783"/>
      <c r="CP68" s="784"/>
      <c r="CQ68" s="784"/>
      <c r="CR68" s="785"/>
      <c r="CS68" s="786"/>
      <c r="CT68" s="787"/>
      <c r="CU68" s="788"/>
      <c r="CV68" s="789"/>
      <c r="CW68" s="790"/>
      <c r="CX68" s="790"/>
      <c r="CY68" s="791"/>
      <c r="CZ68" s="793"/>
      <c r="DA68" s="794"/>
      <c r="DB68" s="795"/>
      <c r="DC68" s="796"/>
      <c r="DD68" s="796"/>
      <c r="DE68" s="796"/>
      <c r="DF68" s="798"/>
      <c r="DG68" s="799"/>
      <c r="DH68" s="800"/>
      <c r="DI68" s="801"/>
      <c r="DJ68" s="801"/>
      <c r="DK68" s="801"/>
      <c r="DL68" s="801"/>
      <c r="DM68" s="802"/>
      <c r="DN68" s="803"/>
      <c r="DO68" s="804"/>
      <c r="DP68" s="805"/>
      <c r="DQ68" s="807"/>
      <c r="DR68" s="808"/>
      <c r="DS68" s="808"/>
      <c r="DT68" s="809"/>
      <c r="DU68" s="810"/>
      <c r="DV68" s="811"/>
      <c r="DW68" s="812"/>
      <c r="DX68" s="815"/>
      <c r="DY68" s="815"/>
      <c r="DZ68" s="815"/>
      <c r="EA68" s="816"/>
      <c r="EB68" s="817"/>
      <c r="EC68" s="818"/>
      <c r="ED68" s="819"/>
      <c r="EE68" s="821"/>
      <c r="EF68" s="821"/>
      <c r="EG68" s="822"/>
      <c r="EH68" s="822"/>
      <c r="EI68" s="823"/>
      <c r="EJ68" s="825"/>
      <c r="EK68" s="825"/>
      <c r="EL68" s="825"/>
      <c r="EM68" s="825"/>
      <c r="EN68" s="823"/>
      <c r="EO68" s="825"/>
      <c r="EP68" s="826"/>
      <c r="EQ68" s="827"/>
      <c r="ER68" s="828"/>
      <c r="ES68" s="829"/>
      <c r="ET68" s="831"/>
      <c r="EU68" s="831"/>
      <c r="EV68" s="831"/>
      <c r="EW68" s="832"/>
      <c r="EX68" s="833"/>
      <c r="EY68" s="834"/>
      <c r="EZ68" s="680"/>
      <c r="FA68" s="593"/>
      <c r="FB68" s="593"/>
      <c r="FC68" s="570"/>
      <c r="FD68" s="568"/>
      <c r="FE68" s="567"/>
    </row>
    <row r="69" spans="1:161" s="572" customFormat="1" ht="63" customHeight="1">
      <c r="A69" s="544">
        <v>21</v>
      </c>
      <c r="B69" s="935"/>
      <c r="C69" s="551" t="s">
        <v>839</v>
      </c>
      <c r="D69" s="570" t="s">
        <v>1088</v>
      </c>
      <c r="E69" s="563">
        <f t="shared" si="109"/>
        <v>0</v>
      </c>
      <c r="F69" s="563">
        <v>0</v>
      </c>
      <c r="G69" s="563">
        <v>0</v>
      </c>
      <c r="H69" s="563">
        <v>0</v>
      </c>
      <c r="I69" s="563">
        <f t="shared" si="115"/>
        <v>0</v>
      </c>
      <c r="J69" s="563">
        <f t="shared" si="116"/>
        <v>0</v>
      </c>
      <c r="K69" s="563">
        <f t="shared" si="117"/>
        <v>0</v>
      </c>
      <c r="L69" s="563">
        <f t="shared" si="111"/>
        <v>0</v>
      </c>
      <c r="M69" s="563">
        <f t="shared" si="112"/>
        <v>0</v>
      </c>
      <c r="N69" s="563"/>
      <c r="O69" s="563">
        <f t="shared" si="113"/>
        <v>0</v>
      </c>
      <c r="P69" s="563">
        <f t="shared" si="114"/>
        <v>0</v>
      </c>
      <c r="Q69" s="563"/>
      <c r="R69" s="563"/>
      <c r="S69" s="563"/>
      <c r="T69" s="551"/>
      <c r="U69" s="551"/>
      <c r="V69" s="551"/>
      <c r="W69" s="551"/>
      <c r="X69" s="551"/>
      <c r="Y69" s="551"/>
      <c r="Z69" s="551"/>
      <c r="AA69" s="551"/>
      <c r="AB69" s="732"/>
      <c r="AC69" s="733"/>
      <c r="AD69" s="733"/>
      <c r="AE69" s="734"/>
      <c r="AF69" s="734"/>
      <c r="AG69" s="735"/>
      <c r="AH69" s="735"/>
      <c r="AI69" s="738"/>
      <c r="AJ69" s="740"/>
      <c r="AK69" s="742"/>
      <c r="AL69" s="743"/>
      <c r="AM69" s="743"/>
      <c r="AN69" s="744"/>
      <c r="AO69" s="745"/>
      <c r="AP69" s="746"/>
      <c r="AQ69" s="747"/>
      <c r="AR69" s="748"/>
      <c r="AS69" s="749"/>
      <c r="AT69" s="749"/>
      <c r="AU69" s="751"/>
      <c r="AV69" s="752"/>
      <c r="AW69" s="753"/>
      <c r="AX69" s="753"/>
      <c r="AY69" s="754"/>
      <c r="AZ69" s="754"/>
      <c r="BA69" s="754"/>
      <c r="BB69" s="754"/>
      <c r="BC69" s="754"/>
      <c r="BD69" s="754"/>
      <c r="BE69" s="754"/>
      <c r="BF69" s="754"/>
      <c r="BG69" s="754"/>
      <c r="BH69" s="754"/>
      <c r="BI69" s="754"/>
      <c r="BJ69" s="757"/>
      <c r="BK69" s="759"/>
      <c r="BL69" s="761"/>
      <c r="BM69" s="762"/>
      <c r="BN69" s="762"/>
      <c r="BO69" s="762"/>
      <c r="BP69" s="763"/>
      <c r="BQ69" s="763"/>
      <c r="BR69" s="764"/>
      <c r="BS69" s="765"/>
      <c r="BT69" s="766"/>
      <c r="BU69" s="766"/>
      <c r="BV69" s="766"/>
      <c r="BW69" s="767"/>
      <c r="BX69" s="769"/>
      <c r="BY69" s="770"/>
      <c r="BZ69" s="771"/>
      <c r="CA69" s="772"/>
      <c r="CB69" s="772"/>
      <c r="CC69" s="772"/>
      <c r="CD69" s="774"/>
      <c r="CE69" s="775"/>
      <c r="CF69" s="776"/>
      <c r="CG69" s="777"/>
      <c r="CH69" s="778"/>
      <c r="CI69" s="778"/>
      <c r="CJ69" s="778"/>
      <c r="CK69" s="779"/>
      <c r="CL69" s="780"/>
      <c r="CM69" s="781"/>
      <c r="CN69" s="782"/>
      <c r="CO69" s="783"/>
      <c r="CP69" s="784"/>
      <c r="CQ69" s="784"/>
      <c r="CR69" s="785"/>
      <c r="CS69" s="786"/>
      <c r="CT69" s="787"/>
      <c r="CU69" s="788"/>
      <c r="CV69" s="789"/>
      <c r="CW69" s="790"/>
      <c r="CX69" s="790"/>
      <c r="CY69" s="791"/>
      <c r="CZ69" s="793"/>
      <c r="DA69" s="794"/>
      <c r="DB69" s="795"/>
      <c r="DC69" s="796"/>
      <c r="DD69" s="796"/>
      <c r="DE69" s="796"/>
      <c r="DF69" s="798"/>
      <c r="DG69" s="799"/>
      <c r="DH69" s="800"/>
      <c r="DI69" s="801"/>
      <c r="DJ69" s="801"/>
      <c r="DK69" s="801"/>
      <c r="DL69" s="801"/>
      <c r="DM69" s="802"/>
      <c r="DN69" s="803"/>
      <c r="DO69" s="804"/>
      <c r="DP69" s="805"/>
      <c r="DQ69" s="807"/>
      <c r="DR69" s="808"/>
      <c r="DS69" s="808"/>
      <c r="DT69" s="809"/>
      <c r="DU69" s="810"/>
      <c r="DV69" s="811"/>
      <c r="DW69" s="812"/>
      <c r="DX69" s="815"/>
      <c r="DY69" s="815"/>
      <c r="DZ69" s="815"/>
      <c r="EA69" s="816"/>
      <c r="EB69" s="817"/>
      <c r="EC69" s="818"/>
      <c r="ED69" s="819"/>
      <c r="EE69" s="821"/>
      <c r="EF69" s="821"/>
      <c r="EG69" s="822"/>
      <c r="EH69" s="822"/>
      <c r="EI69" s="823"/>
      <c r="EJ69" s="825"/>
      <c r="EK69" s="825"/>
      <c r="EL69" s="825"/>
      <c r="EM69" s="825"/>
      <c r="EN69" s="823"/>
      <c r="EO69" s="825"/>
      <c r="EP69" s="826"/>
      <c r="EQ69" s="827"/>
      <c r="ER69" s="828"/>
      <c r="ES69" s="829"/>
      <c r="ET69" s="831"/>
      <c r="EU69" s="831"/>
      <c r="EV69" s="831"/>
      <c r="EW69" s="832"/>
      <c r="EX69" s="833"/>
      <c r="EY69" s="834"/>
      <c r="EZ69" s="551"/>
      <c r="FA69" s="593"/>
      <c r="FB69" s="593"/>
      <c r="FC69" s="570"/>
      <c r="FD69" s="568"/>
      <c r="FE69" s="567" t="s">
        <v>1106</v>
      </c>
    </row>
    <row r="70" spans="1:161" s="572" customFormat="1" ht="48" customHeight="1">
      <c r="A70" s="665">
        <v>22</v>
      </c>
      <c r="B70" s="932"/>
      <c r="C70" s="551" t="s">
        <v>839</v>
      </c>
      <c r="D70" s="563" t="s">
        <v>1147</v>
      </c>
      <c r="E70" s="563">
        <f t="shared" si="109"/>
        <v>0</v>
      </c>
      <c r="F70" s="563">
        <v>0</v>
      </c>
      <c r="G70" s="563">
        <v>0</v>
      </c>
      <c r="H70" s="563">
        <v>0</v>
      </c>
      <c r="I70" s="563">
        <f t="shared" si="115"/>
        <v>0</v>
      </c>
      <c r="J70" s="563">
        <f t="shared" si="116"/>
        <v>0</v>
      </c>
      <c r="K70" s="563">
        <f t="shared" si="117"/>
        <v>0</v>
      </c>
      <c r="L70" s="563">
        <f t="shared" si="111"/>
        <v>0</v>
      </c>
      <c r="M70" s="563">
        <f t="shared" si="112"/>
        <v>0</v>
      </c>
      <c r="N70" s="563"/>
      <c r="O70" s="563">
        <f t="shared" si="113"/>
        <v>0</v>
      </c>
      <c r="P70" s="563">
        <f t="shared" si="114"/>
        <v>0</v>
      </c>
      <c r="Q70" s="563"/>
      <c r="R70" s="563"/>
      <c r="S70" s="563"/>
      <c r="T70" s="551"/>
      <c r="U70" s="551"/>
      <c r="V70" s="551"/>
      <c r="W70" s="551"/>
      <c r="X70" s="551"/>
      <c r="Y70" s="551"/>
      <c r="Z70" s="551"/>
      <c r="AA70" s="551"/>
      <c r="AB70" s="732"/>
      <c r="AC70" s="733"/>
      <c r="AD70" s="733"/>
      <c r="AE70" s="734"/>
      <c r="AF70" s="734"/>
      <c r="AG70" s="735"/>
      <c r="AH70" s="735"/>
      <c r="AI70" s="738"/>
      <c r="AJ70" s="740"/>
      <c r="AK70" s="742"/>
      <c r="AL70" s="743"/>
      <c r="AM70" s="743"/>
      <c r="AN70" s="744"/>
      <c r="AO70" s="745"/>
      <c r="AP70" s="746"/>
      <c r="AQ70" s="747"/>
      <c r="AR70" s="748"/>
      <c r="AS70" s="749"/>
      <c r="AT70" s="749"/>
      <c r="AU70" s="751"/>
      <c r="AV70" s="752"/>
      <c r="AW70" s="753"/>
      <c r="AX70" s="753"/>
      <c r="AY70" s="754"/>
      <c r="AZ70" s="754"/>
      <c r="BA70" s="754"/>
      <c r="BB70" s="754"/>
      <c r="BC70" s="754"/>
      <c r="BD70" s="754"/>
      <c r="BE70" s="754"/>
      <c r="BF70" s="754"/>
      <c r="BG70" s="754"/>
      <c r="BH70" s="754"/>
      <c r="BI70" s="754"/>
      <c r="BJ70" s="757"/>
      <c r="BK70" s="759"/>
      <c r="BL70" s="761"/>
      <c r="BM70" s="762"/>
      <c r="BN70" s="762"/>
      <c r="BO70" s="762"/>
      <c r="BP70" s="763"/>
      <c r="BQ70" s="763"/>
      <c r="BR70" s="764"/>
      <c r="BS70" s="765"/>
      <c r="BT70" s="766"/>
      <c r="BU70" s="766"/>
      <c r="BV70" s="766"/>
      <c r="BW70" s="767"/>
      <c r="BX70" s="769"/>
      <c r="BY70" s="770"/>
      <c r="BZ70" s="771"/>
      <c r="CA70" s="772"/>
      <c r="CB70" s="772"/>
      <c r="CC70" s="772"/>
      <c r="CD70" s="774"/>
      <c r="CE70" s="775"/>
      <c r="CF70" s="776"/>
      <c r="CG70" s="777"/>
      <c r="CH70" s="778"/>
      <c r="CI70" s="778"/>
      <c r="CJ70" s="778"/>
      <c r="CK70" s="779"/>
      <c r="CL70" s="780"/>
      <c r="CM70" s="781"/>
      <c r="CN70" s="782"/>
      <c r="CO70" s="783"/>
      <c r="CP70" s="784"/>
      <c r="CQ70" s="784"/>
      <c r="CR70" s="785"/>
      <c r="CS70" s="786"/>
      <c r="CT70" s="787"/>
      <c r="CU70" s="788"/>
      <c r="CV70" s="789"/>
      <c r="CW70" s="790"/>
      <c r="CX70" s="790"/>
      <c r="CY70" s="791"/>
      <c r="CZ70" s="793"/>
      <c r="DA70" s="794"/>
      <c r="DB70" s="795"/>
      <c r="DC70" s="796"/>
      <c r="DD70" s="796"/>
      <c r="DE70" s="796"/>
      <c r="DF70" s="798"/>
      <c r="DG70" s="799"/>
      <c r="DH70" s="800"/>
      <c r="DI70" s="801"/>
      <c r="DJ70" s="801"/>
      <c r="DK70" s="801"/>
      <c r="DL70" s="801"/>
      <c r="DM70" s="802"/>
      <c r="DN70" s="803"/>
      <c r="DO70" s="804"/>
      <c r="DP70" s="805"/>
      <c r="DQ70" s="807"/>
      <c r="DR70" s="808"/>
      <c r="DS70" s="808"/>
      <c r="DT70" s="809"/>
      <c r="DU70" s="810"/>
      <c r="DV70" s="811"/>
      <c r="DW70" s="812"/>
      <c r="DX70" s="815"/>
      <c r="DY70" s="815"/>
      <c r="DZ70" s="815"/>
      <c r="EA70" s="816"/>
      <c r="EB70" s="817"/>
      <c r="EC70" s="818"/>
      <c r="ED70" s="819"/>
      <c r="EE70" s="821"/>
      <c r="EF70" s="821"/>
      <c r="EG70" s="822"/>
      <c r="EH70" s="822"/>
      <c r="EI70" s="823"/>
      <c r="EJ70" s="825"/>
      <c r="EK70" s="825"/>
      <c r="EL70" s="825"/>
      <c r="EM70" s="825"/>
      <c r="EN70" s="823"/>
      <c r="EO70" s="825"/>
      <c r="EP70" s="826"/>
      <c r="EQ70" s="827"/>
      <c r="ER70" s="828"/>
      <c r="ES70" s="829"/>
      <c r="ET70" s="831"/>
      <c r="EU70" s="831"/>
      <c r="EV70" s="831"/>
      <c r="EW70" s="832"/>
      <c r="EX70" s="833"/>
      <c r="EY70" s="834"/>
      <c r="EZ70" s="551"/>
      <c r="FA70" s="563" t="s">
        <v>885</v>
      </c>
      <c r="FB70" s="570"/>
      <c r="FC70" s="570" t="s">
        <v>840</v>
      </c>
      <c r="FD70" s="568"/>
      <c r="FE70" s="567" t="s">
        <v>845</v>
      </c>
    </row>
    <row r="71" spans="1:161" s="509" customFormat="1" ht="66" customHeight="1">
      <c r="A71" s="544">
        <v>23</v>
      </c>
      <c r="B71" s="569" t="s">
        <v>886</v>
      </c>
      <c r="C71" s="551" t="s">
        <v>839</v>
      </c>
      <c r="D71" s="563" t="s">
        <v>887</v>
      </c>
      <c r="E71" s="563">
        <f t="shared" si="109"/>
        <v>0</v>
      </c>
      <c r="F71" s="563">
        <v>0</v>
      </c>
      <c r="G71" s="563">
        <v>0</v>
      </c>
      <c r="H71" s="563">
        <v>0</v>
      </c>
      <c r="I71" s="563">
        <f t="shared" si="115"/>
        <v>0</v>
      </c>
      <c r="J71" s="563">
        <f t="shared" si="116"/>
        <v>0</v>
      </c>
      <c r="K71" s="563">
        <f t="shared" si="117"/>
        <v>0</v>
      </c>
      <c r="L71" s="563">
        <f t="shared" si="111"/>
        <v>0</v>
      </c>
      <c r="M71" s="563">
        <f t="shared" si="112"/>
        <v>0</v>
      </c>
      <c r="N71" s="563"/>
      <c r="O71" s="563">
        <f t="shared" si="113"/>
        <v>0</v>
      </c>
      <c r="P71" s="563">
        <f t="shared" si="114"/>
        <v>0</v>
      </c>
      <c r="Q71" s="563"/>
      <c r="R71" s="563"/>
      <c r="S71" s="563"/>
      <c r="T71" s="551"/>
      <c r="U71" s="551"/>
      <c r="V71" s="551"/>
      <c r="W71" s="551"/>
      <c r="X71" s="551"/>
      <c r="Y71" s="551"/>
      <c r="Z71" s="551"/>
      <c r="AA71" s="551"/>
      <c r="AB71" s="732"/>
      <c r="AC71" s="733"/>
      <c r="AD71" s="733"/>
      <c r="AE71" s="734"/>
      <c r="AF71" s="734"/>
      <c r="AG71" s="735"/>
      <c r="AH71" s="735"/>
      <c r="AI71" s="738"/>
      <c r="AJ71" s="740"/>
      <c r="AK71" s="742"/>
      <c r="AL71" s="743"/>
      <c r="AM71" s="743"/>
      <c r="AN71" s="744"/>
      <c r="AO71" s="745"/>
      <c r="AP71" s="746"/>
      <c r="AQ71" s="747"/>
      <c r="AR71" s="748"/>
      <c r="AS71" s="749"/>
      <c r="AT71" s="749"/>
      <c r="AU71" s="751"/>
      <c r="AV71" s="752"/>
      <c r="AW71" s="753"/>
      <c r="AX71" s="753"/>
      <c r="AY71" s="754"/>
      <c r="AZ71" s="754"/>
      <c r="BA71" s="754"/>
      <c r="BB71" s="754"/>
      <c r="BC71" s="754"/>
      <c r="BD71" s="754"/>
      <c r="BE71" s="754"/>
      <c r="BF71" s="754"/>
      <c r="BG71" s="754"/>
      <c r="BH71" s="754"/>
      <c r="BI71" s="754"/>
      <c r="BJ71" s="757"/>
      <c r="BK71" s="759"/>
      <c r="BL71" s="761"/>
      <c r="BM71" s="762"/>
      <c r="BN71" s="762"/>
      <c r="BO71" s="762"/>
      <c r="BP71" s="763"/>
      <c r="BQ71" s="763"/>
      <c r="BR71" s="764"/>
      <c r="BS71" s="765"/>
      <c r="BT71" s="766"/>
      <c r="BU71" s="766"/>
      <c r="BV71" s="766"/>
      <c r="BW71" s="767"/>
      <c r="BX71" s="769"/>
      <c r="BY71" s="770"/>
      <c r="BZ71" s="771"/>
      <c r="CA71" s="772"/>
      <c r="CB71" s="772"/>
      <c r="CC71" s="772"/>
      <c r="CD71" s="774"/>
      <c r="CE71" s="775"/>
      <c r="CF71" s="776"/>
      <c r="CG71" s="777"/>
      <c r="CH71" s="778"/>
      <c r="CI71" s="778"/>
      <c r="CJ71" s="778"/>
      <c r="CK71" s="779"/>
      <c r="CL71" s="780"/>
      <c r="CM71" s="781"/>
      <c r="CN71" s="782"/>
      <c r="CO71" s="783"/>
      <c r="CP71" s="784"/>
      <c r="CQ71" s="784"/>
      <c r="CR71" s="785"/>
      <c r="CS71" s="786"/>
      <c r="CT71" s="787"/>
      <c r="CU71" s="788"/>
      <c r="CV71" s="789"/>
      <c r="CW71" s="790"/>
      <c r="CX71" s="790"/>
      <c r="CY71" s="791"/>
      <c r="CZ71" s="793"/>
      <c r="DA71" s="794"/>
      <c r="DB71" s="795"/>
      <c r="DC71" s="796"/>
      <c r="DD71" s="796"/>
      <c r="DE71" s="796"/>
      <c r="DF71" s="798"/>
      <c r="DG71" s="799"/>
      <c r="DH71" s="800"/>
      <c r="DI71" s="801"/>
      <c r="DJ71" s="801"/>
      <c r="DK71" s="801"/>
      <c r="DL71" s="801"/>
      <c r="DM71" s="802"/>
      <c r="DN71" s="803"/>
      <c r="DO71" s="804"/>
      <c r="DP71" s="805"/>
      <c r="DQ71" s="807"/>
      <c r="DR71" s="808"/>
      <c r="DS71" s="808"/>
      <c r="DT71" s="809"/>
      <c r="DU71" s="810"/>
      <c r="DV71" s="811"/>
      <c r="DW71" s="812"/>
      <c r="DX71" s="815"/>
      <c r="DY71" s="815"/>
      <c r="DZ71" s="815"/>
      <c r="EA71" s="816"/>
      <c r="EB71" s="817"/>
      <c r="EC71" s="818"/>
      <c r="ED71" s="819"/>
      <c r="EE71" s="821"/>
      <c r="EF71" s="821"/>
      <c r="EG71" s="822"/>
      <c r="EH71" s="822"/>
      <c r="EI71" s="823"/>
      <c r="EJ71" s="825"/>
      <c r="EK71" s="825"/>
      <c r="EL71" s="825"/>
      <c r="EM71" s="825"/>
      <c r="EN71" s="823"/>
      <c r="EO71" s="825"/>
      <c r="EP71" s="826"/>
      <c r="EQ71" s="827"/>
      <c r="ER71" s="828"/>
      <c r="ES71" s="829"/>
      <c r="ET71" s="831"/>
      <c r="EU71" s="831"/>
      <c r="EV71" s="831"/>
      <c r="EW71" s="832"/>
      <c r="EX71" s="833"/>
      <c r="EY71" s="834"/>
      <c r="EZ71" s="551"/>
      <c r="FA71" s="563" t="s">
        <v>888</v>
      </c>
      <c r="FB71" s="563"/>
      <c r="FC71" s="563" t="s">
        <v>889</v>
      </c>
      <c r="FD71" s="566"/>
      <c r="FE71" s="565" t="s">
        <v>890</v>
      </c>
    </row>
    <row r="72" spans="1:161" s="509" customFormat="1" ht="87.75" customHeight="1">
      <c r="A72" s="665">
        <v>24</v>
      </c>
      <c r="B72" s="937" t="s">
        <v>1004</v>
      </c>
      <c r="C72" s="551" t="s">
        <v>839</v>
      </c>
      <c r="D72" s="563" t="s">
        <v>1264</v>
      </c>
      <c r="E72" s="563">
        <f t="shared" si="109"/>
        <v>1</v>
      </c>
      <c r="F72" s="563">
        <v>0</v>
      </c>
      <c r="G72" s="563">
        <v>0</v>
      </c>
      <c r="H72" s="563">
        <v>1</v>
      </c>
      <c r="I72" s="563">
        <f t="shared" si="115"/>
        <v>0</v>
      </c>
      <c r="J72" s="563">
        <f t="shared" si="116"/>
        <v>1</v>
      </c>
      <c r="K72" s="563">
        <f t="shared" si="117"/>
        <v>0</v>
      </c>
      <c r="L72" s="563">
        <f t="shared" si="111"/>
        <v>0</v>
      </c>
      <c r="M72" s="563">
        <f t="shared" si="112"/>
        <v>0</v>
      </c>
      <c r="N72" s="563"/>
      <c r="O72" s="563">
        <f t="shared" si="113"/>
        <v>0</v>
      </c>
      <c r="P72" s="563">
        <f t="shared" si="114"/>
        <v>0</v>
      </c>
      <c r="Q72" s="563"/>
      <c r="R72" s="563"/>
      <c r="S72" s="563"/>
      <c r="T72" s="551"/>
      <c r="U72" s="551"/>
      <c r="V72" s="551"/>
      <c r="W72" s="551"/>
      <c r="X72" s="551"/>
      <c r="Y72" s="551"/>
      <c r="Z72" s="551"/>
      <c r="AA72" s="551"/>
      <c r="AB72" s="732"/>
      <c r="AC72" s="733"/>
      <c r="AD72" s="733"/>
      <c r="AE72" s="734"/>
      <c r="AF72" s="734"/>
      <c r="AG72" s="735"/>
      <c r="AH72" s="735"/>
      <c r="AI72" s="738"/>
      <c r="AJ72" s="740"/>
      <c r="AK72" s="742"/>
      <c r="AL72" s="743"/>
      <c r="AM72" s="743"/>
      <c r="AN72" s="744"/>
      <c r="AO72" s="745"/>
      <c r="AP72" s="746"/>
      <c r="AQ72" s="747"/>
      <c r="AR72" s="748"/>
      <c r="AS72" s="749"/>
      <c r="AT72" s="749"/>
      <c r="AU72" s="751"/>
      <c r="AV72" s="752"/>
      <c r="AW72" s="753"/>
      <c r="AX72" s="753"/>
      <c r="AY72" s="754"/>
      <c r="AZ72" s="754"/>
      <c r="BA72" s="754"/>
      <c r="BB72" s="754"/>
      <c r="BC72" s="754"/>
      <c r="BD72" s="754"/>
      <c r="BE72" s="754"/>
      <c r="BF72" s="754"/>
      <c r="BG72" s="754"/>
      <c r="BH72" s="754"/>
      <c r="BI72" s="754"/>
      <c r="BJ72" s="757"/>
      <c r="BK72" s="759"/>
      <c r="BL72" s="761"/>
      <c r="BM72" s="762"/>
      <c r="BN72" s="762">
        <v>1</v>
      </c>
      <c r="BO72" s="762"/>
      <c r="BP72" s="763"/>
      <c r="BQ72" s="763"/>
      <c r="BR72" s="764"/>
      <c r="BS72" s="765"/>
      <c r="BT72" s="766"/>
      <c r="BU72" s="766"/>
      <c r="BV72" s="766"/>
      <c r="BW72" s="767"/>
      <c r="BX72" s="769"/>
      <c r="BY72" s="770"/>
      <c r="BZ72" s="771"/>
      <c r="CA72" s="772"/>
      <c r="CB72" s="772"/>
      <c r="CC72" s="772"/>
      <c r="CD72" s="774"/>
      <c r="CE72" s="775"/>
      <c r="CF72" s="776"/>
      <c r="CG72" s="777"/>
      <c r="CH72" s="778"/>
      <c r="CI72" s="778"/>
      <c r="CJ72" s="778"/>
      <c r="CK72" s="779"/>
      <c r="CL72" s="780"/>
      <c r="CM72" s="781"/>
      <c r="CN72" s="782"/>
      <c r="CO72" s="783"/>
      <c r="CP72" s="784"/>
      <c r="CQ72" s="784"/>
      <c r="CR72" s="785"/>
      <c r="CS72" s="786"/>
      <c r="CT72" s="787"/>
      <c r="CU72" s="788"/>
      <c r="CV72" s="789"/>
      <c r="CW72" s="790"/>
      <c r="CX72" s="790"/>
      <c r="CY72" s="791"/>
      <c r="CZ72" s="793"/>
      <c r="DA72" s="794"/>
      <c r="DB72" s="795"/>
      <c r="DC72" s="796"/>
      <c r="DD72" s="796"/>
      <c r="DE72" s="796"/>
      <c r="DF72" s="798"/>
      <c r="DG72" s="799"/>
      <c r="DH72" s="800"/>
      <c r="DI72" s="801"/>
      <c r="DJ72" s="801"/>
      <c r="DK72" s="801"/>
      <c r="DL72" s="801"/>
      <c r="DM72" s="802"/>
      <c r="DN72" s="803"/>
      <c r="DO72" s="804"/>
      <c r="DP72" s="805"/>
      <c r="DQ72" s="807"/>
      <c r="DR72" s="808"/>
      <c r="DS72" s="808"/>
      <c r="DT72" s="809"/>
      <c r="DU72" s="810"/>
      <c r="DV72" s="811"/>
      <c r="DW72" s="812"/>
      <c r="DX72" s="815"/>
      <c r="DY72" s="815"/>
      <c r="DZ72" s="815"/>
      <c r="EA72" s="816"/>
      <c r="EB72" s="817"/>
      <c r="EC72" s="818"/>
      <c r="ED72" s="819"/>
      <c r="EE72" s="821"/>
      <c r="EF72" s="821"/>
      <c r="EG72" s="822"/>
      <c r="EH72" s="822"/>
      <c r="EI72" s="823"/>
      <c r="EJ72" s="825"/>
      <c r="EK72" s="825"/>
      <c r="EL72" s="825"/>
      <c r="EM72" s="825"/>
      <c r="EN72" s="823"/>
      <c r="EO72" s="825"/>
      <c r="EP72" s="826"/>
      <c r="EQ72" s="827"/>
      <c r="ER72" s="828"/>
      <c r="ES72" s="829"/>
      <c r="ET72" s="831"/>
      <c r="EU72" s="831"/>
      <c r="EV72" s="831"/>
      <c r="EW72" s="832"/>
      <c r="EX72" s="833"/>
      <c r="EY72" s="834"/>
      <c r="EZ72" s="551"/>
      <c r="FA72" s="566" t="s">
        <v>891</v>
      </c>
      <c r="FB72" s="568"/>
      <c r="FC72" s="570" t="s">
        <v>840</v>
      </c>
      <c r="FD72" s="568"/>
      <c r="FE72" s="565" t="s">
        <v>841</v>
      </c>
    </row>
    <row r="73" spans="1:161" s="509" customFormat="1" ht="87.75" customHeight="1">
      <c r="A73" s="758"/>
      <c r="B73" s="938"/>
      <c r="C73" s="757" t="s">
        <v>839</v>
      </c>
      <c r="D73" s="563" t="s">
        <v>1306</v>
      </c>
      <c r="E73" s="563">
        <f t="shared" ref="E73" si="119">SUM(I73:N73)</f>
        <v>1</v>
      </c>
      <c r="F73" s="563">
        <v>0</v>
      </c>
      <c r="G73" s="563">
        <v>0</v>
      </c>
      <c r="H73" s="563">
        <v>1</v>
      </c>
      <c r="I73" s="563">
        <f t="shared" ref="I73" si="120">SUM(T73:AX73)</f>
        <v>0</v>
      </c>
      <c r="J73" s="563">
        <f t="shared" si="116"/>
        <v>1</v>
      </c>
      <c r="K73" s="563">
        <f t="shared" si="117"/>
        <v>0</v>
      </c>
      <c r="L73" s="563">
        <f t="shared" si="111"/>
        <v>0</v>
      </c>
      <c r="M73" s="563">
        <f t="shared" si="112"/>
        <v>0</v>
      </c>
      <c r="N73" s="563"/>
      <c r="O73" s="563">
        <f t="shared" si="113"/>
        <v>0</v>
      </c>
      <c r="P73" s="563">
        <f t="shared" si="114"/>
        <v>0</v>
      </c>
      <c r="Q73" s="563"/>
      <c r="R73" s="563"/>
      <c r="S73" s="563"/>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c r="BC73" s="757"/>
      <c r="BD73" s="757"/>
      <c r="BE73" s="757"/>
      <c r="BF73" s="757"/>
      <c r="BG73" s="757"/>
      <c r="BH73" s="757"/>
      <c r="BI73" s="757"/>
      <c r="BJ73" s="757">
        <v>1</v>
      </c>
      <c r="BK73" s="759"/>
      <c r="BL73" s="761"/>
      <c r="BM73" s="762"/>
      <c r="BN73" s="762"/>
      <c r="BO73" s="762"/>
      <c r="BP73" s="763"/>
      <c r="BQ73" s="763"/>
      <c r="BR73" s="764"/>
      <c r="BS73" s="765"/>
      <c r="BT73" s="766"/>
      <c r="BU73" s="766"/>
      <c r="BV73" s="766"/>
      <c r="BW73" s="767"/>
      <c r="BX73" s="769"/>
      <c r="BY73" s="770"/>
      <c r="BZ73" s="771"/>
      <c r="CA73" s="772"/>
      <c r="CB73" s="772"/>
      <c r="CC73" s="772"/>
      <c r="CD73" s="774"/>
      <c r="CE73" s="775"/>
      <c r="CF73" s="776"/>
      <c r="CG73" s="777"/>
      <c r="CH73" s="778"/>
      <c r="CI73" s="778"/>
      <c r="CJ73" s="778"/>
      <c r="CK73" s="779"/>
      <c r="CL73" s="780"/>
      <c r="CM73" s="781"/>
      <c r="CN73" s="782"/>
      <c r="CO73" s="783"/>
      <c r="CP73" s="784"/>
      <c r="CQ73" s="784"/>
      <c r="CR73" s="785"/>
      <c r="CS73" s="786"/>
      <c r="CT73" s="787"/>
      <c r="CU73" s="788"/>
      <c r="CV73" s="789"/>
      <c r="CW73" s="790"/>
      <c r="CX73" s="790"/>
      <c r="CY73" s="791"/>
      <c r="CZ73" s="793"/>
      <c r="DA73" s="794"/>
      <c r="DB73" s="795"/>
      <c r="DC73" s="796"/>
      <c r="DD73" s="796"/>
      <c r="DE73" s="796"/>
      <c r="DF73" s="798"/>
      <c r="DG73" s="799"/>
      <c r="DH73" s="800"/>
      <c r="DI73" s="801"/>
      <c r="DJ73" s="801"/>
      <c r="DK73" s="801"/>
      <c r="DL73" s="801"/>
      <c r="DM73" s="802"/>
      <c r="DN73" s="803"/>
      <c r="DO73" s="804"/>
      <c r="DP73" s="805"/>
      <c r="DQ73" s="807"/>
      <c r="DR73" s="808"/>
      <c r="DS73" s="808"/>
      <c r="DT73" s="809"/>
      <c r="DU73" s="810"/>
      <c r="DV73" s="811"/>
      <c r="DW73" s="812"/>
      <c r="DX73" s="815"/>
      <c r="DY73" s="815"/>
      <c r="DZ73" s="815"/>
      <c r="EA73" s="816"/>
      <c r="EB73" s="817"/>
      <c r="EC73" s="818"/>
      <c r="ED73" s="819"/>
      <c r="EE73" s="821"/>
      <c r="EF73" s="821"/>
      <c r="EG73" s="822"/>
      <c r="EH73" s="822"/>
      <c r="EI73" s="823"/>
      <c r="EJ73" s="825"/>
      <c r="EK73" s="825"/>
      <c r="EL73" s="825"/>
      <c r="EM73" s="825"/>
      <c r="EN73" s="823"/>
      <c r="EO73" s="825"/>
      <c r="EP73" s="826"/>
      <c r="EQ73" s="827"/>
      <c r="ER73" s="828"/>
      <c r="ES73" s="829"/>
      <c r="ET73" s="831"/>
      <c r="EU73" s="831"/>
      <c r="EV73" s="831"/>
      <c r="EW73" s="832"/>
      <c r="EX73" s="833"/>
      <c r="EY73" s="834"/>
      <c r="EZ73" s="757"/>
      <c r="FA73" s="566" t="s">
        <v>1307</v>
      </c>
      <c r="FB73" s="568"/>
      <c r="FC73" s="570"/>
      <c r="FD73" s="568"/>
      <c r="FE73" s="565"/>
    </row>
    <row r="74" spans="1:161" s="509" customFormat="1" ht="66" customHeight="1">
      <c r="A74" s="544">
        <v>25</v>
      </c>
      <c r="B74" s="938"/>
      <c r="C74" s="551" t="s">
        <v>839</v>
      </c>
      <c r="D74" s="563" t="s">
        <v>892</v>
      </c>
      <c r="E74" s="563">
        <f t="shared" si="109"/>
        <v>0</v>
      </c>
      <c r="F74" s="563">
        <v>0</v>
      </c>
      <c r="G74" s="563">
        <v>0</v>
      </c>
      <c r="H74" s="563">
        <v>0</v>
      </c>
      <c r="I74" s="563">
        <f t="shared" si="115"/>
        <v>0</v>
      </c>
      <c r="J74" s="563">
        <f t="shared" si="116"/>
        <v>0</v>
      </c>
      <c r="K74" s="563">
        <f t="shared" si="117"/>
        <v>0</v>
      </c>
      <c r="L74" s="563">
        <f t="shared" si="111"/>
        <v>0</v>
      </c>
      <c r="M74" s="563">
        <f t="shared" si="112"/>
        <v>0</v>
      </c>
      <c r="N74" s="563"/>
      <c r="O74" s="563">
        <f t="shared" si="113"/>
        <v>0</v>
      </c>
      <c r="P74" s="563">
        <f t="shared" si="114"/>
        <v>0</v>
      </c>
      <c r="Q74" s="563"/>
      <c r="R74" s="563"/>
      <c r="S74" s="563"/>
      <c r="T74" s="551"/>
      <c r="U74" s="551"/>
      <c r="V74" s="551"/>
      <c r="W74" s="551"/>
      <c r="X74" s="551"/>
      <c r="Y74" s="551"/>
      <c r="Z74" s="551"/>
      <c r="AA74" s="551"/>
      <c r="AB74" s="732"/>
      <c r="AC74" s="733"/>
      <c r="AD74" s="733"/>
      <c r="AE74" s="734"/>
      <c r="AF74" s="734"/>
      <c r="AG74" s="735"/>
      <c r="AH74" s="735"/>
      <c r="AI74" s="738"/>
      <c r="AJ74" s="740"/>
      <c r="AK74" s="742"/>
      <c r="AL74" s="743"/>
      <c r="AM74" s="743"/>
      <c r="AN74" s="744"/>
      <c r="AO74" s="745"/>
      <c r="AP74" s="746"/>
      <c r="AQ74" s="747"/>
      <c r="AR74" s="748"/>
      <c r="AS74" s="749"/>
      <c r="AT74" s="749"/>
      <c r="AU74" s="751"/>
      <c r="AV74" s="752"/>
      <c r="AW74" s="753"/>
      <c r="AX74" s="753"/>
      <c r="AY74" s="754"/>
      <c r="AZ74" s="754"/>
      <c r="BA74" s="754"/>
      <c r="BB74" s="754"/>
      <c r="BC74" s="754"/>
      <c r="BD74" s="754"/>
      <c r="BE74" s="754"/>
      <c r="BF74" s="754"/>
      <c r="BG74" s="754"/>
      <c r="BH74" s="754"/>
      <c r="BI74" s="754"/>
      <c r="BJ74" s="757"/>
      <c r="BK74" s="759"/>
      <c r="BL74" s="761"/>
      <c r="BM74" s="762"/>
      <c r="BN74" s="762"/>
      <c r="BO74" s="762"/>
      <c r="BP74" s="763"/>
      <c r="BQ74" s="763"/>
      <c r="BR74" s="764"/>
      <c r="BS74" s="765"/>
      <c r="BT74" s="766"/>
      <c r="BU74" s="766"/>
      <c r="BV74" s="766"/>
      <c r="BW74" s="767"/>
      <c r="BX74" s="769"/>
      <c r="BY74" s="770"/>
      <c r="BZ74" s="771"/>
      <c r="CA74" s="772"/>
      <c r="CB74" s="772"/>
      <c r="CC74" s="772"/>
      <c r="CD74" s="774"/>
      <c r="CE74" s="775"/>
      <c r="CF74" s="776"/>
      <c r="CG74" s="777"/>
      <c r="CH74" s="778"/>
      <c r="CI74" s="778"/>
      <c r="CJ74" s="778"/>
      <c r="CK74" s="779"/>
      <c r="CL74" s="780"/>
      <c r="CM74" s="781"/>
      <c r="CN74" s="782"/>
      <c r="CO74" s="783"/>
      <c r="CP74" s="784"/>
      <c r="CQ74" s="784"/>
      <c r="CR74" s="785"/>
      <c r="CS74" s="786"/>
      <c r="CT74" s="787"/>
      <c r="CU74" s="788"/>
      <c r="CV74" s="789"/>
      <c r="CW74" s="790"/>
      <c r="CX74" s="790"/>
      <c r="CY74" s="791"/>
      <c r="CZ74" s="793"/>
      <c r="DA74" s="794"/>
      <c r="DB74" s="795"/>
      <c r="DC74" s="796"/>
      <c r="DD74" s="796"/>
      <c r="DE74" s="796"/>
      <c r="DF74" s="798"/>
      <c r="DG74" s="799"/>
      <c r="DH74" s="800"/>
      <c r="DI74" s="801"/>
      <c r="DJ74" s="801"/>
      <c r="DK74" s="801"/>
      <c r="DL74" s="801"/>
      <c r="DM74" s="802"/>
      <c r="DN74" s="803"/>
      <c r="DO74" s="804"/>
      <c r="DP74" s="805"/>
      <c r="DQ74" s="807"/>
      <c r="DR74" s="808"/>
      <c r="DS74" s="808"/>
      <c r="DT74" s="809"/>
      <c r="DU74" s="810"/>
      <c r="DV74" s="811"/>
      <c r="DW74" s="812"/>
      <c r="DX74" s="815"/>
      <c r="DY74" s="815"/>
      <c r="DZ74" s="815"/>
      <c r="EA74" s="816"/>
      <c r="EB74" s="817"/>
      <c r="EC74" s="818"/>
      <c r="ED74" s="819"/>
      <c r="EE74" s="821"/>
      <c r="EF74" s="821"/>
      <c r="EG74" s="822"/>
      <c r="EH74" s="822"/>
      <c r="EI74" s="823"/>
      <c r="EJ74" s="825"/>
      <c r="EK74" s="825"/>
      <c r="EL74" s="825"/>
      <c r="EM74" s="825"/>
      <c r="EN74" s="823"/>
      <c r="EO74" s="825"/>
      <c r="EP74" s="826"/>
      <c r="EQ74" s="827"/>
      <c r="ER74" s="828"/>
      <c r="ES74" s="829"/>
      <c r="ET74" s="831"/>
      <c r="EU74" s="831"/>
      <c r="EV74" s="831"/>
      <c r="EW74" s="832"/>
      <c r="EX74" s="833"/>
      <c r="EY74" s="834"/>
      <c r="EZ74" s="551"/>
      <c r="FA74" s="566" t="s">
        <v>893</v>
      </c>
      <c r="FB74" s="568"/>
      <c r="FC74" s="570" t="s">
        <v>840</v>
      </c>
      <c r="FD74" s="568"/>
      <c r="FE74" s="567" t="s">
        <v>845</v>
      </c>
    </row>
    <row r="75" spans="1:161" s="509" customFormat="1" ht="91.5" customHeight="1">
      <c r="A75" s="665">
        <v>26</v>
      </c>
      <c r="B75" s="938"/>
      <c r="C75" s="622" t="s">
        <v>839</v>
      </c>
      <c r="D75" s="563" t="s">
        <v>1141</v>
      </c>
      <c r="E75" s="563">
        <f t="shared" si="109"/>
        <v>0</v>
      </c>
      <c r="F75" s="563">
        <v>0</v>
      </c>
      <c r="G75" s="563">
        <v>0</v>
      </c>
      <c r="H75" s="563">
        <v>0</v>
      </c>
      <c r="I75" s="563">
        <f t="shared" si="115"/>
        <v>0</v>
      </c>
      <c r="J75" s="563">
        <f t="shared" si="116"/>
        <v>0</v>
      </c>
      <c r="K75" s="563">
        <f t="shared" si="117"/>
        <v>0</v>
      </c>
      <c r="L75" s="563">
        <f t="shared" si="111"/>
        <v>0</v>
      </c>
      <c r="M75" s="563">
        <f t="shared" si="112"/>
        <v>0</v>
      </c>
      <c r="N75" s="563"/>
      <c r="O75" s="563">
        <f t="shared" si="113"/>
        <v>0</v>
      </c>
      <c r="P75" s="563">
        <f t="shared" si="114"/>
        <v>0</v>
      </c>
      <c r="Q75" s="563"/>
      <c r="R75" s="563"/>
      <c r="S75" s="563"/>
      <c r="T75" s="613"/>
      <c r="U75" s="613"/>
      <c r="V75" s="613"/>
      <c r="W75" s="613"/>
      <c r="X75" s="613"/>
      <c r="Y75" s="613"/>
      <c r="Z75" s="613"/>
      <c r="AA75" s="613"/>
      <c r="AB75" s="732"/>
      <c r="AC75" s="733"/>
      <c r="AD75" s="733"/>
      <c r="AE75" s="734"/>
      <c r="AF75" s="734"/>
      <c r="AG75" s="735"/>
      <c r="AH75" s="735"/>
      <c r="AI75" s="738"/>
      <c r="AJ75" s="740"/>
      <c r="AK75" s="742"/>
      <c r="AL75" s="743"/>
      <c r="AM75" s="743"/>
      <c r="AN75" s="744"/>
      <c r="AO75" s="745"/>
      <c r="AP75" s="746"/>
      <c r="AQ75" s="747"/>
      <c r="AR75" s="748"/>
      <c r="AS75" s="749"/>
      <c r="AT75" s="749"/>
      <c r="AU75" s="751"/>
      <c r="AV75" s="752"/>
      <c r="AW75" s="753"/>
      <c r="AX75" s="753"/>
      <c r="AY75" s="754"/>
      <c r="AZ75" s="754"/>
      <c r="BA75" s="754"/>
      <c r="BB75" s="754"/>
      <c r="BC75" s="754"/>
      <c r="BD75" s="754"/>
      <c r="BE75" s="754"/>
      <c r="BF75" s="754"/>
      <c r="BG75" s="754"/>
      <c r="BH75" s="754"/>
      <c r="BI75" s="754"/>
      <c r="BJ75" s="757"/>
      <c r="BK75" s="759"/>
      <c r="BL75" s="761"/>
      <c r="BM75" s="762"/>
      <c r="BN75" s="762"/>
      <c r="BO75" s="762"/>
      <c r="BP75" s="763"/>
      <c r="BQ75" s="763"/>
      <c r="BR75" s="764"/>
      <c r="BS75" s="765"/>
      <c r="BT75" s="766"/>
      <c r="BU75" s="766"/>
      <c r="BV75" s="766"/>
      <c r="BW75" s="767"/>
      <c r="BX75" s="769"/>
      <c r="BY75" s="770"/>
      <c r="BZ75" s="771"/>
      <c r="CA75" s="772"/>
      <c r="CB75" s="772"/>
      <c r="CC75" s="772"/>
      <c r="CD75" s="774"/>
      <c r="CE75" s="775"/>
      <c r="CF75" s="776"/>
      <c r="CG75" s="777"/>
      <c r="CH75" s="778"/>
      <c r="CI75" s="778"/>
      <c r="CJ75" s="778"/>
      <c r="CK75" s="779"/>
      <c r="CL75" s="780"/>
      <c r="CM75" s="781"/>
      <c r="CN75" s="782"/>
      <c r="CO75" s="783"/>
      <c r="CP75" s="784"/>
      <c r="CQ75" s="784"/>
      <c r="CR75" s="785"/>
      <c r="CS75" s="786"/>
      <c r="CT75" s="787"/>
      <c r="CU75" s="788"/>
      <c r="CV75" s="789"/>
      <c r="CW75" s="790"/>
      <c r="CX75" s="790"/>
      <c r="CY75" s="791"/>
      <c r="CZ75" s="793"/>
      <c r="DA75" s="794"/>
      <c r="DB75" s="795"/>
      <c r="DC75" s="796"/>
      <c r="DD75" s="796"/>
      <c r="DE75" s="796"/>
      <c r="DF75" s="798"/>
      <c r="DG75" s="799"/>
      <c r="DH75" s="800"/>
      <c r="DI75" s="801"/>
      <c r="DJ75" s="801"/>
      <c r="DK75" s="801"/>
      <c r="DL75" s="801"/>
      <c r="DM75" s="802"/>
      <c r="DN75" s="803"/>
      <c r="DO75" s="804"/>
      <c r="DP75" s="805"/>
      <c r="DQ75" s="807"/>
      <c r="DR75" s="808"/>
      <c r="DS75" s="808"/>
      <c r="DT75" s="809"/>
      <c r="DU75" s="810"/>
      <c r="DV75" s="811"/>
      <c r="DW75" s="812"/>
      <c r="DX75" s="815"/>
      <c r="DY75" s="815"/>
      <c r="DZ75" s="815"/>
      <c r="EA75" s="816"/>
      <c r="EB75" s="817"/>
      <c r="EC75" s="818"/>
      <c r="ED75" s="819"/>
      <c r="EE75" s="821"/>
      <c r="EF75" s="821"/>
      <c r="EG75" s="822"/>
      <c r="EH75" s="822"/>
      <c r="EI75" s="823"/>
      <c r="EJ75" s="825"/>
      <c r="EK75" s="825"/>
      <c r="EL75" s="825"/>
      <c r="EM75" s="825"/>
      <c r="EN75" s="823"/>
      <c r="EO75" s="825"/>
      <c r="EP75" s="826"/>
      <c r="EQ75" s="827"/>
      <c r="ER75" s="828"/>
      <c r="ES75" s="829"/>
      <c r="ET75" s="831"/>
      <c r="EU75" s="831"/>
      <c r="EV75" s="831"/>
      <c r="EW75" s="832"/>
      <c r="EX75" s="833"/>
      <c r="EY75" s="834"/>
      <c r="EZ75" s="613"/>
      <c r="FA75" s="566"/>
      <c r="FB75" s="568"/>
      <c r="FC75" s="570"/>
      <c r="FD75" s="568"/>
      <c r="FE75" s="567" t="s">
        <v>1142</v>
      </c>
    </row>
    <row r="76" spans="1:161" s="509" customFormat="1" ht="91.5" customHeight="1">
      <c r="A76" s="677"/>
      <c r="B76" s="938"/>
      <c r="C76" s="676"/>
      <c r="D76" s="563" t="s">
        <v>1242</v>
      </c>
      <c r="E76" s="563">
        <f t="shared" ref="E76" si="121">SUM(I76:N76)</f>
        <v>0</v>
      </c>
      <c r="F76" s="563">
        <v>0</v>
      </c>
      <c r="G76" s="563">
        <v>0</v>
      </c>
      <c r="H76" s="563">
        <v>0</v>
      </c>
      <c r="I76" s="563">
        <f t="shared" si="115"/>
        <v>0</v>
      </c>
      <c r="J76" s="563">
        <f t="shared" si="116"/>
        <v>0</v>
      </c>
      <c r="K76" s="563">
        <f t="shared" si="117"/>
        <v>0</v>
      </c>
      <c r="L76" s="563">
        <f t="shared" si="111"/>
        <v>0</v>
      </c>
      <c r="M76" s="563">
        <f t="shared" si="112"/>
        <v>0</v>
      </c>
      <c r="N76" s="563"/>
      <c r="O76" s="563">
        <f t="shared" si="113"/>
        <v>0</v>
      </c>
      <c r="P76" s="563">
        <f t="shared" si="114"/>
        <v>0</v>
      </c>
      <c r="Q76" s="563"/>
      <c r="R76" s="563"/>
      <c r="S76" s="563"/>
      <c r="T76" s="676"/>
      <c r="U76" s="676"/>
      <c r="V76" s="676"/>
      <c r="W76" s="676"/>
      <c r="X76" s="676"/>
      <c r="Y76" s="676"/>
      <c r="Z76" s="676"/>
      <c r="AA76" s="676"/>
      <c r="AB76" s="732"/>
      <c r="AC76" s="733"/>
      <c r="AD76" s="733"/>
      <c r="AE76" s="734"/>
      <c r="AF76" s="734"/>
      <c r="AG76" s="735"/>
      <c r="AH76" s="735"/>
      <c r="AI76" s="738"/>
      <c r="AJ76" s="740"/>
      <c r="AK76" s="742"/>
      <c r="AL76" s="743"/>
      <c r="AM76" s="743"/>
      <c r="AN76" s="744"/>
      <c r="AO76" s="745"/>
      <c r="AP76" s="746"/>
      <c r="AQ76" s="747"/>
      <c r="AR76" s="748"/>
      <c r="AS76" s="749"/>
      <c r="AT76" s="749"/>
      <c r="AU76" s="751"/>
      <c r="AV76" s="752"/>
      <c r="AW76" s="753"/>
      <c r="AX76" s="753"/>
      <c r="AY76" s="754"/>
      <c r="AZ76" s="754"/>
      <c r="BA76" s="754"/>
      <c r="BB76" s="754"/>
      <c r="BC76" s="754"/>
      <c r="BD76" s="754"/>
      <c r="BE76" s="754"/>
      <c r="BF76" s="754"/>
      <c r="BG76" s="754"/>
      <c r="BH76" s="754"/>
      <c r="BI76" s="754"/>
      <c r="BJ76" s="757"/>
      <c r="BK76" s="759"/>
      <c r="BL76" s="761"/>
      <c r="BM76" s="762"/>
      <c r="BN76" s="762"/>
      <c r="BO76" s="762"/>
      <c r="BP76" s="763"/>
      <c r="BQ76" s="763"/>
      <c r="BR76" s="764"/>
      <c r="BS76" s="765"/>
      <c r="BT76" s="766"/>
      <c r="BU76" s="766"/>
      <c r="BV76" s="766"/>
      <c r="BW76" s="767"/>
      <c r="BX76" s="769"/>
      <c r="BY76" s="770"/>
      <c r="BZ76" s="771"/>
      <c r="CA76" s="772"/>
      <c r="CB76" s="772"/>
      <c r="CC76" s="772"/>
      <c r="CD76" s="774"/>
      <c r="CE76" s="775"/>
      <c r="CF76" s="776"/>
      <c r="CG76" s="777"/>
      <c r="CH76" s="778"/>
      <c r="CI76" s="778"/>
      <c r="CJ76" s="778"/>
      <c r="CK76" s="779"/>
      <c r="CL76" s="780"/>
      <c r="CM76" s="781"/>
      <c r="CN76" s="782"/>
      <c r="CO76" s="783"/>
      <c r="CP76" s="784"/>
      <c r="CQ76" s="784"/>
      <c r="CR76" s="785"/>
      <c r="CS76" s="786"/>
      <c r="CT76" s="787"/>
      <c r="CU76" s="788"/>
      <c r="CV76" s="789"/>
      <c r="CW76" s="790"/>
      <c r="CX76" s="790"/>
      <c r="CY76" s="791"/>
      <c r="CZ76" s="793"/>
      <c r="DA76" s="794"/>
      <c r="DB76" s="795"/>
      <c r="DC76" s="796"/>
      <c r="DD76" s="796"/>
      <c r="DE76" s="796"/>
      <c r="DF76" s="798"/>
      <c r="DG76" s="799"/>
      <c r="DH76" s="800"/>
      <c r="DI76" s="801"/>
      <c r="DJ76" s="801"/>
      <c r="DK76" s="801"/>
      <c r="DL76" s="801"/>
      <c r="DM76" s="802"/>
      <c r="DN76" s="803"/>
      <c r="DO76" s="804"/>
      <c r="DP76" s="805"/>
      <c r="DQ76" s="807"/>
      <c r="DR76" s="808"/>
      <c r="DS76" s="808"/>
      <c r="DT76" s="809"/>
      <c r="DU76" s="810"/>
      <c r="DV76" s="811"/>
      <c r="DW76" s="812"/>
      <c r="DX76" s="815"/>
      <c r="DY76" s="815"/>
      <c r="DZ76" s="815"/>
      <c r="EA76" s="816"/>
      <c r="EB76" s="817"/>
      <c r="EC76" s="818"/>
      <c r="ED76" s="819"/>
      <c r="EE76" s="821"/>
      <c r="EF76" s="821"/>
      <c r="EG76" s="822"/>
      <c r="EH76" s="822"/>
      <c r="EI76" s="823"/>
      <c r="EJ76" s="825"/>
      <c r="EK76" s="825"/>
      <c r="EL76" s="825"/>
      <c r="EM76" s="825"/>
      <c r="EN76" s="823"/>
      <c r="EO76" s="825"/>
      <c r="EP76" s="826"/>
      <c r="EQ76" s="827"/>
      <c r="ER76" s="828"/>
      <c r="ES76" s="829"/>
      <c r="ET76" s="831"/>
      <c r="EU76" s="831"/>
      <c r="EV76" s="831"/>
      <c r="EW76" s="832"/>
      <c r="EX76" s="833"/>
      <c r="EY76" s="834"/>
      <c r="EZ76" s="676"/>
      <c r="FA76" s="566"/>
      <c r="FB76" s="568"/>
      <c r="FC76" s="570"/>
      <c r="FD76" s="568"/>
      <c r="FE76" s="567"/>
    </row>
    <row r="77" spans="1:161" s="509" customFormat="1" ht="66" customHeight="1">
      <c r="A77" s="544">
        <v>27</v>
      </c>
      <c r="B77" s="938"/>
      <c r="C77" s="616" t="s">
        <v>1131</v>
      </c>
      <c r="D77" s="563" t="s">
        <v>1130</v>
      </c>
      <c r="E77" s="563">
        <f t="shared" si="109"/>
        <v>0</v>
      </c>
      <c r="F77" s="563">
        <v>0</v>
      </c>
      <c r="G77" s="563">
        <v>0</v>
      </c>
      <c r="H77" s="563">
        <v>0</v>
      </c>
      <c r="I77" s="563">
        <f t="shared" si="115"/>
        <v>0</v>
      </c>
      <c r="J77" s="563">
        <f t="shared" si="116"/>
        <v>0</v>
      </c>
      <c r="K77" s="563">
        <f t="shared" si="117"/>
        <v>0</v>
      </c>
      <c r="L77" s="563">
        <f t="shared" si="111"/>
        <v>0</v>
      </c>
      <c r="M77" s="563">
        <f t="shared" si="112"/>
        <v>0</v>
      </c>
      <c r="N77" s="563"/>
      <c r="O77" s="563">
        <f t="shared" si="113"/>
        <v>0</v>
      </c>
      <c r="P77" s="563">
        <f t="shared" si="114"/>
        <v>0</v>
      </c>
      <c r="Q77" s="563"/>
      <c r="R77" s="563"/>
      <c r="S77" s="563"/>
      <c r="T77" s="616"/>
      <c r="U77" s="616"/>
      <c r="V77" s="616"/>
      <c r="W77" s="616"/>
      <c r="X77" s="616"/>
      <c r="Y77" s="616"/>
      <c r="Z77" s="616"/>
      <c r="AA77" s="616"/>
      <c r="AB77" s="732"/>
      <c r="AC77" s="733"/>
      <c r="AD77" s="733"/>
      <c r="AE77" s="734"/>
      <c r="AF77" s="734"/>
      <c r="AG77" s="735"/>
      <c r="AH77" s="735"/>
      <c r="AI77" s="738"/>
      <c r="AJ77" s="740"/>
      <c r="AK77" s="742"/>
      <c r="AL77" s="743"/>
      <c r="AM77" s="743"/>
      <c r="AN77" s="744"/>
      <c r="AO77" s="745"/>
      <c r="AP77" s="746"/>
      <c r="AQ77" s="747"/>
      <c r="AR77" s="748"/>
      <c r="AS77" s="749"/>
      <c r="AT77" s="749"/>
      <c r="AU77" s="751"/>
      <c r="AV77" s="752"/>
      <c r="AW77" s="753"/>
      <c r="AX77" s="753"/>
      <c r="AY77" s="754"/>
      <c r="AZ77" s="754"/>
      <c r="BA77" s="754"/>
      <c r="BB77" s="754"/>
      <c r="BC77" s="754"/>
      <c r="BD77" s="754"/>
      <c r="BE77" s="754"/>
      <c r="BF77" s="754"/>
      <c r="BG77" s="754"/>
      <c r="BH77" s="754"/>
      <c r="BI77" s="754"/>
      <c r="BJ77" s="757"/>
      <c r="BK77" s="759"/>
      <c r="BL77" s="761"/>
      <c r="BM77" s="762"/>
      <c r="BN77" s="762"/>
      <c r="BO77" s="762"/>
      <c r="BP77" s="763"/>
      <c r="BQ77" s="763"/>
      <c r="BR77" s="764"/>
      <c r="BS77" s="765"/>
      <c r="BT77" s="766"/>
      <c r="BU77" s="766"/>
      <c r="BV77" s="766"/>
      <c r="BW77" s="767"/>
      <c r="BX77" s="769"/>
      <c r="BY77" s="770"/>
      <c r="BZ77" s="771"/>
      <c r="CA77" s="772"/>
      <c r="CB77" s="772"/>
      <c r="CC77" s="772"/>
      <c r="CD77" s="774"/>
      <c r="CE77" s="775"/>
      <c r="CF77" s="776"/>
      <c r="CG77" s="777"/>
      <c r="CH77" s="778"/>
      <c r="CI77" s="778"/>
      <c r="CJ77" s="778"/>
      <c r="CK77" s="779"/>
      <c r="CL77" s="780"/>
      <c r="CM77" s="781"/>
      <c r="CN77" s="782"/>
      <c r="CO77" s="783"/>
      <c r="CP77" s="784"/>
      <c r="CQ77" s="784"/>
      <c r="CR77" s="785"/>
      <c r="CS77" s="786"/>
      <c r="CT77" s="787"/>
      <c r="CU77" s="788"/>
      <c r="CV77" s="789"/>
      <c r="CW77" s="790"/>
      <c r="CX77" s="790"/>
      <c r="CY77" s="791"/>
      <c r="CZ77" s="793"/>
      <c r="DA77" s="794"/>
      <c r="DB77" s="795"/>
      <c r="DC77" s="796"/>
      <c r="DD77" s="796"/>
      <c r="DE77" s="796"/>
      <c r="DF77" s="798"/>
      <c r="DG77" s="799"/>
      <c r="DH77" s="800"/>
      <c r="DI77" s="801"/>
      <c r="DJ77" s="801"/>
      <c r="DK77" s="801"/>
      <c r="DL77" s="801"/>
      <c r="DM77" s="802"/>
      <c r="DN77" s="803"/>
      <c r="DO77" s="804"/>
      <c r="DP77" s="805"/>
      <c r="DQ77" s="807"/>
      <c r="DR77" s="808"/>
      <c r="DS77" s="808"/>
      <c r="DT77" s="809"/>
      <c r="DU77" s="810"/>
      <c r="DV77" s="811"/>
      <c r="DW77" s="812"/>
      <c r="DX77" s="815"/>
      <c r="DY77" s="815"/>
      <c r="DZ77" s="815"/>
      <c r="EA77" s="816"/>
      <c r="EB77" s="817"/>
      <c r="EC77" s="818"/>
      <c r="ED77" s="819"/>
      <c r="EE77" s="821"/>
      <c r="EF77" s="821"/>
      <c r="EG77" s="822"/>
      <c r="EH77" s="822"/>
      <c r="EI77" s="823"/>
      <c r="EJ77" s="825"/>
      <c r="EK77" s="825"/>
      <c r="EL77" s="825"/>
      <c r="EM77" s="825"/>
      <c r="EN77" s="823"/>
      <c r="EO77" s="825"/>
      <c r="EP77" s="826"/>
      <c r="EQ77" s="827"/>
      <c r="ER77" s="828"/>
      <c r="ES77" s="829"/>
      <c r="ET77" s="831"/>
      <c r="EU77" s="831"/>
      <c r="EV77" s="831"/>
      <c r="EW77" s="832"/>
      <c r="EX77" s="833"/>
      <c r="EY77" s="834"/>
      <c r="EZ77" s="616"/>
      <c r="FA77" s="566"/>
      <c r="FB77" s="568"/>
      <c r="FC77" s="570"/>
      <c r="FD77" s="568"/>
      <c r="FE77" s="567" t="s">
        <v>1143</v>
      </c>
    </row>
    <row r="78" spans="1:161" s="509" customFormat="1" ht="78" customHeight="1">
      <c r="A78" s="716"/>
      <c r="B78" s="938"/>
      <c r="C78" s="715" t="s">
        <v>996</v>
      </c>
      <c r="D78" s="563" t="s">
        <v>1281</v>
      </c>
      <c r="E78" s="563">
        <f t="shared" ref="E78" si="122">SUM(I78:N78)</f>
        <v>0</v>
      </c>
      <c r="F78" s="563">
        <v>0</v>
      </c>
      <c r="G78" s="563">
        <v>1</v>
      </c>
      <c r="H78" s="563">
        <v>0</v>
      </c>
      <c r="I78" s="563">
        <f t="shared" si="115"/>
        <v>0</v>
      </c>
      <c r="J78" s="563">
        <f t="shared" si="116"/>
        <v>0</v>
      </c>
      <c r="K78" s="563">
        <f t="shared" si="117"/>
        <v>0</v>
      </c>
      <c r="L78" s="563">
        <f t="shared" si="111"/>
        <v>0</v>
      </c>
      <c r="M78" s="563">
        <f t="shared" si="112"/>
        <v>0</v>
      </c>
      <c r="N78" s="563"/>
      <c r="O78" s="563">
        <f t="shared" si="113"/>
        <v>0</v>
      </c>
      <c r="P78" s="563">
        <f t="shared" si="114"/>
        <v>0</v>
      </c>
      <c r="Q78" s="563"/>
      <c r="R78" s="563"/>
      <c r="S78" s="563"/>
      <c r="T78" s="715"/>
      <c r="U78" s="715"/>
      <c r="V78" s="715"/>
      <c r="W78" s="715"/>
      <c r="X78" s="715"/>
      <c r="Y78" s="715"/>
      <c r="Z78" s="715"/>
      <c r="AA78" s="715"/>
      <c r="AB78" s="732"/>
      <c r="AC78" s="733"/>
      <c r="AD78" s="733"/>
      <c r="AE78" s="734"/>
      <c r="AF78" s="734"/>
      <c r="AG78" s="735"/>
      <c r="AH78" s="735"/>
      <c r="AI78" s="738"/>
      <c r="AJ78" s="740"/>
      <c r="AK78" s="742"/>
      <c r="AL78" s="743"/>
      <c r="AM78" s="743"/>
      <c r="AN78" s="744"/>
      <c r="AO78" s="745"/>
      <c r="AP78" s="746"/>
      <c r="AQ78" s="747"/>
      <c r="AR78" s="748"/>
      <c r="AS78" s="749"/>
      <c r="AT78" s="749"/>
      <c r="AU78" s="751"/>
      <c r="AV78" s="752"/>
      <c r="AW78" s="753"/>
      <c r="AX78" s="753"/>
      <c r="AY78" s="754"/>
      <c r="AZ78" s="754"/>
      <c r="BA78" s="754"/>
      <c r="BB78" s="754"/>
      <c r="BC78" s="754"/>
      <c r="BD78" s="754"/>
      <c r="BE78" s="754"/>
      <c r="BF78" s="754"/>
      <c r="BG78" s="754"/>
      <c r="BH78" s="754"/>
      <c r="BI78" s="754"/>
      <c r="BJ78" s="757"/>
      <c r="BK78" s="759"/>
      <c r="BL78" s="761"/>
      <c r="BM78" s="762"/>
      <c r="BN78" s="762"/>
      <c r="BO78" s="762"/>
      <c r="BP78" s="763"/>
      <c r="BQ78" s="763"/>
      <c r="BR78" s="764"/>
      <c r="BS78" s="765"/>
      <c r="BT78" s="766"/>
      <c r="BU78" s="766"/>
      <c r="BV78" s="766"/>
      <c r="BW78" s="767"/>
      <c r="BX78" s="769"/>
      <c r="BY78" s="770"/>
      <c r="BZ78" s="771"/>
      <c r="CA78" s="772"/>
      <c r="CB78" s="772"/>
      <c r="CC78" s="772"/>
      <c r="CD78" s="774"/>
      <c r="CE78" s="775"/>
      <c r="CF78" s="776"/>
      <c r="CG78" s="777"/>
      <c r="CH78" s="778"/>
      <c r="CI78" s="778"/>
      <c r="CJ78" s="778"/>
      <c r="CK78" s="779"/>
      <c r="CL78" s="780"/>
      <c r="CM78" s="781"/>
      <c r="CN78" s="782"/>
      <c r="CO78" s="783"/>
      <c r="CP78" s="784"/>
      <c r="CQ78" s="784"/>
      <c r="CR78" s="785"/>
      <c r="CS78" s="786"/>
      <c r="CT78" s="787"/>
      <c r="CU78" s="788"/>
      <c r="CV78" s="789"/>
      <c r="CW78" s="790"/>
      <c r="CX78" s="790"/>
      <c r="CY78" s="791"/>
      <c r="CZ78" s="793"/>
      <c r="DA78" s="794"/>
      <c r="DB78" s="795"/>
      <c r="DC78" s="796"/>
      <c r="DD78" s="796"/>
      <c r="DE78" s="796"/>
      <c r="DF78" s="798"/>
      <c r="DG78" s="799"/>
      <c r="DH78" s="800"/>
      <c r="DI78" s="801"/>
      <c r="DJ78" s="801"/>
      <c r="DK78" s="801"/>
      <c r="DL78" s="801"/>
      <c r="DM78" s="802"/>
      <c r="DN78" s="803"/>
      <c r="DO78" s="804"/>
      <c r="DP78" s="805"/>
      <c r="DQ78" s="807"/>
      <c r="DR78" s="808"/>
      <c r="DS78" s="808"/>
      <c r="DT78" s="809"/>
      <c r="DU78" s="810"/>
      <c r="DV78" s="811"/>
      <c r="DW78" s="812"/>
      <c r="DX78" s="815"/>
      <c r="DY78" s="815"/>
      <c r="DZ78" s="815"/>
      <c r="EA78" s="816"/>
      <c r="EB78" s="817"/>
      <c r="EC78" s="818"/>
      <c r="ED78" s="819"/>
      <c r="EE78" s="821"/>
      <c r="EF78" s="821"/>
      <c r="EG78" s="822"/>
      <c r="EH78" s="822"/>
      <c r="EI78" s="823"/>
      <c r="EJ78" s="825"/>
      <c r="EK78" s="825"/>
      <c r="EL78" s="825"/>
      <c r="EM78" s="825"/>
      <c r="EN78" s="823"/>
      <c r="EO78" s="825"/>
      <c r="EP78" s="826"/>
      <c r="EQ78" s="827"/>
      <c r="ER78" s="828"/>
      <c r="ES78" s="829"/>
      <c r="ET78" s="831"/>
      <c r="EU78" s="831"/>
      <c r="EV78" s="831"/>
      <c r="EW78" s="832"/>
      <c r="EX78" s="833"/>
      <c r="EY78" s="834"/>
      <c r="EZ78" s="715"/>
      <c r="FA78" s="566"/>
      <c r="FB78" s="568"/>
      <c r="FC78" s="570"/>
      <c r="FD78" s="568"/>
      <c r="FE78" s="567"/>
    </row>
    <row r="79" spans="1:161" s="509" customFormat="1" ht="72.75" customHeight="1">
      <c r="A79" s="665">
        <v>28</v>
      </c>
      <c r="B79" s="938"/>
      <c r="C79" s="551" t="s">
        <v>839</v>
      </c>
      <c r="D79" s="563" t="s">
        <v>1145</v>
      </c>
      <c r="E79" s="563">
        <f t="shared" si="109"/>
        <v>0</v>
      </c>
      <c r="F79" s="563">
        <v>0</v>
      </c>
      <c r="G79" s="563">
        <v>0</v>
      </c>
      <c r="H79" s="563">
        <v>0</v>
      </c>
      <c r="I79" s="563">
        <f t="shared" si="115"/>
        <v>0</v>
      </c>
      <c r="J79" s="563">
        <f t="shared" si="116"/>
        <v>0</v>
      </c>
      <c r="K79" s="563">
        <f t="shared" si="117"/>
        <v>0</v>
      </c>
      <c r="L79" s="563">
        <f t="shared" si="111"/>
        <v>0</v>
      </c>
      <c r="M79" s="563">
        <f t="shared" si="112"/>
        <v>0</v>
      </c>
      <c r="N79" s="563"/>
      <c r="O79" s="563">
        <f t="shared" si="113"/>
        <v>0</v>
      </c>
      <c r="P79" s="563">
        <f t="shared" si="114"/>
        <v>0</v>
      </c>
      <c r="Q79" s="563"/>
      <c r="R79" s="563"/>
      <c r="S79" s="563"/>
      <c r="T79" s="551"/>
      <c r="U79" s="551"/>
      <c r="V79" s="551"/>
      <c r="W79" s="551"/>
      <c r="X79" s="551"/>
      <c r="Y79" s="551"/>
      <c r="Z79" s="551"/>
      <c r="AA79" s="551"/>
      <c r="AB79" s="732"/>
      <c r="AC79" s="733"/>
      <c r="AD79" s="733"/>
      <c r="AE79" s="734"/>
      <c r="AF79" s="734"/>
      <c r="AG79" s="735"/>
      <c r="AH79" s="735"/>
      <c r="AI79" s="738"/>
      <c r="AJ79" s="740"/>
      <c r="AK79" s="742"/>
      <c r="AL79" s="743"/>
      <c r="AM79" s="743"/>
      <c r="AN79" s="744"/>
      <c r="AO79" s="745"/>
      <c r="AP79" s="746"/>
      <c r="AQ79" s="747"/>
      <c r="AR79" s="748"/>
      <c r="AS79" s="749"/>
      <c r="AT79" s="749"/>
      <c r="AU79" s="751"/>
      <c r="AV79" s="752"/>
      <c r="AW79" s="753"/>
      <c r="AX79" s="753"/>
      <c r="AY79" s="754"/>
      <c r="AZ79" s="754"/>
      <c r="BA79" s="754"/>
      <c r="BB79" s="754"/>
      <c r="BC79" s="754"/>
      <c r="BD79" s="754"/>
      <c r="BE79" s="754"/>
      <c r="BF79" s="754"/>
      <c r="BG79" s="754"/>
      <c r="BH79" s="754"/>
      <c r="BI79" s="754"/>
      <c r="BJ79" s="757"/>
      <c r="BK79" s="759"/>
      <c r="BL79" s="761"/>
      <c r="BM79" s="762"/>
      <c r="BN79" s="762"/>
      <c r="BO79" s="762"/>
      <c r="BP79" s="763"/>
      <c r="BQ79" s="763"/>
      <c r="BR79" s="764"/>
      <c r="BS79" s="765"/>
      <c r="BT79" s="766"/>
      <c r="BU79" s="766"/>
      <c r="BV79" s="766"/>
      <c r="BW79" s="767"/>
      <c r="BX79" s="769"/>
      <c r="BY79" s="770"/>
      <c r="BZ79" s="771"/>
      <c r="CA79" s="772"/>
      <c r="CB79" s="772"/>
      <c r="CC79" s="772"/>
      <c r="CD79" s="774"/>
      <c r="CE79" s="775"/>
      <c r="CF79" s="776"/>
      <c r="CG79" s="777"/>
      <c r="CH79" s="778"/>
      <c r="CI79" s="778"/>
      <c r="CJ79" s="778"/>
      <c r="CK79" s="779"/>
      <c r="CL79" s="780"/>
      <c r="CM79" s="781"/>
      <c r="CN79" s="782"/>
      <c r="CO79" s="783"/>
      <c r="CP79" s="784"/>
      <c r="CQ79" s="784"/>
      <c r="CR79" s="785"/>
      <c r="CS79" s="786"/>
      <c r="CT79" s="787"/>
      <c r="CU79" s="788"/>
      <c r="CV79" s="789"/>
      <c r="CW79" s="790"/>
      <c r="CX79" s="790"/>
      <c r="CY79" s="791"/>
      <c r="CZ79" s="793"/>
      <c r="DA79" s="794"/>
      <c r="DB79" s="795"/>
      <c r="DC79" s="796"/>
      <c r="DD79" s="796"/>
      <c r="DE79" s="796"/>
      <c r="DF79" s="798"/>
      <c r="DG79" s="799"/>
      <c r="DH79" s="800"/>
      <c r="DI79" s="801"/>
      <c r="DJ79" s="801"/>
      <c r="DK79" s="801"/>
      <c r="DL79" s="801"/>
      <c r="DM79" s="802"/>
      <c r="DN79" s="803"/>
      <c r="DO79" s="804"/>
      <c r="DP79" s="805"/>
      <c r="DQ79" s="807"/>
      <c r="DR79" s="808"/>
      <c r="DS79" s="808"/>
      <c r="DT79" s="809"/>
      <c r="DU79" s="810"/>
      <c r="DV79" s="811"/>
      <c r="DW79" s="812"/>
      <c r="DX79" s="815"/>
      <c r="DY79" s="815"/>
      <c r="DZ79" s="815"/>
      <c r="EA79" s="816"/>
      <c r="EB79" s="817"/>
      <c r="EC79" s="818"/>
      <c r="ED79" s="819"/>
      <c r="EE79" s="821"/>
      <c r="EF79" s="821"/>
      <c r="EG79" s="822"/>
      <c r="EH79" s="822"/>
      <c r="EI79" s="823"/>
      <c r="EJ79" s="825"/>
      <c r="EK79" s="825"/>
      <c r="EL79" s="825"/>
      <c r="EM79" s="825"/>
      <c r="EN79" s="823"/>
      <c r="EO79" s="825"/>
      <c r="EP79" s="826"/>
      <c r="EQ79" s="827"/>
      <c r="ER79" s="828"/>
      <c r="ES79" s="829"/>
      <c r="ET79" s="831"/>
      <c r="EU79" s="831"/>
      <c r="EV79" s="831"/>
      <c r="EW79" s="832"/>
      <c r="EX79" s="833"/>
      <c r="EY79" s="834"/>
      <c r="EZ79" s="551"/>
      <c r="FA79" s="566"/>
      <c r="FB79" s="568"/>
      <c r="FC79" s="570"/>
      <c r="FD79" s="568"/>
      <c r="FE79" s="567" t="s">
        <v>1005</v>
      </c>
    </row>
    <row r="80" spans="1:161" s="509" customFormat="1" ht="72.75" customHeight="1">
      <c r="A80" s="544">
        <v>29</v>
      </c>
      <c r="B80" s="938"/>
      <c r="C80" s="614" t="s">
        <v>839</v>
      </c>
      <c r="D80" s="563" t="s">
        <v>1144</v>
      </c>
      <c r="E80" s="563">
        <f t="shared" si="109"/>
        <v>0</v>
      </c>
      <c r="F80" s="563">
        <v>0</v>
      </c>
      <c r="G80" s="563">
        <v>0</v>
      </c>
      <c r="H80" s="563">
        <v>0</v>
      </c>
      <c r="I80" s="563">
        <f t="shared" si="115"/>
        <v>0</v>
      </c>
      <c r="J80" s="563">
        <f t="shared" si="116"/>
        <v>0</v>
      </c>
      <c r="K80" s="563">
        <f t="shared" si="117"/>
        <v>0</v>
      </c>
      <c r="L80" s="563">
        <f t="shared" si="111"/>
        <v>0</v>
      </c>
      <c r="M80" s="563">
        <f t="shared" si="112"/>
        <v>0</v>
      </c>
      <c r="N80" s="563"/>
      <c r="O80" s="563">
        <f t="shared" si="113"/>
        <v>0</v>
      </c>
      <c r="P80" s="563">
        <f t="shared" si="114"/>
        <v>0</v>
      </c>
      <c r="Q80" s="563"/>
      <c r="R80" s="563"/>
      <c r="S80" s="563"/>
      <c r="T80" s="614"/>
      <c r="U80" s="614"/>
      <c r="V80" s="614"/>
      <c r="W80" s="614"/>
      <c r="X80" s="614"/>
      <c r="Y80" s="614"/>
      <c r="Z80" s="614"/>
      <c r="AA80" s="614"/>
      <c r="AB80" s="732"/>
      <c r="AC80" s="733"/>
      <c r="AD80" s="733"/>
      <c r="AE80" s="734"/>
      <c r="AF80" s="734"/>
      <c r="AG80" s="735"/>
      <c r="AH80" s="735"/>
      <c r="AI80" s="738"/>
      <c r="AJ80" s="740"/>
      <c r="AK80" s="742"/>
      <c r="AL80" s="743"/>
      <c r="AM80" s="743"/>
      <c r="AN80" s="744"/>
      <c r="AO80" s="745"/>
      <c r="AP80" s="746"/>
      <c r="AQ80" s="747"/>
      <c r="AR80" s="748"/>
      <c r="AS80" s="749"/>
      <c r="AT80" s="749"/>
      <c r="AU80" s="751"/>
      <c r="AV80" s="752"/>
      <c r="AW80" s="753"/>
      <c r="AX80" s="753"/>
      <c r="AY80" s="754"/>
      <c r="AZ80" s="754"/>
      <c r="BA80" s="754"/>
      <c r="BB80" s="754"/>
      <c r="BC80" s="754"/>
      <c r="BD80" s="754"/>
      <c r="BE80" s="754"/>
      <c r="BF80" s="754"/>
      <c r="BG80" s="754"/>
      <c r="BH80" s="754"/>
      <c r="BI80" s="754"/>
      <c r="BJ80" s="757"/>
      <c r="BK80" s="759"/>
      <c r="BL80" s="761"/>
      <c r="BM80" s="762"/>
      <c r="BN80" s="762"/>
      <c r="BO80" s="762"/>
      <c r="BP80" s="763"/>
      <c r="BQ80" s="763"/>
      <c r="BR80" s="764"/>
      <c r="BS80" s="765"/>
      <c r="BT80" s="766"/>
      <c r="BU80" s="766"/>
      <c r="BV80" s="766"/>
      <c r="BW80" s="767"/>
      <c r="BX80" s="769"/>
      <c r="BY80" s="770"/>
      <c r="BZ80" s="771"/>
      <c r="CA80" s="772"/>
      <c r="CB80" s="772"/>
      <c r="CC80" s="772"/>
      <c r="CD80" s="774"/>
      <c r="CE80" s="775"/>
      <c r="CF80" s="776"/>
      <c r="CG80" s="777"/>
      <c r="CH80" s="778"/>
      <c r="CI80" s="778"/>
      <c r="CJ80" s="778"/>
      <c r="CK80" s="779"/>
      <c r="CL80" s="780"/>
      <c r="CM80" s="781"/>
      <c r="CN80" s="782"/>
      <c r="CO80" s="783"/>
      <c r="CP80" s="784"/>
      <c r="CQ80" s="784"/>
      <c r="CR80" s="785"/>
      <c r="CS80" s="786"/>
      <c r="CT80" s="787"/>
      <c r="CU80" s="788"/>
      <c r="CV80" s="789"/>
      <c r="CW80" s="790"/>
      <c r="CX80" s="790"/>
      <c r="CY80" s="791"/>
      <c r="CZ80" s="793"/>
      <c r="DA80" s="794"/>
      <c r="DB80" s="795"/>
      <c r="DC80" s="796"/>
      <c r="DD80" s="796"/>
      <c r="DE80" s="796"/>
      <c r="DF80" s="798"/>
      <c r="DG80" s="799"/>
      <c r="DH80" s="800"/>
      <c r="DI80" s="801"/>
      <c r="DJ80" s="801"/>
      <c r="DK80" s="801"/>
      <c r="DL80" s="801"/>
      <c r="DM80" s="802"/>
      <c r="DN80" s="803"/>
      <c r="DO80" s="804"/>
      <c r="DP80" s="805"/>
      <c r="DQ80" s="807"/>
      <c r="DR80" s="808"/>
      <c r="DS80" s="808"/>
      <c r="DT80" s="809"/>
      <c r="DU80" s="810"/>
      <c r="DV80" s="811"/>
      <c r="DW80" s="812"/>
      <c r="DX80" s="815"/>
      <c r="DY80" s="815"/>
      <c r="DZ80" s="815"/>
      <c r="EA80" s="816"/>
      <c r="EB80" s="817"/>
      <c r="EC80" s="818"/>
      <c r="ED80" s="819"/>
      <c r="EE80" s="821"/>
      <c r="EF80" s="821"/>
      <c r="EG80" s="822"/>
      <c r="EH80" s="822"/>
      <c r="EI80" s="823"/>
      <c r="EJ80" s="825"/>
      <c r="EK80" s="825"/>
      <c r="EL80" s="825"/>
      <c r="EM80" s="825"/>
      <c r="EN80" s="823"/>
      <c r="EO80" s="825"/>
      <c r="EP80" s="826"/>
      <c r="EQ80" s="827"/>
      <c r="ER80" s="828"/>
      <c r="ES80" s="829"/>
      <c r="ET80" s="831"/>
      <c r="EU80" s="831"/>
      <c r="EV80" s="831"/>
      <c r="EW80" s="832"/>
      <c r="EX80" s="833"/>
      <c r="EY80" s="834"/>
      <c r="EZ80" s="614"/>
      <c r="FA80" s="566"/>
      <c r="FB80" s="568"/>
      <c r="FC80" s="570"/>
      <c r="FD80" s="568"/>
      <c r="FE80" s="567" t="s">
        <v>1005</v>
      </c>
    </row>
    <row r="81" spans="1:161" s="509" customFormat="1" ht="72.75" customHeight="1">
      <c r="A81" s="665">
        <v>30</v>
      </c>
      <c r="B81" s="938"/>
      <c r="C81" s="551" t="s">
        <v>839</v>
      </c>
      <c r="D81" s="563" t="s">
        <v>1070</v>
      </c>
      <c r="E81" s="563">
        <f t="shared" si="109"/>
        <v>0</v>
      </c>
      <c r="F81" s="563">
        <v>0</v>
      </c>
      <c r="G81" s="563">
        <v>0</v>
      </c>
      <c r="H81" s="563">
        <v>0</v>
      </c>
      <c r="I81" s="563">
        <f t="shared" si="115"/>
        <v>0</v>
      </c>
      <c r="J81" s="563">
        <f t="shared" si="116"/>
        <v>0</v>
      </c>
      <c r="K81" s="563">
        <f t="shared" si="117"/>
        <v>0</v>
      </c>
      <c r="L81" s="563">
        <f t="shared" si="111"/>
        <v>0</v>
      </c>
      <c r="M81" s="563">
        <f t="shared" si="112"/>
        <v>0</v>
      </c>
      <c r="N81" s="563"/>
      <c r="O81" s="563">
        <f t="shared" si="113"/>
        <v>0</v>
      </c>
      <c r="P81" s="563">
        <f t="shared" si="114"/>
        <v>0</v>
      </c>
      <c r="Q81" s="563"/>
      <c r="R81" s="563"/>
      <c r="S81" s="563"/>
      <c r="T81" s="551"/>
      <c r="U81" s="551"/>
      <c r="V81" s="551"/>
      <c r="W81" s="551"/>
      <c r="X81" s="551"/>
      <c r="Y81" s="551"/>
      <c r="Z81" s="551"/>
      <c r="AA81" s="551"/>
      <c r="AB81" s="732"/>
      <c r="AC81" s="733"/>
      <c r="AD81" s="733"/>
      <c r="AE81" s="734"/>
      <c r="AF81" s="734"/>
      <c r="AG81" s="735"/>
      <c r="AH81" s="735"/>
      <c r="AI81" s="738"/>
      <c r="AJ81" s="740"/>
      <c r="AK81" s="742"/>
      <c r="AL81" s="743"/>
      <c r="AM81" s="743"/>
      <c r="AN81" s="744"/>
      <c r="AO81" s="745"/>
      <c r="AP81" s="746"/>
      <c r="AQ81" s="747"/>
      <c r="AR81" s="748"/>
      <c r="AS81" s="749"/>
      <c r="AT81" s="749"/>
      <c r="AU81" s="751"/>
      <c r="AV81" s="752"/>
      <c r="AW81" s="753"/>
      <c r="AX81" s="753"/>
      <c r="AY81" s="754"/>
      <c r="AZ81" s="754"/>
      <c r="BA81" s="754"/>
      <c r="BB81" s="754"/>
      <c r="BC81" s="754"/>
      <c r="BD81" s="754"/>
      <c r="BE81" s="754"/>
      <c r="BF81" s="754"/>
      <c r="BG81" s="754"/>
      <c r="BH81" s="754"/>
      <c r="BI81" s="754"/>
      <c r="BJ81" s="757"/>
      <c r="BK81" s="759"/>
      <c r="BL81" s="761"/>
      <c r="BM81" s="762"/>
      <c r="BN81" s="762"/>
      <c r="BO81" s="762"/>
      <c r="BP81" s="763"/>
      <c r="BQ81" s="763"/>
      <c r="BR81" s="764"/>
      <c r="BS81" s="765"/>
      <c r="BT81" s="766"/>
      <c r="BU81" s="766"/>
      <c r="BV81" s="766"/>
      <c r="BW81" s="767"/>
      <c r="BX81" s="769"/>
      <c r="BY81" s="770"/>
      <c r="BZ81" s="771"/>
      <c r="CA81" s="772"/>
      <c r="CB81" s="772"/>
      <c r="CC81" s="772"/>
      <c r="CD81" s="774"/>
      <c r="CE81" s="775"/>
      <c r="CF81" s="776"/>
      <c r="CG81" s="777"/>
      <c r="CH81" s="778"/>
      <c r="CI81" s="778"/>
      <c r="CJ81" s="778"/>
      <c r="CK81" s="779"/>
      <c r="CL81" s="780"/>
      <c r="CM81" s="781"/>
      <c r="CN81" s="782"/>
      <c r="CO81" s="783"/>
      <c r="CP81" s="784"/>
      <c r="CQ81" s="784"/>
      <c r="CR81" s="785"/>
      <c r="CS81" s="786"/>
      <c r="CT81" s="787"/>
      <c r="CU81" s="788"/>
      <c r="CV81" s="789"/>
      <c r="CW81" s="790"/>
      <c r="CX81" s="790"/>
      <c r="CY81" s="791"/>
      <c r="CZ81" s="793"/>
      <c r="DA81" s="794"/>
      <c r="DB81" s="795"/>
      <c r="DC81" s="796"/>
      <c r="DD81" s="796"/>
      <c r="DE81" s="796"/>
      <c r="DF81" s="798"/>
      <c r="DG81" s="799"/>
      <c r="DH81" s="800"/>
      <c r="DI81" s="801"/>
      <c r="DJ81" s="801"/>
      <c r="DK81" s="801"/>
      <c r="DL81" s="801"/>
      <c r="DM81" s="802"/>
      <c r="DN81" s="803"/>
      <c r="DO81" s="804"/>
      <c r="DP81" s="805"/>
      <c r="DQ81" s="807"/>
      <c r="DR81" s="808"/>
      <c r="DS81" s="808"/>
      <c r="DT81" s="809"/>
      <c r="DU81" s="810"/>
      <c r="DV81" s="811"/>
      <c r="DW81" s="812"/>
      <c r="DX81" s="815"/>
      <c r="DY81" s="815"/>
      <c r="DZ81" s="815"/>
      <c r="EA81" s="816"/>
      <c r="EB81" s="817"/>
      <c r="EC81" s="818"/>
      <c r="ED81" s="819"/>
      <c r="EE81" s="821"/>
      <c r="EF81" s="821"/>
      <c r="EG81" s="822"/>
      <c r="EH81" s="822"/>
      <c r="EI81" s="823"/>
      <c r="EJ81" s="825"/>
      <c r="EK81" s="825"/>
      <c r="EL81" s="825"/>
      <c r="EM81" s="825"/>
      <c r="EN81" s="823"/>
      <c r="EO81" s="825"/>
      <c r="EP81" s="826"/>
      <c r="EQ81" s="827"/>
      <c r="ER81" s="828"/>
      <c r="ES81" s="829"/>
      <c r="ET81" s="831"/>
      <c r="EU81" s="831"/>
      <c r="EV81" s="831"/>
      <c r="EW81" s="832"/>
      <c r="EX81" s="833"/>
      <c r="EY81" s="834"/>
      <c r="EZ81" s="551"/>
      <c r="FA81" s="566"/>
      <c r="FB81" s="568"/>
      <c r="FC81" s="570"/>
      <c r="FD81" s="568"/>
      <c r="FE81" s="567" t="s">
        <v>1005</v>
      </c>
    </row>
    <row r="82" spans="1:161" s="509" customFormat="1" ht="72.75" customHeight="1">
      <c r="A82" s="544">
        <v>31</v>
      </c>
      <c r="B82" s="938"/>
      <c r="C82" s="660" t="s">
        <v>839</v>
      </c>
      <c r="D82" s="563" t="s">
        <v>1220</v>
      </c>
      <c r="E82" s="563">
        <f t="shared" ref="E82" si="123">SUM(I82:N82)</f>
        <v>0</v>
      </c>
      <c r="F82" s="563">
        <v>0</v>
      </c>
      <c r="G82" s="563">
        <v>0</v>
      </c>
      <c r="H82" s="563">
        <v>0</v>
      </c>
      <c r="I82" s="563">
        <f t="shared" si="115"/>
        <v>0</v>
      </c>
      <c r="J82" s="563">
        <f t="shared" si="116"/>
        <v>0</v>
      </c>
      <c r="K82" s="563">
        <f t="shared" si="117"/>
        <v>0</v>
      </c>
      <c r="L82" s="563">
        <f t="shared" si="111"/>
        <v>0</v>
      </c>
      <c r="M82" s="563">
        <f t="shared" si="112"/>
        <v>0</v>
      </c>
      <c r="N82" s="563"/>
      <c r="O82" s="563">
        <f t="shared" si="113"/>
        <v>0</v>
      </c>
      <c r="P82" s="563">
        <f t="shared" si="114"/>
        <v>0</v>
      </c>
      <c r="Q82" s="563"/>
      <c r="R82" s="563"/>
      <c r="S82" s="563"/>
      <c r="T82" s="660"/>
      <c r="U82" s="660"/>
      <c r="V82" s="660"/>
      <c r="W82" s="660"/>
      <c r="X82" s="660"/>
      <c r="Y82" s="660"/>
      <c r="Z82" s="660"/>
      <c r="AA82" s="660"/>
      <c r="AB82" s="732"/>
      <c r="AC82" s="733"/>
      <c r="AD82" s="733"/>
      <c r="AE82" s="734"/>
      <c r="AF82" s="734"/>
      <c r="AG82" s="735"/>
      <c r="AH82" s="735"/>
      <c r="AI82" s="738"/>
      <c r="AJ82" s="740"/>
      <c r="AK82" s="742"/>
      <c r="AL82" s="743"/>
      <c r="AM82" s="743"/>
      <c r="AN82" s="744"/>
      <c r="AO82" s="745"/>
      <c r="AP82" s="746"/>
      <c r="AQ82" s="747"/>
      <c r="AR82" s="748"/>
      <c r="AS82" s="749"/>
      <c r="AT82" s="749"/>
      <c r="AU82" s="751"/>
      <c r="AV82" s="752"/>
      <c r="AW82" s="753"/>
      <c r="AX82" s="753"/>
      <c r="AY82" s="754"/>
      <c r="AZ82" s="754"/>
      <c r="BA82" s="754"/>
      <c r="BB82" s="754"/>
      <c r="BC82" s="754"/>
      <c r="BD82" s="754"/>
      <c r="BE82" s="754"/>
      <c r="BF82" s="754"/>
      <c r="BG82" s="754"/>
      <c r="BH82" s="754"/>
      <c r="BI82" s="754"/>
      <c r="BJ82" s="757"/>
      <c r="BK82" s="759"/>
      <c r="BL82" s="761"/>
      <c r="BM82" s="762"/>
      <c r="BN82" s="762"/>
      <c r="BO82" s="762"/>
      <c r="BP82" s="763"/>
      <c r="BQ82" s="763"/>
      <c r="BR82" s="764"/>
      <c r="BS82" s="765"/>
      <c r="BT82" s="766"/>
      <c r="BU82" s="766"/>
      <c r="BV82" s="766"/>
      <c r="BW82" s="767"/>
      <c r="BX82" s="769"/>
      <c r="BY82" s="770"/>
      <c r="BZ82" s="771"/>
      <c r="CA82" s="772"/>
      <c r="CB82" s="772"/>
      <c r="CC82" s="772"/>
      <c r="CD82" s="774"/>
      <c r="CE82" s="775"/>
      <c r="CF82" s="776"/>
      <c r="CG82" s="777"/>
      <c r="CH82" s="778"/>
      <c r="CI82" s="778"/>
      <c r="CJ82" s="778"/>
      <c r="CK82" s="779"/>
      <c r="CL82" s="780"/>
      <c r="CM82" s="781"/>
      <c r="CN82" s="782"/>
      <c r="CO82" s="783"/>
      <c r="CP82" s="784"/>
      <c r="CQ82" s="784"/>
      <c r="CR82" s="785"/>
      <c r="CS82" s="786"/>
      <c r="CT82" s="787"/>
      <c r="CU82" s="788"/>
      <c r="CV82" s="789"/>
      <c r="CW82" s="790"/>
      <c r="CX82" s="790"/>
      <c r="CY82" s="791"/>
      <c r="CZ82" s="793"/>
      <c r="DA82" s="794"/>
      <c r="DB82" s="795"/>
      <c r="DC82" s="796"/>
      <c r="DD82" s="796"/>
      <c r="DE82" s="796"/>
      <c r="DF82" s="798"/>
      <c r="DG82" s="799"/>
      <c r="DH82" s="800"/>
      <c r="DI82" s="801"/>
      <c r="DJ82" s="801"/>
      <c r="DK82" s="801"/>
      <c r="DL82" s="801"/>
      <c r="DM82" s="802"/>
      <c r="DN82" s="803"/>
      <c r="DO82" s="804"/>
      <c r="DP82" s="805"/>
      <c r="DQ82" s="807"/>
      <c r="DR82" s="808"/>
      <c r="DS82" s="808"/>
      <c r="DT82" s="809"/>
      <c r="DU82" s="810"/>
      <c r="DV82" s="811"/>
      <c r="DW82" s="812"/>
      <c r="DX82" s="815"/>
      <c r="DY82" s="815"/>
      <c r="DZ82" s="815"/>
      <c r="EA82" s="816"/>
      <c r="EB82" s="817"/>
      <c r="EC82" s="818"/>
      <c r="ED82" s="819"/>
      <c r="EE82" s="821"/>
      <c r="EF82" s="821"/>
      <c r="EG82" s="822"/>
      <c r="EH82" s="822"/>
      <c r="EI82" s="823"/>
      <c r="EJ82" s="825"/>
      <c r="EK82" s="825"/>
      <c r="EL82" s="825"/>
      <c r="EM82" s="825"/>
      <c r="EN82" s="823"/>
      <c r="EO82" s="825"/>
      <c r="EP82" s="826"/>
      <c r="EQ82" s="827"/>
      <c r="ER82" s="828"/>
      <c r="ES82" s="829"/>
      <c r="ET82" s="831"/>
      <c r="EU82" s="831"/>
      <c r="EV82" s="831"/>
      <c r="EW82" s="832"/>
      <c r="EX82" s="833"/>
      <c r="EY82" s="834"/>
      <c r="EZ82" s="660"/>
      <c r="FA82" s="566"/>
      <c r="FB82" s="568"/>
      <c r="FC82" s="570"/>
      <c r="FD82" s="568"/>
      <c r="FE82" s="567"/>
    </row>
    <row r="83" spans="1:161" s="509" customFormat="1" ht="72.75" customHeight="1">
      <c r="A83" s="665">
        <v>32</v>
      </c>
      <c r="B83" s="938"/>
      <c r="C83" s="551" t="s">
        <v>839</v>
      </c>
      <c r="D83" s="563" t="s">
        <v>1087</v>
      </c>
      <c r="E83" s="563">
        <f t="shared" si="109"/>
        <v>0</v>
      </c>
      <c r="F83" s="563">
        <v>0</v>
      </c>
      <c r="G83" s="563">
        <v>0</v>
      </c>
      <c r="H83" s="563">
        <v>0</v>
      </c>
      <c r="I83" s="563">
        <f t="shared" si="115"/>
        <v>0</v>
      </c>
      <c r="J83" s="563">
        <f t="shared" si="116"/>
        <v>0</v>
      </c>
      <c r="K83" s="563">
        <f t="shared" si="117"/>
        <v>0</v>
      </c>
      <c r="L83" s="563">
        <f t="shared" si="111"/>
        <v>0</v>
      </c>
      <c r="M83" s="563">
        <f t="shared" si="112"/>
        <v>0</v>
      </c>
      <c r="N83" s="563"/>
      <c r="O83" s="563">
        <f t="shared" si="113"/>
        <v>0</v>
      </c>
      <c r="P83" s="563">
        <f t="shared" si="114"/>
        <v>0</v>
      </c>
      <c r="Q83" s="563"/>
      <c r="R83" s="563"/>
      <c r="S83" s="563"/>
      <c r="T83" s="551"/>
      <c r="U83" s="551"/>
      <c r="V83" s="551"/>
      <c r="W83" s="551"/>
      <c r="X83" s="551"/>
      <c r="Y83" s="551"/>
      <c r="Z83" s="551"/>
      <c r="AA83" s="551"/>
      <c r="AB83" s="732"/>
      <c r="AC83" s="733"/>
      <c r="AD83" s="733"/>
      <c r="AE83" s="734"/>
      <c r="AF83" s="734"/>
      <c r="AG83" s="735"/>
      <c r="AH83" s="735"/>
      <c r="AI83" s="738"/>
      <c r="AJ83" s="740"/>
      <c r="AK83" s="742"/>
      <c r="AL83" s="743"/>
      <c r="AM83" s="743"/>
      <c r="AN83" s="744"/>
      <c r="AO83" s="745"/>
      <c r="AP83" s="746"/>
      <c r="AQ83" s="747"/>
      <c r="AR83" s="748"/>
      <c r="AS83" s="749"/>
      <c r="AT83" s="749"/>
      <c r="AU83" s="751"/>
      <c r="AV83" s="752"/>
      <c r="AW83" s="753"/>
      <c r="AX83" s="753"/>
      <c r="AY83" s="754"/>
      <c r="AZ83" s="754"/>
      <c r="BA83" s="754"/>
      <c r="BB83" s="754"/>
      <c r="BC83" s="754"/>
      <c r="BD83" s="754"/>
      <c r="BE83" s="754"/>
      <c r="BF83" s="754"/>
      <c r="BG83" s="754"/>
      <c r="BH83" s="754"/>
      <c r="BI83" s="754"/>
      <c r="BJ83" s="757"/>
      <c r="BK83" s="759"/>
      <c r="BL83" s="761"/>
      <c r="BM83" s="762"/>
      <c r="BN83" s="762"/>
      <c r="BO83" s="762"/>
      <c r="BP83" s="763"/>
      <c r="BQ83" s="763"/>
      <c r="BR83" s="764"/>
      <c r="BS83" s="765"/>
      <c r="BT83" s="766"/>
      <c r="BU83" s="766"/>
      <c r="BV83" s="766"/>
      <c r="BW83" s="767"/>
      <c r="BX83" s="769"/>
      <c r="BY83" s="770"/>
      <c r="BZ83" s="771"/>
      <c r="CA83" s="772"/>
      <c r="CB83" s="772"/>
      <c r="CC83" s="772"/>
      <c r="CD83" s="774"/>
      <c r="CE83" s="775"/>
      <c r="CF83" s="776"/>
      <c r="CG83" s="777"/>
      <c r="CH83" s="778"/>
      <c r="CI83" s="778"/>
      <c r="CJ83" s="778"/>
      <c r="CK83" s="779"/>
      <c r="CL83" s="780"/>
      <c r="CM83" s="781"/>
      <c r="CN83" s="782"/>
      <c r="CO83" s="783"/>
      <c r="CP83" s="784"/>
      <c r="CQ83" s="784"/>
      <c r="CR83" s="785"/>
      <c r="CS83" s="786"/>
      <c r="CT83" s="787"/>
      <c r="CU83" s="788"/>
      <c r="CV83" s="789"/>
      <c r="CW83" s="790"/>
      <c r="CX83" s="790"/>
      <c r="CY83" s="791"/>
      <c r="CZ83" s="793"/>
      <c r="DA83" s="794"/>
      <c r="DB83" s="795"/>
      <c r="DC83" s="796"/>
      <c r="DD83" s="796"/>
      <c r="DE83" s="796"/>
      <c r="DF83" s="798"/>
      <c r="DG83" s="799"/>
      <c r="DH83" s="800"/>
      <c r="DI83" s="801"/>
      <c r="DJ83" s="801"/>
      <c r="DK83" s="801"/>
      <c r="DL83" s="801"/>
      <c r="DM83" s="802"/>
      <c r="DN83" s="803"/>
      <c r="DO83" s="804"/>
      <c r="DP83" s="805"/>
      <c r="DQ83" s="807"/>
      <c r="DR83" s="808"/>
      <c r="DS83" s="808"/>
      <c r="DT83" s="809"/>
      <c r="DU83" s="810"/>
      <c r="DV83" s="811"/>
      <c r="DW83" s="812"/>
      <c r="DX83" s="815"/>
      <c r="DY83" s="815"/>
      <c r="DZ83" s="815"/>
      <c r="EA83" s="816"/>
      <c r="EB83" s="817"/>
      <c r="EC83" s="818"/>
      <c r="ED83" s="819"/>
      <c r="EE83" s="821"/>
      <c r="EF83" s="821"/>
      <c r="EG83" s="822"/>
      <c r="EH83" s="822"/>
      <c r="EI83" s="823"/>
      <c r="EJ83" s="825"/>
      <c r="EK83" s="825"/>
      <c r="EL83" s="825"/>
      <c r="EM83" s="825"/>
      <c r="EN83" s="823"/>
      <c r="EO83" s="825"/>
      <c r="EP83" s="826"/>
      <c r="EQ83" s="827"/>
      <c r="ER83" s="828"/>
      <c r="ES83" s="829"/>
      <c r="ET83" s="831"/>
      <c r="EU83" s="831"/>
      <c r="EV83" s="831"/>
      <c r="EW83" s="832"/>
      <c r="EX83" s="833"/>
      <c r="EY83" s="834"/>
      <c r="EZ83" s="551"/>
      <c r="FA83" s="566"/>
      <c r="FB83" s="568"/>
      <c r="FC83" s="570"/>
      <c r="FD83" s="568"/>
      <c r="FE83" s="567" t="s">
        <v>1005</v>
      </c>
    </row>
    <row r="84" spans="1:161" s="509" customFormat="1" ht="72.75" customHeight="1">
      <c r="A84" s="544">
        <v>33</v>
      </c>
      <c r="B84" s="938"/>
      <c r="C84" s="622" t="s">
        <v>839</v>
      </c>
      <c r="D84" s="563" t="s">
        <v>1146</v>
      </c>
      <c r="E84" s="563">
        <f t="shared" si="109"/>
        <v>0</v>
      </c>
      <c r="F84" s="563">
        <v>0</v>
      </c>
      <c r="G84" s="563">
        <v>0</v>
      </c>
      <c r="H84" s="563">
        <v>0</v>
      </c>
      <c r="I84" s="563">
        <f t="shared" si="115"/>
        <v>0</v>
      </c>
      <c r="J84" s="563">
        <f t="shared" si="116"/>
        <v>0</v>
      </c>
      <c r="K84" s="563">
        <f t="shared" si="117"/>
        <v>0</v>
      </c>
      <c r="L84" s="563">
        <f t="shared" si="111"/>
        <v>0</v>
      </c>
      <c r="M84" s="563">
        <f t="shared" si="112"/>
        <v>0</v>
      </c>
      <c r="N84" s="563"/>
      <c r="O84" s="563">
        <f t="shared" si="113"/>
        <v>0</v>
      </c>
      <c r="P84" s="563">
        <f t="shared" si="114"/>
        <v>0</v>
      </c>
      <c r="Q84" s="563"/>
      <c r="R84" s="563"/>
      <c r="S84" s="563"/>
      <c r="T84" s="622"/>
      <c r="U84" s="622"/>
      <c r="V84" s="622"/>
      <c r="W84" s="622"/>
      <c r="X84" s="622"/>
      <c r="Y84" s="622"/>
      <c r="Z84" s="622"/>
      <c r="AA84" s="622"/>
      <c r="AB84" s="732"/>
      <c r="AC84" s="733"/>
      <c r="AD84" s="733"/>
      <c r="AE84" s="734"/>
      <c r="AF84" s="734"/>
      <c r="AG84" s="735"/>
      <c r="AH84" s="735"/>
      <c r="AI84" s="738"/>
      <c r="AJ84" s="740"/>
      <c r="AK84" s="742"/>
      <c r="AL84" s="743"/>
      <c r="AM84" s="743"/>
      <c r="AN84" s="744"/>
      <c r="AO84" s="745"/>
      <c r="AP84" s="746"/>
      <c r="AQ84" s="747"/>
      <c r="AR84" s="748"/>
      <c r="AS84" s="749"/>
      <c r="AT84" s="749"/>
      <c r="AU84" s="751"/>
      <c r="AV84" s="752"/>
      <c r="AW84" s="753"/>
      <c r="AX84" s="753"/>
      <c r="AY84" s="754"/>
      <c r="AZ84" s="754"/>
      <c r="BA84" s="754"/>
      <c r="BB84" s="754"/>
      <c r="BC84" s="754"/>
      <c r="BD84" s="754"/>
      <c r="BE84" s="754"/>
      <c r="BF84" s="754"/>
      <c r="BG84" s="754"/>
      <c r="BH84" s="754"/>
      <c r="BI84" s="754"/>
      <c r="BJ84" s="757"/>
      <c r="BK84" s="759"/>
      <c r="BL84" s="761"/>
      <c r="BM84" s="762"/>
      <c r="BN84" s="762"/>
      <c r="BO84" s="762"/>
      <c r="BP84" s="763"/>
      <c r="BQ84" s="763"/>
      <c r="BR84" s="764"/>
      <c r="BS84" s="765"/>
      <c r="BT84" s="766"/>
      <c r="BU84" s="766"/>
      <c r="BV84" s="766"/>
      <c r="BW84" s="767"/>
      <c r="BX84" s="769"/>
      <c r="BY84" s="770"/>
      <c r="BZ84" s="771"/>
      <c r="CA84" s="772"/>
      <c r="CB84" s="772"/>
      <c r="CC84" s="772"/>
      <c r="CD84" s="774"/>
      <c r="CE84" s="775"/>
      <c r="CF84" s="776"/>
      <c r="CG84" s="777"/>
      <c r="CH84" s="778"/>
      <c r="CI84" s="778"/>
      <c r="CJ84" s="778"/>
      <c r="CK84" s="779"/>
      <c r="CL84" s="780"/>
      <c r="CM84" s="781"/>
      <c r="CN84" s="782"/>
      <c r="CO84" s="783"/>
      <c r="CP84" s="784"/>
      <c r="CQ84" s="784"/>
      <c r="CR84" s="785"/>
      <c r="CS84" s="786"/>
      <c r="CT84" s="787"/>
      <c r="CU84" s="788"/>
      <c r="CV84" s="789"/>
      <c r="CW84" s="790"/>
      <c r="CX84" s="790"/>
      <c r="CY84" s="791"/>
      <c r="CZ84" s="793"/>
      <c r="DA84" s="794"/>
      <c r="DB84" s="795"/>
      <c r="DC84" s="796"/>
      <c r="DD84" s="796"/>
      <c r="DE84" s="796"/>
      <c r="DF84" s="798"/>
      <c r="DG84" s="799"/>
      <c r="DH84" s="800"/>
      <c r="DI84" s="801"/>
      <c r="DJ84" s="801"/>
      <c r="DK84" s="801"/>
      <c r="DL84" s="801"/>
      <c r="DM84" s="802"/>
      <c r="DN84" s="803"/>
      <c r="DO84" s="804"/>
      <c r="DP84" s="805"/>
      <c r="DQ84" s="807"/>
      <c r="DR84" s="808"/>
      <c r="DS84" s="808"/>
      <c r="DT84" s="809"/>
      <c r="DU84" s="810"/>
      <c r="DV84" s="811"/>
      <c r="DW84" s="812"/>
      <c r="DX84" s="815"/>
      <c r="DY84" s="815"/>
      <c r="DZ84" s="815"/>
      <c r="EA84" s="816"/>
      <c r="EB84" s="817"/>
      <c r="EC84" s="818"/>
      <c r="ED84" s="819"/>
      <c r="EE84" s="821"/>
      <c r="EF84" s="821"/>
      <c r="EG84" s="822"/>
      <c r="EH84" s="822"/>
      <c r="EI84" s="823"/>
      <c r="EJ84" s="825"/>
      <c r="EK84" s="825"/>
      <c r="EL84" s="825"/>
      <c r="EM84" s="825"/>
      <c r="EN84" s="823"/>
      <c r="EO84" s="825"/>
      <c r="EP84" s="826"/>
      <c r="EQ84" s="827"/>
      <c r="ER84" s="828"/>
      <c r="ES84" s="829"/>
      <c r="ET84" s="831"/>
      <c r="EU84" s="831"/>
      <c r="EV84" s="831"/>
      <c r="EW84" s="832"/>
      <c r="EX84" s="833"/>
      <c r="EY84" s="834"/>
      <c r="EZ84" s="622"/>
      <c r="FA84" s="566"/>
      <c r="FB84" s="568"/>
      <c r="FC84" s="570"/>
      <c r="FD84" s="568"/>
      <c r="FE84" s="567"/>
    </row>
    <row r="85" spans="1:161" s="509" customFormat="1" ht="72.75" customHeight="1">
      <c r="A85" s="665">
        <v>34</v>
      </c>
      <c r="B85" s="938"/>
      <c r="C85" s="642" t="s">
        <v>839</v>
      </c>
      <c r="D85" s="563" t="s">
        <v>1188</v>
      </c>
      <c r="E85" s="563">
        <f t="shared" ref="E85:E136" si="124">SUM(I85:N85)</f>
        <v>0</v>
      </c>
      <c r="F85" s="563">
        <v>0</v>
      </c>
      <c r="G85" s="563">
        <v>0</v>
      </c>
      <c r="H85" s="563">
        <v>0</v>
      </c>
      <c r="I85" s="563">
        <f t="shared" si="115"/>
        <v>0</v>
      </c>
      <c r="J85" s="563">
        <f t="shared" si="116"/>
        <v>0</v>
      </c>
      <c r="K85" s="563">
        <f t="shared" si="117"/>
        <v>0</v>
      </c>
      <c r="L85" s="563">
        <f t="shared" si="111"/>
        <v>0</v>
      </c>
      <c r="M85" s="563">
        <f t="shared" si="112"/>
        <v>0</v>
      </c>
      <c r="N85" s="563"/>
      <c r="O85" s="563">
        <f t="shared" si="113"/>
        <v>0</v>
      </c>
      <c r="P85" s="563">
        <f t="shared" si="114"/>
        <v>0</v>
      </c>
      <c r="Q85" s="563"/>
      <c r="R85" s="563"/>
      <c r="S85" s="563"/>
      <c r="T85" s="642"/>
      <c r="U85" s="642"/>
      <c r="V85" s="642"/>
      <c r="W85" s="642"/>
      <c r="X85" s="642"/>
      <c r="Y85" s="642"/>
      <c r="Z85" s="642"/>
      <c r="AA85" s="642"/>
      <c r="AB85" s="732"/>
      <c r="AC85" s="733"/>
      <c r="AD85" s="733"/>
      <c r="AE85" s="734"/>
      <c r="AF85" s="734"/>
      <c r="AG85" s="735"/>
      <c r="AH85" s="735"/>
      <c r="AI85" s="738"/>
      <c r="AJ85" s="740"/>
      <c r="AK85" s="742"/>
      <c r="AL85" s="743"/>
      <c r="AM85" s="743"/>
      <c r="AN85" s="744"/>
      <c r="AO85" s="745"/>
      <c r="AP85" s="746"/>
      <c r="AQ85" s="747"/>
      <c r="AR85" s="748"/>
      <c r="AS85" s="749"/>
      <c r="AT85" s="749"/>
      <c r="AU85" s="751"/>
      <c r="AV85" s="752"/>
      <c r="AW85" s="753"/>
      <c r="AX85" s="753"/>
      <c r="AY85" s="754"/>
      <c r="AZ85" s="754"/>
      <c r="BA85" s="754"/>
      <c r="BB85" s="754"/>
      <c r="BC85" s="754"/>
      <c r="BD85" s="754"/>
      <c r="BE85" s="754"/>
      <c r="BF85" s="754"/>
      <c r="BG85" s="754"/>
      <c r="BH85" s="754"/>
      <c r="BI85" s="754"/>
      <c r="BJ85" s="757"/>
      <c r="BK85" s="759"/>
      <c r="BL85" s="761"/>
      <c r="BM85" s="762"/>
      <c r="BN85" s="762"/>
      <c r="BO85" s="762"/>
      <c r="BP85" s="763"/>
      <c r="BQ85" s="763"/>
      <c r="BR85" s="764"/>
      <c r="BS85" s="765"/>
      <c r="BT85" s="766"/>
      <c r="BU85" s="766"/>
      <c r="BV85" s="766"/>
      <c r="BW85" s="767"/>
      <c r="BX85" s="769"/>
      <c r="BY85" s="770"/>
      <c r="BZ85" s="771"/>
      <c r="CA85" s="772"/>
      <c r="CB85" s="772"/>
      <c r="CC85" s="772"/>
      <c r="CD85" s="774"/>
      <c r="CE85" s="775"/>
      <c r="CF85" s="776"/>
      <c r="CG85" s="777"/>
      <c r="CH85" s="778"/>
      <c r="CI85" s="778"/>
      <c r="CJ85" s="778"/>
      <c r="CK85" s="779"/>
      <c r="CL85" s="780"/>
      <c r="CM85" s="781"/>
      <c r="CN85" s="782"/>
      <c r="CO85" s="783"/>
      <c r="CP85" s="784"/>
      <c r="CQ85" s="784"/>
      <c r="CR85" s="785"/>
      <c r="CS85" s="786"/>
      <c r="CT85" s="787"/>
      <c r="CU85" s="788"/>
      <c r="CV85" s="789"/>
      <c r="CW85" s="790"/>
      <c r="CX85" s="790"/>
      <c r="CY85" s="791"/>
      <c r="CZ85" s="793"/>
      <c r="DA85" s="794"/>
      <c r="DB85" s="795"/>
      <c r="DC85" s="796"/>
      <c r="DD85" s="796"/>
      <c r="DE85" s="796"/>
      <c r="DF85" s="798"/>
      <c r="DG85" s="799"/>
      <c r="DH85" s="800"/>
      <c r="DI85" s="801"/>
      <c r="DJ85" s="801"/>
      <c r="DK85" s="801"/>
      <c r="DL85" s="801"/>
      <c r="DM85" s="802"/>
      <c r="DN85" s="803"/>
      <c r="DO85" s="804"/>
      <c r="DP85" s="805"/>
      <c r="DQ85" s="807"/>
      <c r="DR85" s="808"/>
      <c r="DS85" s="808"/>
      <c r="DT85" s="809"/>
      <c r="DU85" s="810"/>
      <c r="DV85" s="811"/>
      <c r="DW85" s="812"/>
      <c r="DX85" s="815"/>
      <c r="DY85" s="815"/>
      <c r="DZ85" s="815"/>
      <c r="EA85" s="816"/>
      <c r="EB85" s="817"/>
      <c r="EC85" s="818"/>
      <c r="ED85" s="819"/>
      <c r="EE85" s="821"/>
      <c r="EF85" s="821"/>
      <c r="EG85" s="822"/>
      <c r="EH85" s="822"/>
      <c r="EI85" s="823"/>
      <c r="EJ85" s="825"/>
      <c r="EK85" s="825"/>
      <c r="EL85" s="825"/>
      <c r="EM85" s="825"/>
      <c r="EN85" s="823"/>
      <c r="EO85" s="825"/>
      <c r="EP85" s="826"/>
      <c r="EQ85" s="827"/>
      <c r="ER85" s="828"/>
      <c r="ES85" s="829"/>
      <c r="ET85" s="831"/>
      <c r="EU85" s="831"/>
      <c r="EV85" s="831"/>
      <c r="EW85" s="832"/>
      <c r="EX85" s="833"/>
      <c r="EY85" s="834"/>
      <c r="EZ85" s="642"/>
      <c r="FA85" s="566" t="s">
        <v>1208</v>
      </c>
      <c r="FB85" s="568"/>
      <c r="FC85" s="570"/>
      <c r="FD85" s="568"/>
      <c r="FE85" s="567"/>
    </row>
    <row r="86" spans="1:161" s="509" customFormat="1" ht="130.5" customHeight="1">
      <c r="A86" s="544">
        <v>35</v>
      </c>
      <c r="B86" s="938"/>
      <c r="C86" s="630" t="s">
        <v>839</v>
      </c>
      <c r="D86" s="563" t="s">
        <v>1159</v>
      </c>
      <c r="E86" s="563">
        <f t="shared" si="124"/>
        <v>0</v>
      </c>
      <c r="F86" s="563">
        <v>0</v>
      </c>
      <c r="G86" s="563">
        <v>0</v>
      </c>
      <c r="H86" s="563">
        <v>0</v>
      </c>
      <c r="I86" s="563">
        <f t="shared" si="115"/>
        <v>0</v>
      </c>
      <c r="J86" s="563">
        <f t="shared" si="116"/>
        <v>0</v>
      </c>
      <c r="K86" s="563">
        <f t="shared" si="117"/>
        <v>0</v>
      </c>
      <c r="L86" s="563">
        <f t="shared" si="111"/>
        <v>0</v>
      </c>
      <c r="M86" s="563">
        <f t="shared" si="112"/>
        <v>0</v>
      </c>
      <c r="N86" s="563"/>
      <c r="O86" s="563">
        <f t="shared" si="113"/>
        <v>0</v>
      </c>
      <c r="P86" s="563">
        <f t="shared" si="114"/>
        <v>0</v>
      </c>
      <c r="Q86" s="563"/>
      <c r="R86" s="563"/>
      <c r="S86" s="563"/>
      <c r="T86" s="630"/>
      <c r="U86" s="630"/>
      <c r="V86" s="630"/>
      <c r="W86" s="630"/>
      <c r="X86" s="630"/>
      <c r="Y86" s="630"/>
      <c r="Z86" s="630"/>
      <c r="AA86" s="630"/>
      <c r="AB86" s="732"/>
      <c r="AC86" s="733"/>
      <c r="AD86" s="733"/>
      <c r="AE86" s="734"/>
      <c r="AF86" s="734"/>
      <c r="AG86" s="735"/>
      <c r="AH86" s="735"/>
      <c r="AI86" s="738"/>
      <c r="AJ86" s="740"/>
      <c r="AK86" s="742"/>
      <c r="AL86" s="743"/>
      <c r="AM86" s="743"/>
      <c r="AN86" s="744"/>
      <c r="AO86" s="745"/>
      <c r="AP86" s="746"/>
      <c r="AQ86" s="747"/>
      <c r="AR86" s="748"/>
      <c r="AS86" s="749"/>
      <c r="AT86" s="749"/>
      <c r="AU86" s="751"/>
      <c r="AV86" s="752"/>
      <c r="AW86" s="753"/>
      <c r="AX86" s="753"/>
      <c r="AY86" s="754"/>
      <c r="AZ86" s="754"/>
      <c r="BA86" s="754"/>
      <c r="BB86" s="754"/>
      <c r="BC86" s="754"/>
      <c r="BD86" s="754"/>
      <c r="BE86" s="754"/>
      <c r="BF86" s="754"/>
      <c r="BG86" s="754"/>
      <c r="BH86" s="754"/>
      <c r="BI86" s="754"/>
      <c r="BJ86" s="757"/>
      <c r="BK86" s="759"/>
      <c r="BL86" s="761"/>
      <c r="BM86" s="762"/>
      <c r="BN86" s="762"/>
      <c r="BO86" s="762"/>
      <c r="BP86" s="763"/>
      <c r="BQ86" s="763"/>
      <c r="BR86" s="764"/>
      <c r="BS86" s="765"/>
      <c r="BT86" s="766"/>
      <c r="BU86" s="766"/>
      <c r="BV86" s="766"/>
      <c r="BW86" s="767"/>
      <c r="BX86" s="769"/>
      <c r="BY86" s="770"/>
      <c r="BZ86" s="771"/>
      <c r="CA86" s="772"/>
      <c r="CB86" s="772"/>
      <c r="CC86" s="772"/>
      <c r="CD86" s="774"/>
      <c r="CE86" s="775"/>
      <c r="CF86" s="776"/>
      <c r="CG86" s="777"/>
      <c r="CH86" s="778"/>
      <c r="CI86" s="778"/>
      <c r="CJ86" s="778"/>
      <c r="CK86" s="779"/>
      <c r="CL86" s="780"/>
      <c r="CM86" s="781"/>
      <c r="CN86" s="782"/>
      <c r="CO86" s="783"/>
      <c r="CP86" s="784"/>
      <c r="CQ86" s="784"/>
      <c r="CR86" s="785"/>
      <c r="CS86" s="786"/>
      <c r="CT86" s="787"/>
      <c r="CU86" s="788"/>
      <c r="CV86" s="789"/>
      <c r="CW86" s="790"/>
      <c r="CX86" s="790"/>
      <c r="CY86" s="791"/>
      <c r="CZ86" s="793"/>
      <c r="DA86" s="794"/>
      <c r="DB86" s="795"/>
      <c r="DC86" s="796"/>
      <c r="DD86" s="796"/>
      <c r="DE86" s="796"/>
      <c r="DF86" s="798"/>
      <c r="DG86" s="799"/>
      <c r="DH86" s="800"/>
      <c r="DI86" s="801"/>
      <c r="DJ86" s="801"/>
      <c r="DK86" s="801"/>
      <c r="DL86" s="801"/>
      <c r="DM86" s="802"/>
      <c r="DN86" s="803"/>
      <c r="DO86" s="804"/>
      <c r="DP86" s="805"/>
      <c r="DQ86" s="807"/>
      <c r="DR86" s="808"/>
      <c r="DS86" s="808"/>
      <c r="DT86" s="809"/>
      <c r="DU86" s="810"/>
      <c r="DV86" s="811"/>
      <c r="DW86" s="812"/>
      <c r="DX86" s="815"/>
      <c r="DY86" s="815"/>
      <c r="DZ86" s="815"/>
      <c r="EA86" s="816"/>
      <c r="EB86" s="817"/>
      <c r="EC86" s="818"/>
      <c r="ED86" s="819"/>
      <c r="EE86" s="821"/>
      <c r="EF86" s="821"/>
      <c r="EG86" s="822"/>
      <c r="EH86" s="822"/>
      <c r="EI86" s="823"/>
      <c r="EJ86" s="825"/>
      <c r="EK86" s="825"/>
      <c r="EL86" s="825"/>
      <c r="EM86" s="825"/>
      <c r="EN86" s="823"/>
      <c r="EO86" s="825"/>
      <c r="EP86" s="826"/>
      <c r="EQ86" s="827"/>
      <c r="ER86" s="828"/>
      <c r="ES86" s="829"/>
      <c r="ET86" s="831"/>
      <c r="EU86" s="831"/>
      <c r="EV86" s="831"/>
      <c r="EW86" s="832"/>
      <c r="EX86" s="833"/>
      <c r="EY86" s="834"/>
      <c r="EZ86" s="630"/>
      <c r="FA86" s="566" t="s">
        <v>1160</v>
      </c>
      <c r="FB86" s="568"/>
      <c r="FC86" s="570"/>
      <c r="FD86" s="568"/>
      <c r="FE86" s="567"/>
    </row>
    <row r="87" spans="1:161" s="509" customFormat="1" ht="72.75" customHeight="1">
      <c r="A87" s="665">
        <v>36</v>
      </c>
      <c r="B87" s="938"/>
      <c r="C87" s="551" t="s">
        <v>839</v>
      </c>
      <c r="D87" s="563" t="s">
        <v>1082</v>
      </c>
      <c r="E87" s="563">
        <f t="shared" si="124"/>
        <v>0</v>
      </c>
      <c r="F87" s="563">
        <v>0</v>
      </c>
      <c r="G87" s="563">
        <v>0</v>
      </c>
      <c r="H87" s="563">
        <v>0</v>
      </c>
      <c r="I87" s="563">
        <f t="shared" si="115"/>
        <v>0</v>
      </c>
      <c r="J87" s="563">
        <f t="shared" si="116"/>
        <v>0</v>
      </c>
      <c r="K87" s="563">
        <f t="shared" si="117"/>
        <v>0</v>
      </c>
      <c r="L87" s="563">
        <f t="shared" si="111"/>
        <v>0</v>
      </c>
      <c r="M87" s="563">
        <f t="shared" si="112"/>
        <v>0</v>
      </c>
      <c r="N87" s="563"/>
      <c r="O87" s="563">
        <f t="shared" si="113"/>
        <v>0</v>
      </c>
      <c r="P87" s="563">
        <f t="shared" si="114"/>
        <v>0</v>
      </c>
      <c r="Q87" s="563"/>
      <c r="R87" s="563"/>
      <c r="S87" s="563"/>
      <c r="T87" s="551"/>
      <c r="U87" s="551"/>
      <c r="V87" s="551"/>
      <c r="W87" s="551"/>
      <c r="X87" s="551"/>
      <c r="Y87" s="551"/>
      <c r="Z87" s="551"/>
      <c r="AA87" s="551"/>
      <c r="AB87" s="732"/>
      <c r="AC87" s="733"/>
      <c r="AD87" s="733"/>
      <c r="AE87" s="734"/>
      <c r="AF87" s="734"/>
      <c r="AG87" s="735"/>
      <c r="AH87" s="735"/>
      <c r="AI87" s="738"/>
      <c r="AJ87" s="740"/>
      <c r="AK87" s="742"/>
      <c r="AL87" s="743"/>
      <c r="AM87" s="743"/>
      <c r="AN87" s="744"/>
      <c r="AO87" s="745"/>
      <c r="AP87" s="746"/>
      <c r="AQ87" s="747"/>
      <c r="AR87" s="748"/>
      <c r="AS87" s="749"/>
      <c r="AT87" s="749"/>
      <c r="AU87" s="751"/>
      <c r="AV87" s="752"/>
      <c r="AW87" s="753"/>
      <c r="AX87" s="753"/>
      <c r="AY87" s="754"/>
      <c r="AZ87" s="754"/>
      <c r="BA87" s="754"/>
      <c r="BB87" s="754"/>
      <c r="BC87" s="754"/>
      <c r="BD87" s="754"/>
      <c r="BE87" s="754"/>
      <c r="BF87" s="754"/>
      <c r="BG87" s="754"/>
      <c r="BH87" s="754"/>
      <c r="BI87" s="754"/>
      <c r="BJ87" s="757"/>
      <c r="BK87" s="759"/>
      <c r="BL87" s="761"/>
      <c r="BM87" s="762"/>
      <c r="BN87" s="762"/>
      <c r="BO87" s="762"/>
      <c r="BP87" s="763"/>
      <c r="BQ87" s="763"/>
      <c r="BR87" s="764"/>
      <c r="BS87" s="765"/>
      <c r="BT87" s="766"/>
      <c r="BU87" s="766"/>
      <c r="BV87" s="766"/>
      <c r="BW87" s="767"/>
      <c r="BX87" s="769"/>
      <c r="BY87" s="770"/>
      <c r="BZ87" s="771"/>
      <c r="CA87" s="772"/>
      <c r="CB87" s="772"/>
      <c r="CC87" s="772"/>
      <c r="CD87" s="774"/>
      <c r="CE87" s="775"/>
      <c r="CF87" s="776"/>
      <c r="CG87" s="777"/>
      <c r="CH87" s="778"/>
      <c r="CI87" s="778"/>
      <c r="CJ87" s="778"/>
      <c r="CK87" s="779"/>
      <c r="CL87" s="780"/>
      <c r="CM87" s="781"/>
      <c r="CN87" s="782"/>
      <c r="CO87" s="783"/>
      <c r="CP87" s="784"/>
      <c r="CQ87" s="784"/>
      <c r="CR87" s="785"/>
      <c r="CS87" s="786"/>
      <c r="CT87" s="787"/>
      <c r="CU87" s="788"/>
      <c r="CV87" s="789"/>
      <c r="CW87" s="790"/>
      <c r="CX87" s="790"/>
      <c r="CY87" s="791"/>
      <c r="CZ87" s="793"/>
      <c r="DA87" s="794"/>
      <c r="DB87" s="795"/>
      <c r="DC87" s="796"/>
      <c r="DD87" s="796"/>
      <c r="DE87" s="796"/>
      <c r="DF87" s="798"/>
      <c r="DG87" s="799"/>
      <c r="DH87" s="800"/>
      <c r="DI87" s="801"/>
      <c r="DJ87" s="801"/>
      <c r="DK87" s="801"/>
      <c r="DL87" s="801"/>
      <c r="DM87" s="802"/>
      <c r="DN87" s="803"/>
      <c r="DO87" s="804"/>
      <c r="DP87" s="805"/>
      <c r="DQ87" s="807"/>
      <c r="DR87" s="808"/>
      <c r="DS87" s="808"/>
      <c r="DT87" s="809"/>
      <c r="DU87" s="810"/>
      <c r="DV87" s="811"/>
      <c r="DW87" s="812"/>
      <c r="DX87" s="815"/>
      <c r="DY87" s="815"/>
      <c r="DZ87" s="815"/>
      <c r="EA87" s="816"/>
      <c r="EB87" s="817"/>
      <c r="EC87" s="818"/>
      <c r="ED87" s="819"/>
      <c r="EE87" s="821"/>
      <c r="EF87" s="821"/>
      <c r="EG87" s="822"/>
      <c r="EH87" s="822"/>
      <c r="EI87" s="823"/>
      <c r="EJ87" s="825"/>
      <c r="EK87" s="825"/>
      <c r="EL87" s="825"/>
      <c r="EM87" s="825"/>
      <c r="EN87" s="823"/>
      <c r="EO87" s="825"/>
      <c r="EP87" s="826"/>
      <c r="EQ87" s="827"/>
      <c r="ER87" s="828"/>
      <c r="ES87" s="829"/>
      <c r="ET87" s="831"/>
      <c r="EU87" s="831"/>
      <c r="EV87" s="831"/>
      <c r="EW87" s="832"/>
      <c r="EX87" s="833"/>
      <c r="EY87" s="834"/>
      <c r="EZ87" s="551"/>
      <c r="FA87" s="566"/>
      <c r="FB87" s="568"/>
      <c r="FC87" s="570"/>
      <c r="FD87" s="568"/>
      <c r="FE87" s="567" t="s">
        <v>1005</v>
      </c>
    </row>
    <row r="88" spans="1:161" s="509" customFormat="1" ht="72.75" customHeight="1">
      <c r="A88" s="544">
        <v>37</v>
      </c>
      <c r="B88" s="938"/>
      <c r="C88" s="641" t="s">
        <v>839</v>
      </c>
      <c r="D88" s="563" t="s">
        <v>1204</v>
      </c>
      <c r="E88" s="563">
        <f t="shared" si="124"/>
        <v>0</v>
      </c>
      <c r="F88" s="563">
        <v>0</v>
      </c>
      <c r="G88" s="563">
        <v>0</v>
      </c>
      <c r="H88" s="563">
        <v>0</v>
      </c>
      <c r="I88" s="563">
        <f t="shared" si="115"/>
        <v>0</v>
      </c>
      <c r="J88" s="563">
        <f t="shared" si="116"/>
        <v>0</v>
      </c>
      <c r="K88" s="563">
        <f t="shared" si="117"/>
        <v>0</v>
      </c>
      <c r="L88" s="563">
        <f t="shared" si="111"/>
        <v>0</v>
      </c>
      <c r="M88" s="563">
        <f t="shared" si="112"/>
        <v>0</v>
      </c>
      <c r="N88" s="563"/>
      <c r="O88" s="563">
        <f t="shared" si="113"/>
        <v>0</v>
      </c>
      <c r="P88" s="563">
        <f t="shared" si="114"/>
        <v>0</v>
      </c>
      <c r="Q88" s="563"/>
      <c r="R88" s="563"/>
      <c r="S88" s="563"/>
      <c r="T88" s="641"/>
      <c r="U88" s="641"/>
      <c r="V88" s="641"/>
      <c r="W88" s="641"/>
      <c r="X88" s="641"/>
      <c r="Y88" s="641"/>
      <c r="Z88" s="641"/>
      <c r="AA88" s="641"/>
      <c r="AB88" s="732"/>
      <c r="AC88" s="733"/>
      <c r="AD88" s="733"/>
      <c r="AE88" s="734"/>
      <c r="AF88" s="734"/>
      <c r="AG88" s="735"/>
      <c r="AH88" s="735"/>
      <c r="AI88" s="738"/>
      <c r="AJ88" s="740"/>
      <c r="AK88" s="742"/>
      <c r="AL88" s="743"/>
      <c r="AM88" s="743"/>
      <c r="AN88" s="744"/>
      <c r="AO88" s="745"/>
      <c r="AP88" s="746"/>
      <c r="AQ88" s="747"/>
      <c r="AR88" s="748"/>
      <c r="AS88" s="749"/>
      <c r="AT88" s="749"/>
      <c r="AU88" s="751"/>
      <c r="AV88" s="752"/>
      <c r="AW88" s="753"/>
      <c r="AX88" s="753"/>
      <c r="AY88" s="754"/>
      <c r="AZ88" s="754"/>
      <c r="BA88" s="754"/>
      <c r="BB88" s="754"/>
      <c r="BC88" s="754"/>
      <c r="BD88" s="754"/>
      <c r="BE88" s="754"/>
      <c r="BF88" s="754"/>
      <c r="BG88" s="754"/>
      <c r="BH88" s="754"/>
      <c r="BI88" s="754"/>
      <c r="BJ88" s="757"/>
      <c r="BK88" s="759"/>
      <c r="BL88" s="761"/>
      <c r="BM88" s="762"/>
      <c r="BN88" s="762"/>
      <c r="BO88" s="762"/>
      <c r="BP88" s="763"/>
      <c r="BQ88" s="763"/>
      <c r="BR88" s="764"/>
      <c r="BS88" s="765"/>
      <c r="BT88" s="766"/>
      <c r="BU88" s="766"/>
      <c r="BV88" s="766"/>
      <c r="BW88" s="767"/>
      <c r="BX88" s="769"/>
      <c r="BY88" s="770"/>
      <c r="BZ88" s="771"/>
      <c r="CA88" s="772"/>
      <c r="CB88" s="772"/>
      <c r="CC88" s="772"/>
      <c r="CD88" s="774"/>
      <c r="CE88" s="775"/>
      <c r="CF88" s="776"/>
      <c r="CG88" s="777"/>
      <c r="CH88" s="778"/>
      <c r="CI88" s="778"/>
      <c r="CJ88" s="778"/>
      <c r="CK88" s="779"/>
      <c r="CL88" s="780"/>
      <c r="CM88" s="781"/>
      <c r="CN88" s="782"/>
      <c r="CO88" s="783"/>
      <c r="CP88" s="784"/>
      <c r="CQ88" s="784"/>
      <c r="CR88" s="785"/>
      <c r="CS88" s="786"/>
      <c r="CT88" s="787"/>
      <c r="CU88" s="788"/>
      <c r="CV88" s="789"/>
      <c r="CW88" s="790"/>
      <c r="CX88" s="790"/>
      <c r="CY88" s="791"/>
      <c r="CZ88" s="793"/>
      <c r="DA88" s="794"/>
      <c r="DB88" s="795"/>
      <c r="DC88" s="796"/>
      <c r="DD88" s="796"/>
      <c r="DE88" s="796"/>
      <c r="DF88" s="798"/>
      <c r="DG88" s="799"/>
      <c r="DH88" s="800"/>
      <c r="DI88" s="801"/>
      <c r="DJ88" s="801"/>
      <c r="DK88" s="801"/>
      <c r="DL88" s="801"/>
      <c r="DM88" s="802"/>
      <c r="DN88" s="803"/>
      <c r="DO88" s="804"/>
      <c r="DP88" s="805"/>
      <c r="DQ88" s="807"/>
      <c r="DR88" s="808"/>
      <c r="DS88" s="808"/>
      <c r="DT88" s="809"/>
      <c r="DU88" s="810"/>
      <c r="DV88" s="811"/>
      <c r="DW88" s="812"/>
      <c r="DX88" s="815"/>
      <c r="DY88" s="815"/>
      <c r="DZ88" s="815"/>
      <c r="EA88" s="816"/>
      <c r="EB88" s="817"/>
      <c r="EC88" s="818"/>
      <c r="ED88" s="819"/>
      <c r="EE88" s="821"/>
      <c r="EF88" s="821"/>
      <c r="EG88" s="822"/>
      <c r="EH88" s="822"/>
      <c r="EI88" s="823"/>
      <c r="EJ88" s="825"/>
      <c r="EK88" s="825"/>
      <c r="EL88" s="825"/>
      <c r="EM88" s="825"/>
      <c r="EN88" s="823"/>
      <c r="EO88" s="825"/>
      <c r="EP88" s="826"/>
      <c r="EQ88" s="827"/>
      <c r="ER88" s="828"/>
      <c r="ES88" s="829"/>
      <c r="ET88" s="831"/>
      <c r="EU88" s="831"/>
      <c r="EV88" s="831"/>
      <c r="EW88" s="832"/>
      <c r="EX88" s="833"/>
      <c r="EY88" s="834"/>
      <c r="EZ88" s="641"/>
      <c r="FA88" s="566" t="s">
        <v>1187</v>
      </c>
      <c r="FB88" s="568"/>
      <c r="FC88" s="570"/>
      <c r="FD88" s="568"/>
      <c r="FE88" s="567"/>
    </row>
    <row r="89" spans="1:161" s="509" customFormat="1" ht="72.75" customHeight="1">
      <c r="A89" s="665">
        <v>38</v>
      </c>
      <c r="B89" s="938"/>
      <c r="C89" s="551" t="s">
        <v>839</v>
      </c>
      <c r="D89" s="563" t="s">
        <v>1097</v>
      </c>
      <c r="E89" s="563">
        <f t="shared" si="124"/>
        <v>0</v>
      </c>
      <c r="F89" s="563">
        <v>0</v>
      </c>
      <c r="G89" s="563">
        <v>0</v>
      </c>
      <c r="H89" s="563">
        <v>0</v>
      </c>
      <c r="I89" s="563">
        <f t="shared" si="115"/>
        <v>0</v>
      </c>
      <c r="J89" s="563">
        <f t="shared" si="116"/>
        <v>0</v>
      </c>
      <c r="K89" s="563">
        <f t="shared" si="117"/>
        <v>0</v>
      </c>
      <c r="L89" s="563">
        <f t="shared" si="111"/>
        <v>0</v>
      </c>
      <c r="M89" s="563">
        <f t="shared" si="112"/>
        <v>0</v>
      </c>
      <c r="N89" s="563"/>
      <c r="O89" s="563">
        <f t="shared" si="113"/>
        <v>0</v>
      </c>
      <c r="P89" s="563">
        <f t="shared" si="114"/>
        <v>0</v>
      </c>
      <c r="Q89" s="563"/>
      <c r="R89" s="563"/>
      <c r="S89" s="563"/>
      <c r="T89" s="551"/>
      <c r="U89" s="551"/>
      <c r="V89" s="551"/>
      <c r="W89" s="551"/>
      <c r="X89" s="551"/>
      <c r="Y89" s="551"/>
      <c r="Z89" s="551"/>
      <c r="AA89" s="551"/>
      <c r="AB89" s="732"/>
      <c r="AC89" s="733"/>
      <c r="AD89" s="733"/>
      <c r="AE89" s="734"/>
      <c r="AF89" s="734"/>
      <c r="AG89" s="735"/>
      <c r="AH89" s="735"/>
      <c r="AI89" s="738"/>
      <c r="AJ89" s="740"/>
      <c r="AK89" s="742"/>
      <c r="AL89" s="743"/>
      <c r="AM89" s="743"/>
      <c r="AN89" s="744"/>
      <c r="AO89" s="745"/>
      <c r="AP89" s="746"/>
      <c r="AQ89" s="747"/>
      <c r="AR89" s="748"/>
      <c r="AS89" s="749"/>
      <c r="AT89" s="749"/>
      <c r="AU89" s="751"/>
      <c r="AV89" s="752"/>
      <c r="AW89" s="753"/>
      <c r="AX89" s="753"/>
      <c r="AY89" s="754"/>
      <c r="AZ89" s="754"/>
      <c r="BA89" s="754"/>
      <c r="BB89" s="754"/>
      <c r="BC89" s="754"/>
      <c r="BD89" s="754"/>
      <c r="BE89" s="754"/>
      <c r="BF89" s="754"/>
      <c r="BG89" s="754"/>
      <c r="BH89" s="754"/>
      <c r="BI89" s="754"/>
      <c r="BJ89" s="757"/>
      <c r="BK89" s="759"/>
      <c r="BL89" s="761"/>
      <c r="BM89" s="762"/>
      <c r="BN89" s="762"/>
      <c r="BO89" s="762"/>
      <c r="BP89" s="763"/>
      <c r="BQ89" s="763"/>
      <c r="BR89" s="764"/>
      <c r="BS89" s="765"/>
      <c r="BT89" s="766"/>
      <c r="BU89" s="766"/>
      <c r="BV89" s="766"/>
      <c r="BW89" s="767"/>
      <c r="BX89" s="769"/>
      <c r="BY89" s="770"/>
      <c r="BZ89" s="771"/>
      <c r="CA89" s="772"/>
      <c r="CB89" s="772"/>
      <c r="CC89" s="772"/>
      <c r="CD89" s="774"/>
      <c r="CE89" s="775"/>
      <c r="CF89" s="776"/>
      <c r="CG89" s="777"/>
      <c r="CH89" s="778"/>
      <c r="CI89" s="778"/>
      <c r="CJ89" s="778"/>
      <c r="CK89" s="779"/>
      <c r="CL89" s="780"/>
      <c r="CM89" s="781"/>
      <c r="CN89" s="782"/>
      <c r="CO89" s="783"/>
      <c r="CP89" s="784"/>
      <c r="CQ89" s="784"/>
      <c r="CR89" s="785"/>
      <c r="CS89" s="786"/>
      <c r="CT89" s="787"/>
      <c r="CU89" s="788"/>
      <c r="CV89" s="789"/>
      <c r="CW89" s="790"/>
      <c r="CX89" s="790"/>
      <c r="CY89" s="791"/>
      <c r="CZ89" s="793"/>
      <c r="DA89" s="794"/>
      <c r="DB89" s="795"/>
      <c r="DC89" s="796"/>
      <c r="DD89" s="796"/>
      <c r="DE89" s="796"/>
      <c r="DF89" s="798"/>
      <c r="DG89" s="799"/>
      <c r="DH89" s="800"/>
      <c r="DI89" s="801"/>
      <c r="DJ89" s="801"/>
      <c r="DK89" s="801"/>
      <c r="DL89" s="801"/>
      <c r="DM89" s="802"/>
      <c r="DN89" s="803"/>
      <c r="DO89" s="804"/>
      <c r="DP89" s="805"/>
      <c r="DQ89" s="807"/>
      <c r="DR89" s="808"/>
      <c r="DS89" s="808"/>
      <c r="DT89" s="809"/>
      <c r="DU89" s="810"/>
      <c r="DV89" s="811"/>
      <c r="DW89" s="812"/>
      <c r="DX89" s="815"/>
      <c r="DY89" s="815"/>
      <c r="DZ89" s="815"/>
      <c r="EA89" s="816"/>
      <c r="EB89" s="817"/>
      <c r="EC89" s="818"/>
      <c r="ED89" s="819"/>
      <c r="EE89" s="821"/>
      <c r="EF89" s="821"/>
      <c r="EG89" s="822"/>
      <c r="EH89" s="822"/>
      <c r="EI89" s="823"/>
      <c r="EJ89" s="825"/>
      <c r="EK89" s="825"/>
      <c r="EL89" s="825"/>
      <c r="EM89" s="825"/>
      <c r="EN89" s="823"/>
      <c r="EO89" s="825"/>
      <c r="EP89" s="826"/>
      <c r="EQ89" s="827"/>
      <c r="ER89" s="828"/>
      <c r="ES89" s="829"/>
      <c r="ET89" s="831"/>
      <c r="EU89" s="831"/>
      <c r="EV89" s="831"/>
      <c r="EW89" s="832"/>
      <c r="EX89" s="833"/>
      <c r="EY89" s="834"/>
      <c r="EZ89" s="551"/>
      <c r="FA89" s="566"/>
      <c r="FB89" s="568"/>
      <c r="FC89" s="570"/>
      <c r="FD89" s="568"/>
      <c r="FE89" s="567" t="s">
        <v>1005</v>
      </c>
    </row>
    <row r="90" spans="1:161" s="509" customFormat="1" ht="72.75" customHeight="1">
      <c r="A90" s="694"/>
      <c r="B90" s="938"/>
      <c r="C90" s="693" t="s">
        <v>1259</v>
      </c>
      <c r="D90" s="563" t="s">
        <v>1260</v>
      </c>
      <c r="E90" s="563">
        <f t="shared" ref="E90" si="125">SUM(I90:N90)</f>
        <v>0</v>
      </c>
      <c r="F90" s="563">
        <v>0</v>
      </c>
      <c r="G90" s="563">
        <v>0</v>
      </c>
      <c r="H90" s="563">
        <v>0</v>
      </c>
      <c r="I90" s="563">
        <f t="shared" si="115"/>
        <v>0</v>
      </c>
      <c r="J90" s="563">
        <f t="shared" si="116"/>
        <v>0</v>
      </c>
      <c r="K90" s="563">
        <f t="shared" si="117"/>
        <v>0</v>
      </c>
      <c r="L90" s="563">
        <f t="shared" si="111"/>
        <v>0</v>
      </c>
      <c r="M90" s="563">
        <f t="shared" si="112"/>
        <v>0</v>
      </c>
      <c r="N90" s="563"/>
      <c r="O90" s="563">
        <f t="shared" si="113"/>
        <v>0</v>
      </c>
      <c r="P90" s="563">
        <f t="shared" si="114"/>
        <v>0</v>
      </c>
      <c r="Q90" s="563"/>
      <c r="R90" s="563"/>
      <c r="S90" s="563"/>
      <c r="T90" s="693"/>
      <c r="U90" s="693"/>
      <c r="V90" s="693"/>
      <c r="W90" s="693"/>
      <c r="X90" s="693"/>
      <c r="Y90" s="693"/>
      <c r="Z90" s="693"/>
      <c r="AA90" s="693"/>
      <c r="AB90" s="732"/>
      <c r="AC90" s="733"/>
      <c r="AD90" s="733"/>
      <c r="AE90" s="734"/>
      <c r="AF90" s="734"/>
      <c r="AG90" s="735"/>
      <c r="AH90" s="735"/>
      <c r="AI90" s="738"/>
      <c r="AJ90" s="740"/>
      <c r="AK90" s="742"/>
      <c r="AL90" s="743"/>
      <c r="AM90" s="743"/>
      <c r="AN90" s="744"/>
      <c r="AO90" s="745"/>
      <c r="AP90" s="746"/>
      <c r="AQ90" s="747"/>
      <c r="AR90" s="748"/>
      <c r="AS90" s="749"/>
      <c r="AT90" s="749"/>
      <c r="AU90" s="751"/>
      <c r="AV90" s="752"/>
      <c r="AW90" s="753"/>
      <c r="AX90" s="753"/>
      <c r="AY90" s="754"/>
      <c r="AZ90" s="754"/>
      <c r="BA90" s="754"/>
      <c r="BB90" s="754"/>
      <c r="BC90" s="754"/>
      <c r="BD90" s="754"/>
      <c r="BE90" s="754"/>
      <c r="BF90" s="754"/>
      <c r="BG90" s="754"/>
      <c r="BH90" s="754"/>
      <c r="BI90" s="754"/>
      <c r="BJ90" s="757"/>
      <c r="BK90" s="759"/>
      <c r="BL90" s="761"/>
      <c r="BM90" s="762"/>
      <c r="BN90" s="762"/>
      <c r="BO90" s="762"/>
      <c r="BP90" s="763"/>
      <c r="BQ90" s="763"/>
      <c r="BR90" s="764"/>
      <c r="BS90" s="765"/>
      <c r="BT90" s="766"/>
      <c r="BU90" s="766"/>
      <c r="BV90" s="766"/>
      <c r="BW90" s="767"/>
      <c r="BX90" s="769"/>
      <c r="BY90" s="770"/>
      <c r="BZ90" s="771"/>
      <c r="CA90" s="772"/>
      <c r="CB90" s="772"/>
      <c r="CC90" s="772"/>
      <c r="CD90" s="774"/>
      <c r="CE90" s="775"/>
      <c r="CF90" s="776"/>
      <c r="CG90" s="777"/>
      <c r="CH90" s="778"/>
      <c r="CI90" s="778"/>
      <c r="CJ90" s="778"/>
      <c r="CK90" s="779"/>
      <c r="CL90" s="780"/>
      <c r="CM90" s="781"/>
      <c r="CN90" s="782"/>
      <c r="CO90" s="783"/>
      <c r="CP90" s="784"/>
      <c r="CQ90" s="784"/>
      <c r="CR90" s="785"/>
      <c r="CS90" s="786"/>
      <c r="CT90" s="787"/>
      <c r="CU90" s="788"/>
      <c r="CV90" s="789"/>
      <c r="CW90" s="790"/>
      <c r="CX90" s="790"/>
      <c r="CY90" s="791"/>
      <c r="CZ90" s="793"/>
      <c r="DA90" s="794"/>
      <c r="DB90" s="795"/>
      <c r="DC90" s="796"/>
      <c r="DD90" s="796"/>
      <c r="DE90" s="796"/>
      <c r="DF90" s="798"/>
      <c r="DG90" s="799"/>
      <c r="DH90" s="800"/>
      <c r="DI90" s="801"/>
      <c r="DJ90" s="801"/>
      <c r="DK90" s="801"/>
      <c r="DL90" s="801"/>
      <c r="DM90" s="802"/>
      <c r="DN90" s="803"/>
      <c r="DO90" s="804"/>
      <c r="DP90" s="805"/>
      <c r="DQ90" s="807"/>
      <c r="DR90" s="808"/>
      <c r="DS90" s="808"/>
      <c r="DT90" s="809"/>
      <c r="DU90" s="810"/>
      <c r="DV90" s="811"/>
      <c r="DW90" s="812"/>
      <c r="DX90" s="815"/>
      <c r="DY90" s="815"/>
      <c r="DZ90" s="815"/>
      <c r="EA90" s="816"/>
      <c r="EB90" s="817"/>
      <c r="EC90" s="818"/>
      <c r="ED90" s="819"/>
      <c r="EE90" s="821"/>
      <c r="EF90" s="821"/>
      <c r="EG90" s="822"/>
      <c r="EH90" s="822"/>
      <c r="EI90" s="823"/>
      <c r="EJ90" s="825"/>
      <c r="EK90" s="825"/>
      <c r="EL90" s="825"/>
      <c r="EM90" s="825"/>
      <c r="EN90" s="823"/>
      <c r="EO90" s="825"/>
      <c r="EP90" s="826"/>
      <c r="EQ90" s="827"/>
      <c r="ER90" s="828"/>
      <c r="ES90" s="829"/>
      <c r="ET90" s="831"/>
      <c r="EU90" s="831"/>
      <c r="EV90" s="831"/>
      <c r="EW90" s="832"/>
      <c r="EX90" s="833"/>
      <c r="EY90" s="834"/>
      <c r="EZ90" s="693"/>
      <c r="FA90" s="566"/>
      <c r="FB90" s="568"/>
      <c r="FC90" s="570"/>
      <c r="FD90" s="568"/>
      <c r="FE90" s="567"/>
    </row>
    <row r="91" spans="1:161" s="509" customFormat="1" ht="72.75" customHeight="1">
      <c r="A91" s="544">
        <v>39</v>
      </c>
      <c r="B91" s="938"/>
      <c r="C91" s="551" t="s">
        <v>839</v>
      </c>
      <c r="D91" s="563" t="s">
        <v>1081</v>
      </c>
      <c r="E91" s="563">
        <f t="shared" si="124"/>
        <v>0</v>
      </c>
      <c r="F91" s="563">
        <v>0</v>
      </c>
      <c r="G91" s="563">
        <v>0</v>
      </c>
      <c r="H91" s="563">
        <v>0</v>
      </c>
      <c r="I91" s="563">
        <f t="shared" si="115"/>
        <v>0</v>
      </c>
      <c r="J91" s="563">
        <f t="shared" si="116"/>
        <v>0</v>
      </c>
      <c r="K91" s="563">
        <f t="shared" si="117"/>
        <v>0</v>
      </c>
      <c r="L91" s="563">
        <f t="shared" si="111"/>
        <v>0</v>
      </c>
      <c r="M91" s="563">
        <f t="shared" si="112"/>
        <v>0</v>
      </c>
      <c r="N91" s="563"/>
      <c r="O91" s="563">
        <f t="shared" si="113"/>
        <v>0</v>
      </c>
      <c r="P91" s="563">
        <f t="shared" si="114"/>
        <v>0</v>
      </c>
      <c r="Q91" s="563"/>
      <c r="R91" s="563"/>
      <c r="S91" s="563"/>
      <c r="T91" s="551"/>
      <c r="U91" s="551"/>
      <c r="V91" s="551"/>
      <c r="W91" s="551"/>
      <c r="X91" s="551"/>
      <c r="Y91" s="551"/>
      <c r="Z91" s="551"/>
      <c r="AA91" s="551"/>
      <c r="AB91" s="732"/>
      <c r="AC91" s="733"/>
      <c r="AD91" s="733"/>
      <c r="AE91" s="734"/>
      <c r="AF91" s="734"/>
      <c r="AG91" s="735"/>
      <c r="AH91" s="735"/>
      <c r="AI91" s="738"/>
      <c r="AJ91" s="740"/>
      <c r="AK91" s="742"/>
      <c r="AL91" s="743"/>
      <c r="AM91" s="743"/>
      <c r="AN91" s="744"/>
      <c r="AO91" s="745"/>
      <c r="AP91" s="746"/>
      <c r="AQ91" s="747"/>
      <c r="AR91" s="748"/>
      <c r="AS91" s="749"/>
      <c r="AT91" s="749"/>
      <c r="AU91" s="751"/>
      <c r="AV91" s="752"/>
      <c r="AW91" s="753"/>
      <c r="AX91" s="753"/>
      <c r="AY91" s="754"/>
      <c r="AZ91" s="754"/>
      <c r="BA91" s="754"/>
      <c r="BB91" s="754"/>
      <c r="BC91" s="754"/>
      <c r="BD91" s="754"/>
      <c r="BE91" s="754"/>
      <c r="BF91" s="754"/>
      <c r="BG91" s="754"/>
      <c r="BH91" s="754"/>
      <c r="BI91" s="754"/>
      <c r="BJ91" s="757"/>
      <c r="BK91" s="759"/>
      <c r="BL91" s="761"/>
      <c r="BM91" s="762"/>
      <c r="BN91" s="762"/>
      <c r="BO91" s="762"/>
      <c r="BP91" s="763"/>
      <c r="BQ91" s="763"/>
      <c r="BR91" s="764"/>
      <c r="BS91" s="765"/>
      <c r="BT91" s="766"/>
      <c r="BU91" s="766"/>
      <c r="BV91" s="766"/>
      <c r="BW91" s="767"/>
      <c r="BX91" s="769"/>
      <c r="BY91" s="770"/>
      <c r="BZ91" s="771"/>
      <c r="CA91" s="772"/>
      <c r="CB91" s="772"/>
      <c r="CC91" s="772"/>
      <c r="CD91" s="774"/>
      <c r="CE91" s="775"/>
      <c r="CF91" s="776"/>
      <c r="CG91" s="777"/>
      <c r="CH91" s="778"/>
      <c r="CI91" s="778"/>
      <c r="CJ91" s="778"/>
      <c r="CK91" s="779"/>
      <c r="CL91" s="780"/>
      <c r="CM91" s="781"/>
      <c r="CN91" s="782"/>
      <c r="CO91" s="783"/>
      <c r="CP91" s="784"/>
      <c r="CQ91" s="784"/>
      <c r="CR91" s="785"/>
      <c r="CS91" s="786"/>
      <c r="CT91" s="787"/>
      <c r="CU91" s="788"/>
      <c r="CV91" s="789"/>
      <c r="CW91" s="790"/>
      <c r="CX91" s="790"/>
      <c r="CY91" s="791"/>
      <c r="CZ91" s="793"/>
      <c r="DA91" s="794"/>
      <c r="DB91" s="795"/>
      <c r="DC91" s="796"/>
      <c r="DD91" s="796"/>
      <c r="DE91" s="796"/>
      <c r="DF91" s="798"/>
      <c r="DG91" s="799"/>
      <c r="DH91" s="800"/>
      <c r="DI91" s="801"/>
      <c r="DJ91" s="801"/>
      <c r="DK91" s="801"/>
      <c r="DL91" s="801"/>
      <c r="DM91" s="802"/>
      <c r="DN91" s="803"/>
      <c r="DO91" s="804"/>
      <c r="DP91" s="805"/>
      <c r="DQ91" s="807"/>
      <c r="DR91" s="808"/>
      <c r="DS91" s="808"/>
      <c r="DT91" s="809"/>
      <c r="DU91" s="810"/>
      <c r="DV91" s="811"/>
      <c r="DW91" s="812"/>
      <c r="DX91" s="815"/>
      <c r="DY91" s="815"/>
      <c r="DZ91" s="815"/>
      <c r="EA91" s="816"/>
      <c r="EB91" s="817"/>
      <c r="EC91" s="818"/>
      <c r="ED91" s="819"/>
      <c r="EE91" s="821"/>
      <c r="EF91" s="821"/>
      <c r="EG91" s="822"/>
      <c r="EH91" s="822"/>
      <c r="EI91" s="823"/>
      <c r="EJ91" s="825"/>
      <c r="EK91" s="825"/>
      <c r="EL91" s="825"/>
      <c r="EM91" s="825"/>
      <c r="EN91" s="823"/>
      <c r="EO91" s="825"/>
      <c r="EP91" s="826"/>
      <c r="EQ91" s="827"/>
      <c r="ER91" s="828"/>
      <c r="ES91" s="829"/>
      <c r="ET91" s="831"/>
      <c r="EU91" s="831"/>
      <c r="EV91" s="831"/>
      <c r="EW91" s="832"/>
      <c r="EX91" s="833"/>
      <c r="EY91" s="834"/>
      <c r="EZ91" s="551"/>
      <c r="FA91" s="566"/>
      <c r="FB91" s="568"/>
      <c r="FC91" s="570"/>
      <c r="FD91" s="568"/>
      <c r="FE91" s="567" t="s">
        <v>1005</v>
      </c>
    </row>
    <row r="92" spans="1:161" s="509" customFormat="1" ht="72.75" customHeight="1">
      <c r="A92" s="665">
        <v>40</v>
      </c>
      <c r="B92" s="938"/>
      <c r="C92" s="604" t="s">
        <v>839</v>
      </c>
      <c r="D92" s="605" t="s">
        <v>1113</v>
      </c>
      <c r="E92" s="563">
        <f t="shared" si="124"/>
        <v>0</v>
      </c>
      <c r="F92" s="563">
        <v>0</v>
      </c>
      <c r="G92" s="563">
        <v>0</v>
      </c>
      <c r="H92" s="563">
        <v>0</v>
      </c>
      <c r="I92" s="563">
        <f t="shared" si="115"/>
        <v>0</v>
      </c>
      <c r="J92" s="563">
        <f t="shared" si="116"/>
        <v>0</v>
      </c>
      <c r="K92" s="563">
        <f t="shared" si="117"/>
        <v>0</v>
      </c>
      <c r="L92" s="563">
        <f t="shared" si="111"/>
        <v>0</v>
      </c>
      <c r="M92" s="563">
        <f t="shared" si="112"/>
        <v>0</v>
      </c>
      <c r="N92" s="563"/>
      <c r="O92" s="563">
        <f t="shared" si="113"/>
        <v>0</v>
      </c>
      <c r="P92" s="563">
        <f t="shared" si="114"/>
        <v>0</v>
      </c>
      <c r="Q92" s="563"/>
      <c r="R92" s="563"/>
      <c r="S92" s="563"/>
      <c r="T92" s="604"/>
      <c r="U92" s="604"/>
      <c r="V92" s="604"/>
      <c r="W92" s="604"/>
      <c r="X92" s="604"/>
      <c r="Y92" s="604"/>
      <c r="Z92" s="604"/>
      <c r="AA92" s="604"/>
      <c r="AB92" s="732"/>
      <c r="AC92" s="733"/>
      <c r="AD92" s="733"/>
      <c r="AE92" s="734"/>
      <c r="AF92" s="734"/>
      <c r="AG92" s="735"/>
      <c r="AH92" s="735"/>
      <c r="AI92" s="738"/>
      <c r="AJ92" s="740"/>
      <c r="AK92" s="742"/>
      <c r="AL92" s="743"/>
      <c r="AM92" s="743"/>
      <c r="AN92" s="744"/>
      <c r="AO92" s="745"/>
      <c r="AP92" s="746"/>
      <c r="AQ92" s="747"/>
      <c r="AR92" s="748"/>
      <c r="AS92" s="749"/>
      <c r="AT92" s="749"/>
      <c r="AU92" s="751"/>
      <c r="AV92" s="752"/>
      <c r="AW92" s="753"/>
      <c r="AX92" s="753"/>
      <c r="AY92" s="754"/>
      <c r="AZ92" s="754"/>
      <c r="BA92" s="754"/>
      <c r="BB92" s="754"/>
      <c r="BC92" s="754"/>
      <c r="BD92" s="754"/>
      <c r="BE92" s="754"/>
      <c r="BF92" s="754"/>
      <c r="BG92" s="754"/>
      <c r="BH92" s="754"/>
      <c r="BI92" s="754"/>
      <c r="BJ92" s="757"/>
      <c r="BK92" s="759"/>
      <c r="BL92" s="761"/>
      <c r="BM92" s="762"/>
      <c r="BN92" s="762"/>
      <c r="BO92" s="762"/>
      <c r="BP92" s="763"/>
      <c r="BQ92" s="763"/>
      <c r="BR92" s="764"/>
      <c r="BS92" s="765"/>
      <c r="BT92" s="766"/>
      <c r="BU92" s="766"/>
      <c r="BV92" s="766"/>
      <c r="BW92" s="767"/>
      <c r="BX92" s="769"/>
      <c r="BY92" s="770"/>
      <c r="BZ92" s="771"/>
      <c r="CA92" s="772"/>
      <c r="CB92" s="772"/>
      <c r="CC92" s="772"/>
      <c r="CD92" s="774"/>
      <c r="CE92" s="775"/>
      <c r="CF92" s="776"/>
      <c r="CG92" s="777"/>
      <c r="CH92" s="778"/>
      <c r="CI92" s="778"/>
      <c r="CJ92" s="778"/>
      <c r="CK92" s="779"/>
      <c r="CL92" s="780"/>
      <c r="CM92" s="781"/>
      <c r="CN92" s="782"/>
      <c r="CO92" s="783"/>
      <c r="CP92" s="784"/>
      <c r="CQ92" s="784"/>
      <c r="CR92" s="785"/>
      <c r="CS92" s="786"/>
      <c r="CT92" s="787"/>
      <c r="CU92" s="788"/>
      <c r="CV92" s="789"/>
      <c r="CW92" s="790"/>
      <c r="CX92" s="790"/>
      <c r="CY92" s="791"/>
      <c r="CZ92" s="793"/>
      <c r="DA92" s="794"/>
      <c r="DB92" s="795"/>
      <c r="DC92" s="796"/>
      <c r="DD92" s="796"/>
      <c r="DE92" s="796"/>
      <c r="DF92" s="798"/>
      <c r="DG92" s="799"/>
      <c r="DH92" s="800"/>
      <c r="DI92" s="801"/>
      <c r="DJ92" s="801"/>
      <c r="DK92" s="801"/>
      <c r="DL92" s="801"/>
      <c r="DM92" s="802"/>
      <c r="DN92" s="803"/>
      <c r="DO92" s="804"/>
      <c r="DP92" s="805"/>
      <c r="DQ92" s="807"/>
      <c r="DR92" s="808"/>
      <c r="DS92" s="808"/>
      <c r="DT92" s="809"/>
      <c r="DU92" s="810"/>
      <c r="DV92" s="811"/>
      <c r="DW92" s="812"/>
      <c r="DX92" s="815"/>
      <c r="DY92" s="815"/>
      <c r="DZ92" s="815"/>
      <c r="EA92" s="816"/>
      <c r="EB92" s="817"/>
      <c r="EC92" s="818"/>
      <c r="ED92" s="819"/>
      <c r="EE92" s="821"/>
      <c r="EF92" s="821"/>
      <c r="EG92" s="822"/>
      <c r="EH92" s="822"/>
      <c r="EI92" s="823"/>
      <c r="EJ92" s="825"/>
      <c r="EK92" s="825"/>
      <c r="EL92" s="825"/>
      <c r="EM92" s="825"/>
      <c r="EN92" s="823"/>
      <c r="EO92" s="825"/>
      <c r="EP92" s="826"/>
      <c r="EQ92" s="827"/>
      <c r="ER92" s="828"/>
      <c r="ES92" s="829"/>
      <c r="ET92" s="831"/>
      <c r="EU92" s="831"/>
      <c r="EV92" s="831"/>
      <c r="EW92" s="832"/>
      <c r="EX92" s="833"/>
      <c r="EY92" s="834"/>
      <c r="EZ92" s="604"/>
      <c r="FA92" s="566"/>
      <c r="FB92" s="568"/>
      <c r="FC92" s="570"/>
      <c r="FD92" s="568"/>
      <c r="FE92" s="567" t="s">
        <v>1005</v>
      </c>
    </row>
    <row r="93" spans="1:161" s="509" customFormat="1" ht="132" customHeight="1">
      <c r="A93" s="544">
        <v>41</v>
      </c>
      <c r="B93" s="938"/>
      <c r="C93" s="603" t="s">
        <v>839</v>
      </c>
      <c r="D93" s="563" t="s">
        <v>1112</v>
      </c>
      <c r="E93" s="563">
        <f t="shared" si="124"/>
        <v>0</v>
      </c>
      <c r="F93" s="563">
        <v>0</v>
      </c>
      <c r="G93" s="563">
        <v>0</v>
      </c>
      <c r="H93" s="563">
        <v>0</v>
      </c>
      <c r="I93" s="563">
        <f t="shared" si="115"/>
        <v>0</v>
      </c>
      <c r="J93" s="563">
        <f t="shared" si="116"/>
        <v>0</v>
      </c>
      <c r="K93" s="563">
        <f t="shared" si="117"/>
        <v>0</v>
      </c>
      <c r="L93" s="563">
        <f t="shared" si="111"/>
        <v>0</v>
      </c>
      <c r="M93" s="563">
        <f t="shared" si="112"/>
        <v>0</v>
      </c>
      <c r="N93" s="563"/>
      <c r="O93" s="563">
        <f t="shared" si="113"/>
        <v>0</v>
      </c>
      <c r="P93" s="563">
        <f t="shared" si="114"/>
        <v>0</v>
      </c>
      <c r="Q93" s="563"/>
      <c r="R93" s="563"/>
      <c r="S93" s="563"/>
      <c r="T93" s="603"/>
      <c r="U93" s="603"/>
      <c r="V93" s="603"/>
      <c r="W93" s="603"/>
      <c r="X93" s="603"/>
      <c r="Y93" s="603"/>
      <c r="Z93" s="603"/>
      <c r="AA93" s="603"/>
      <c r="AB93" s="732"/>
      <c r="AC93" s="733"/>
      <c r="AD93" s="733"/>
      <c r="AE93" s="734"/>
      <c r="AF93" s="734"/>
      <c r="AG93" s="735"/>
      <c r="AH93" s="735"/>
      <c r="AI93" s="738"/>
      <c r="AJ93" s="740"/>
      <c r="AK93" s="742"/>
      <c r="AL93" s="743"/>
      <c r="AM93" s="743"/>
      <c r="AN93" s="744"/>
      <c r="AO93" s="745"/>
      <c r="AP93" s="746"/>
      <c r="AQ93" s="747"/>
      <c r="AR93" s="748"/>
      <c r="AS93" s="749"/>
      <c r="AT93" s="749"/>
      <c r="AU93" s="751"/>
      <c r="AV93" s="752"/>
      <c r="AW93" s="753"/>
      <c r="AX93" s="753"/>
      <c r="AY93" s="754"/>
      <c r="AZ93" s="754"/>
      <c r="BA93" s="754"/>
      <c r="BB93" s="754"/>
      <c r="BC93" s="754"/>
      <c r="BD93" s="754"/>
      <c r="BE93" s="754"/>
      <c r="BF93" s="754"/>
      <c r="BG93" s="754"/>
      <c r="BH93" s="754"/>
      <c r="BI93" s="754"/>
      <c r="BJ93" s="757"/>
      <c r="BK93" s="759"/>
      <c r="BL93" s="761"/>
      <c r="BM93" s="762"/>
      <c r="BN93" s="762"/>
      <c r="BO93" s="762"/>
      <c r="BP93" s="763"/>
      <c r="BQ93" s="763"/>
      <c r="BR93" s="764"/>
      <c r="BS93" s="765"/>
      <c r="BT93" s="766"/>
      <c r="BU93" s="766"/>
      <c r="BV93" s="766"/>
      <c r="BW93" s="767"/>
      <c r="BX93" s="769"/>
      <c r="BY93" s="770"/>
      <c r="BZ93" s="771"/>
      <c r="CA93" s="772"/>
      <c r="CB93" s="772"/>
      <c r="CC93" s="772"/>
      <c r="CD93" s="774"/>
      <c r="CE93" s="775"/>
      <c r="CF93" s="776"/>
      <c r="CG93" s="777"/>
      <c r="CH93" s="778"/>
      <c r="CI93" s="778"/>
      <c r="CJ93" s="778"/>
      <c r="CK93" s="779"/>
      <c r="CL93" s="780"/>
      <c r="CM93" s="781"/>
      <c r="CN93" s="782"/>
      <c r="CO93" s="783"/>
      <c r="CP93" s="784"/>
      <c r="CQ93" s="784"/>
      <c r="CR93" s="785"/>
      <c r="CS93" s="786"/>
      <c r="CT93" s="787"/>
      <c r="CU93" s="788"/>
      <c r="CV93" s="789"/>
      <c r="CW93" s="790"/>
      <c r="CX93" s="790"/>
      <c r="CY93" s="791"/>
      <c r="CZ93" s="793"/>
      <c r="DA93" s="794"/>
      <c r="DB93" s="795"/>
      <c r="DC93" s="796"/>
      <c r="DD93" s="796"/>
      <c r="DE93" s="796"/>
      <c r="DF93" s="798"/>
      <c r="DG93" s="799"/>
      <c r="DH93" s="800"/>
      <c r="DI93" s="801"/>
      <c r="DJ93" s="801"/>
      <c r="DK93" s="801"/>
      <c r="DL93" s="801"/>
      <c r="DM93" s="802"/>
      <c r="DN93" s="803"/>
      <c r="DO93" s="804"/>
      <c r="DP93" s="805"/>
      <c r="DQ93" s="807"/>
      <c r="DR93" s="808"/>
      <c r="DS93" s="808"/>
      <c r="DT93" s="809"/>
      <c r="DU93" s="810"/>
      <c r="DV93" s="811"/>
      <c r="DW93" s="812"/>
      <c r="DX93" s="815"/>
      <c r="DY93" s="815"/>
      <c r="DZ93" s="815"/>
      <c r="EA93" s="816"/>
      <c r="EB93" s="817"/>
      <c r="EC93" s="818"/>
      <c r="ED93" s="819"/>
      <c r="EE93" s="821"/>
      <c r="EF93" s="821"/>
      <c r="EG93" s="822"/>
      <c r="EH93" s="822"/>
      <c r="EI93" s="823"/>
      <c r="EJ93" s="825"/>
      <c r="EK93" s="825"/>
      <c r="EL93" s="825"/>
      <c r="EM93" s="825"/>
      <c r="EN93" s="823"/>
      <c r="EO93" s="825"/>
      <c r="EP93" s="826"/>
      <c r="EQ93" s="827"/>
      <c r="ER93" s="828"/>
      <c r="ES93" s="829"/>
      <c r="ET93" s="831"/>
      <c r="EU93" s="831"/>
      <c r="EV93" s="831"/>
      <c r="EW93" s="832"/>
      <c r="EX93" s="833"/>
      <c r="EY93" s="834"/>
      <c r="EZ93" s="603"/>
      <c r="FA93" s="566" t="s">
        <v>1271</v>
      </c>
      <c r="FB93" s="568"/>
      <c r="FC93" s="570"/>
      <c r="FD93" s="568"/>
      <c r="FE93" s="567" t="s">
        <v>1005</v>
      </c>
    </row>
    <row r="94" spans="1:161" s="509" customFormat="1" ht="72.75" customHeight="1">
      <c r="A94" s="700"/>
      <c r="B94" s="938"/>
      <c r="C94" s="768" t="s">
        <v>1313</v>
      </c>
      <c r="D94" s="563" t="s">
        <v>1312</v>
      </c>
      <c r="E94" s="563">
        <f t="shared" ref="E94" si="126">SUM(I94:N94)</f>
        <v>1</v>
      </c>
      <c r="F94" s="563">
        <v>0</v>
      </c>
      <c r="G94" s="563">
        <v>0</v>
      </c>
      <c r="H94" s="563">
        <v>0</v>
      </c>
      <c r="I94" s="563">
        <f t="shared" si="115"/>
        <v>0</v>
      </c>
      <c r="J94" s="563">
        <f t="shared" si="116"/>
        <v>1</v>
      </c>
      <c r="K94" s="563">
        <f t="shared" si="117"/>
        <v>0</v>
      </c>
      <c r="L94" s="563">
        <f t="shared" si="111"/>
        <v>0</v>
      </c>
      <c r="M94" s="563">
        <f t="shared" si="112"/>
        <v>0</v>
      </c>
      <c r="N94" s="563"/>
      <c r="O94" s="563">
        <f t="shared" si="113"/>
        <v>0</v>
      </c>
      <c r="P94" s="563">
        <f t="shared" si="114"/>
        <v>0</v>
      </c>
      <c r="Q94" s="563"/>
      <c r="R94" s="563"/>
      <c r="S94" s="563"/>
      <c r="T94" s="699"/>
      <c r="U94" s="699"/>
      <c r="V94" s="699"/>
      <c r="W94" s="699"/>
      <c r="X94" s="699"/>
      <c r="Y94" s="699"/>
      <c r="Z94" s="699"/>
      <c r="AA94" s="699"/>
      <c r="AB94" s="732"/>
      <c r="AC94" s="733"/>
      <c r="AD94" s="733"/>
      <c r="AE94" s="734"/>
      <c r="AF94" s="734"/>
      <c r="AG94" s="735"/>
      <c r="AH94" s="735"/>
      <c r="AI94" s="738"/>
      <c r="AJ94" s="740"/>
      <c r="AK94" s="742"/>
      <c r="AL94" s="743"/>
      <c r="AM94" s="743"/>
      <c r="AN94" s="744"/>
      <c r="AO94" s="745"/>
      <c r="AP94" s="746"/>
      <c r="AQ94" s="747"/>
      <c r="AR94" s="748"/>
      <c r="AS94" s="749"/>
      <c r="AT94" s="749"/>
      <c r="AU94" s="751"/>
      <c r="AV94" s="752"/>
      <c r="AW94" s="753"/>
      <c r="AX94" s="753"/>
      <c r="AY94" s="754"/>
      <c r="AZ94" s="754"/>
      <c r="BA94" s="754"/>
      <c r="BB94" s="754"/>
      <c r="BC94" s="754"/>
      <c r="BD94" s="754"/>
      <c r="BE94" s="754"/>
      <c r="BF94" s="754"/>
      <c r="BG94" s="754"/>
      <c r="BH94" s="754"/>
      <c r="BI94" s="754"/>
      <c r="BJ94" s="757"/>
      <c r="BK94" s="759"/>
      <c r="BL94" s="761"/>
      <c r="BM94" s="762"/>
      <c r="BN94" s="762"/>
      <c r="BO94" s="762"/>
      <c r="BP94" s="763"/>
      <c r="BQ94" s="763"/>
      <c r="BR94" s="764"/>
      <c r="BS94" s="765"/>
      <c r="BT94" s="766"/>
      <c r="BU94" s="766"/>
      <c r="BV94" s="766"/>
      <c r="BW94" s="767">
        <v>1</v>
      </c>
      <c r="BX94" s="769"/>
      <c r="BY94" s="770"/>
      <c r="BZ94" s="771"/>
      <c r="CA94" s="772"/>
      <c r="CB94" s="772"/>
      <c r="CC94" s="772"/>
      <c r="CD94" s="774"/>
      <c r="CE94" s="775"/>
      <c r="CF94" s="776"/>
      <c r="CG94" s="777"/>
      <c r="CH94" s="778"/>
      <c r="CI94" s="778"/>
      <c r="CJ94" s="778"/>
      <c r="CK94" s="779"/>
      <c r="CL94" s="780"/>
      <c r="CM94" s="781"/>
      <c r="CN94" s="782"/>
      <c r="CO94" s="783"/>
      <c r="CP94" s="784"/>
      <c r="CQ94" s="784"/>
      <c r="CR94" s="785"/>
      <c r="CS94" s="786"/>
      <c r="CT94" s="787"/>
      <c r="CU94" s="788"/>
      <c r="CV94" s="789"/>
      <c r="CW94" s="790"/>
      <c r="CX94" s="790"/>
      <c r="CY94" s="791"/>
      <c r="CZ94" s="793"/>
      <c r="DA94" s="794"/>
      <c r="DB94" s="795"/>
      <c r="DC94" s="796"/>
      <c r="DD94" s="796"/>
      <c r="DE94" s="796"/>
      <c r="DF94" s="798"/>
      <c r="DG94" s="799"/>
      <c r="DH94" s="800"/>
      <c r="DI94" s="801"/>
      <c r="DJ94" s="801"/>
      <c r="DK94" s="801"/>
      <c r="DL94" s="801"/>
      <c r="DM94" s="802"/>
      <c r="DN94" s="803"/>
      <c r="DO94" s="804"/>
      <c r="DP94" s="805"/>
      <c r="DQ94" s="807"/>
      <c r="DR94" s="808"/>
      <c r="DS94" s="808"/>
      <c r="DT94" s="809"/>
      <c r="DU94" s="810"/>
      <c r="DV94" s="811"/>
      <c r="DW94" s="812"/>
      <c r="DX94" s="815"/>
      <c r="DY94" s="815"/>
      <c r="DZ94" s="815"/>
      <c r="EA94" s="816"/>
      <c r="EB94" s="817"/>
      <c r="EC94" s="818"/>
      <c r="ED94" s="819"/>
      <c r="EE94" s="821"/>
      <c r="EF94" s="821"/>
      <c r="EG94" s="822"/>
      <c r="EH94" s="822"/>
      <c r="EI94" s="823"/>
      <c r="EJ94" s="825"/>
      <c r="EK94" s="825"/>
      <c r="EL94" s="825"/>
      <c r="EM94" s="825"/>
      <c r="EN94" s="823"/>
      <c r="EO94" s="825"/>
      <c r="EP94" s="826"/>
      <c r="EQ94" s="827"/>
      <c r="ER94" s="828"/>
      <c r="ES94" s="829"/>
      <c r="ET94" s="831"/>
      <c r="EU94" s="831"/>
      <c r="EV94" s="831"/>
      <c r="EW94" s="832"/>
      <c r="EX94" s="833"/>
      <c r="EY94" s="834"/>
      <c r="EZ94" s="699"/>
      <c r="FA94" s="566"/>
      <c r="FB94" s="568"/>
      <c r="FC94" s="570"/>
      <c r="FD94" s="568"/>
      <c r="FE94" s="567"/>
    </row>
    <row r="95" spans="1:161" s="509" customFormat="1" ht="72.75" customHeight="1">
      <c r="A95" s="665">
        <v>42</v>
      </c>
      <c r="B95" s="938"/>
      <c r="C95" s="612" t="s">
        <v>839</v>
      </c>
      <c r="D95" s="563" t="s">
        <v>1171</v>
      </c>
      <c r="E95" s="563">
        <f t="shared" si="124"/>
        <v>0</v>
      </c>
      <c r="F95" s="563">
        <v>0</v>
      </c>
      <c r="G95" s="563">
        <v>0</v>
      </c>
      <c r="H95" s="563">
        <v>0</v>
      </c>
      <c r="I95" s="563">
        <f t="shared" si="115"/>
        <v>0</v>
      </c>
      <c r="J95" s="563">
        <f t="shared" si="116"/>
        <v>0</v>
      </c>
      <c r="K95" s="563">
        <f t="shared" si="117"/>
        <v>0</v>
      </c>
      <c r="L95" s="563">
        <f t="shared" si="111"/>
        <v>0</v>
      </c>
      <c r="M95" s="563">
        <f t="shared" si="112"/>
        <v>0</v>
      </c>
      <c r="N95" s="563"/>
      <c r="O95" s="563">
        <f t="shared" si="113"/>
        <v>0</v>
      </c>
      <c r="P95" s="563">
        <f t="shared" si="114"/>
        <v>0</v>
      </c>
      <c r="Q95" s="563"/>
      <c r="R95" s="563"/>
      <c r="S95" s="563"/>
      <c r="T95" s="612"/>
      <c r="U95" s="612"/>
      <c r="V95" s="612"/>
      <c r="W95" s="612"/>
      <c r="X95" s="612"/>
      <c r="Y95" s="612"/>
      <c r="Z95" s="612"/>
      <c r="AA95" s="612"/>
      <c r="AB95" s="732"/>
      <c r="AC95" s="733"/>
      <c r="AD95" s="733"/>
      <c r="AE95" s="734"/>
      <c r="AF95" s="734"/>
      <c r="AG95" s="735"/>
      <c r="AH95" s="735"/>
      <c r="AI95" s="738"/>
      <c r="AJ95" s="740"/>
      <c r="AK95" s="742"/>
      <c r="AL95" s="743"/>
      <c r="AM95" s="743"/>
      <c r="AN95" s="744"/>
      <c r="AO95" s="745"/>
      <c r="AP95" s="746"/>
      <c r="AQ95" s="747"/>
      <c r="AR95" s="748"/>
      <c r="AS95" s="749"/>
      <c r="AT95" s="749"/>
      <c r="AU95" s="751"/>
      <c r="AV95" s="752"/>
      <c r="AW95" s="753"/>
      <c r="AX95" s="753"/>
      <c r="AY95" s="754"/>
      <c r="AZ95" s="754"/>
      <c r="BA95" s="754"/>
      <c r="BB95" s="754"/>
      <c r="BC95" s="754"/>
      <c r="BD95" s="754"/>
      <c r="BE95" s="754"/>
      <c r="BF95" s="754"/>
      <c r="BG95" s="754"/>
      <c r="BH95" s="754"/>
      <c r="BI95" s="754"/>
      <c r="BJ95" s="757"/>
      <c r="BK95" s="759"/>
      <c r="BL95" s="761"/>
      <c r="BM95" s="762"/>
      <c r="BN95" s="762"/>
      <c r="BO95" s="762"/>
      <c r="BP95" s="763"/>
      <c r="BQ95" s="763"/>
      <c r="BR95" s="764"/>
      <c r="BS95" s="765"/>
      <c r="BT95" s="766"/>
      <c r="BU95" s="766"/>
      <c r="BV95" s="766"/>
      <c r="BW95" s="767"/>
      <c r="BX95" s="769"/>
      <c r="BY95" s="770"/>
      <c r="BZ95" s="771"/>
      <c r="CA95" s="772"/>
      <c r="CB95" s="772"/>
      <c r="CC95" s="772"/>
      <c r="CD95" s="774"/>
      <c r="CE95" s="775"/>
      <c r="CF95" s="776"/>
      <c r="CG95" s="777"/>
      <c r="CH95" s="778"/>
      <c r="CI95" s="778"/>
      <c r="CJ95" s="778"/>
      <c r="CK95" s="779"/>
      <c r="CL95" s="780"/>
      <c r="CM95" s="781"/>
      <c r="CN95" s="782"/>
      <c r="CO95" s="783"/>
      <c r="CP95" s="784"/>
      <c r="CQ95" s="784"/>
      <c r="CR95" s="785"/>
      <c r="CS95" s="786"/>
      <c r="CT95" s="787"/>
      <c r="CU95" s="788"/>
      <c r="CV95" s="789"/>
      <c r="CW95" s="790"/>
      <c r="CX95" s="790"/>
      <c r="CY95" s="791"/>
      <c r="CZ95" s="793"/>
      <c r="DA95" s="794"/>
      <c r="DB95" s="795"/>
      <c r="DC95" s="796"/>
      <c r="DD95" s="796"/>
      <c r="DE95" s="796"/>
      <c r="DF95" s="798"/>
      <c r="DG95" s="799"/>
      <c r="DH95" s="800"/>
      <c r="DI95" s="801"/>
      <c r="DJ95" s="801"/>
      <c r="DK95" s="801"/>
      <c r="DL95" s="801"/>
      <c r="DM95" s="802"/>
      <c r="DN95" s="803"/>
      <c r="DO95" s="804"/>
      <c r="DP95" s="805"/>
      <c r="DQ95" s="807"/>
      <c r="DR95" s="808"/>
      <c r="DS95" s="808"/>
      <c r="DT95" s="809"/>
      <c r="DU95" s="810"/>
      <c r="DV95" s="811"/>
      <c r="DW95" s="812"/>
      <c r="DX95" s="815"/>
      <c r="DY95" s="815"/>
      <c r="DZ95" s="815"/>
      <c r="EA95" s="816"/>
      <c r="EB95" s="817"/>
      <c r="EC95" s="818"/>
      <c r="ED95" s="819"/>
      <c r="EE95" s="821"/>
      <c r="EF95" s="821"/>
      <c r="EG95" s="822"/>
      <c r="EH95" s="822"/>
      <c r="EI95" s="823"/>
      <c r="EJ95" s="825"/>
      <c r="EK95" s="825"/>
      <c r="EL95" s="825"/>
      <c r="EM95" s="825"/>
      <c r="EN95" s="823"/>
      <c r="EO95" s="825"/>
      <c r="EP95" s="826"/>
      <c r="EQ95" s="827"/>
      <c r="ER95" s="828"/>
      <c r="ES95" s="829"/>
      <c r="ET95" s="831"/>
      <c r="EU95" s="831"/>
      <c r="EV95" s="831"/>
      <c r="EW95" s="832"/>
      <c r="EX95" s="833"/>
      <c r="EY95" s="834"/>
      <c r="EZ95" s="612"/>
      <c r="FA95" s="566" t="s">
        <v>1186</v>
      </c>
      <c r="FB95" s="568"/>
      <c r="FC95" s="570"/>
      <c r="FD95" s="568"/>
      <c r="FE95" s="567" t="s">
        <v>1005</v>
      </c>
    </row>
    <row r="96" spans="1:161" s="509" customFormat="1" ht="72.75" customHeight="1">
      <c r="A96" s="544">
        <v>43</v>
      </c>
      <c r="B96" s="938"/>
      <c r="C96" s="657" t="s">
        <v>839</v>
      </c>
      <c r="D96" s="563" t="s">
        <v>1209</v>
      </c>
      <c r="E96" s="563">
        <f t="shared" ref="E96" si="127">SUM(I96:N96)</f>
        <v>0</v>
      </c>
      <c r="F96" s="563">
        <v>0</v>
      </c>
      <c r="G96" s="563">
        <v>0</v>
      </c>
      <c r="H96" s="563">
        <v>0</v>
      </c>
      <c r="I96" s="563">
        <f t="shared" si="115"/>
        <v>0</v>
      </c>
      <c r="J96" s="563">
        <f t="shared" si="116"/>
        <v>0</v>
      </c>
      <c r="K96" s="563">
        <f t="shared" si="117"/>
        <v>0</v>
      </c>
      <c r="L96" s="563">
        <f t="shared" si="111"/>
        <v>0</v>
      </c>
      <c r="M96" s="563">
        <f t="shared" si="112"/>
        <v>0</v>
      </c>
      <c r="N96" s="563"/>
      <c r="O96" s="563">
        <f t="shared" si="113"/>
        <v>0</v>
      </c>
      <c r="P96" s="563">
        <f t="shared" si="114"/>
        <v>0</v>
      </c>
      <c r="Q96" s="563"/>
      <c r="R96" s="563"/>
      <c r="S96" s="563"/>
      <c r="T96" s="657"/>
      <c r="U96" s="657"/>
      <c r="V96" s="657"/>
      <c r="W96" s="657"/>
      <c r="X96" s="657"/>
      <c r="Y96" s="657"/>
      <c r="Z96" s="657"/>
      <c r="AA96" s="657"/>
      <c r="AB96" s="732"/>
      <c r="AC96" s="733"/>
      <c r="AD96" s="733"/>
      <c r="AE96" s="734"/>
      <c r="AF96" s="734"/>
      <c r="AG96" s="735"/>
      <c r="AH96" s="735"/>
      <c r="AI96" s="738"/>
      <c r="AJ96" s="740"/>
      <c r="AK96" s="742"/>
      <c r="AL96" s="743"/>
      <c r="AM96" s="743"/>
      <c r="AN96" s="744"/>
      <c r="AO96" s="745"/>
      <c r="AP96" s="746"/>
      <c r="AQ96" s="747"/>
      <c r="AR96" s="748"/>
      <c r="AS96" s="749"/>
      <c r="AT96" s="749"/>
      <c r="AU96" s="751"/>
      <c r="AV96" s="752"/>
      <c r="AW96" s="753"/>
      <c r="AX96" s="753"/>
      <c r="AY96" s="754"/>
      <c r="AZ96" s="754"/>
      <c r="BA96" s="754"/>
      <c r="BB96" s="754"/>
      <c r="BC96" s="754"/>
      <c r="BD96" s="754"/>
      <c r="BE96" s="754"/>
      <c r="BF96" s="754"/>
      <c r="BG96" s="754"/>
      <c r="BH96" s="754"/>
      <c r="BI96" s="754"/>
      <c r="BJ96" s="757"/>
      <c r="BK96" s="759"/>
      <c r="BL96" s="761"/>
      <c r="BM96" s="762"/>
      <c r="BN96" s="762"/>
      <c r="BO96" s="762"/>
      <c r="BP96" s="763"/>
      <c r="BQ96" s="763"/>
      <c r="BR96" s="764"/>
      <c r="BS96" s="765"/>
      <c r="BT96" s="766"/>
      <c r="BU96" s="766"/>
      <c r="BV96" s="766"/>
      <c r="BW96" s="767"/>
      <c r="BX96" s="769"/>
      <c r="BY96" s="770"/>
      <c r="BZ96" s="771"/>
      <c r="CA96" s="772"/>
      <c r="CB96" s="772"/>
      <c r="CC96" s="772"/>
      <c r="CD96" s="774"/>
      <c r="CE96" s="775"/>
      <c r="CF96" s="776"/>
      <c r="CG96" s="777"/>
      <c r="CH96" s="778"/>
      <c r="CI96" s="778"/>
      <c r="CJ96" s="778"/>
      <c r="CK96" s="779"/>
      <c r="CL96" s="780"/>
      <c r="CM96" s="781"/>
      <c r="CN96" s="782"/>
      <c r="CO96" s="783"/>
      <c r="CP96" s="784"/>
      <c r="CQ96" s="784"/>
      <c r="CR96" s="785"/>
      <c r="CS96" s="786"/>
      <c r="CT96" s="787"/>
      <c r="CU96" s="788"/>
      <c r="CV96" s="789"/>
      <c r="CW96" s="790"/>
      <c r="CX96" s="790"/>
      <c r="CY96" s="791"/>
      <c r="CZ96" s="793"/>
      <c r="DA96" s="794"/>
      <c r="DB96" s="795"/>
      <c r="DC96" s="796"/>
      <c r="DD96" s="796"/>
      <c r="DE96" s="796"/>
      <c r="DF96" s="798"/>
      <c r="DG96" s="799"/>
      <c r="DH96" s="800"/>
      <c r="DI96" s="801"/>
      <c r="DJ96" s="801"/>
      <c r="DK96" s="801"/>
      <c r="DL96" s="801"/>
      <c r="DM96" s="802"/>
      <c r="DN96" s="803"/>
      <c r="DO96" s="804"/>
      <c r="DP96" s="805"/>
      <c r="DQ96" s="807"/>
      <c r="DR96" s="808"/>
      <c r="DS96" s="808"/>
      <c r="DT96" s="809"/>
      <c r="DU96" s="810"/>
      <c r="DV96" s="811"/>
      <c r="DW96" s="812"/>
      <c r="DX96" s="815"/>
      <c r="DY96" s="815"/>
      <c r="DZ96" s="815"/>
      <c r="EA96" s="816"/>
      <c r="EB96" s="817"/>
      <c r="EC96" s="818"/>
      <c r="ED96" s="819"/>
      <c r="EE96" s="821"/>
      <c r="EF96" s="821"/>
      <c r="EG96" s="822"/>
      <c r="EH96" s="822"/>
      <c r="EI96" s="823"/>
      <c r="EJ96" s="825"/>
      <c r="EK96" s="825"/>
      <c r="EL96" s="825"/>
      <c r="EM96" s="825"/>
      <c r="EN96" s="823"/>
      <c r="EO96" s="825"/>
      <c r="EP96" s="826"/>
      <c r="EQ96" s="827"/>
      <c r="ER96" s="828"/>
      <c r="ES96" s="829"/>
      <c r="ET96" s="831"/>
      <c r="EU96" s="831"/>
      <c r="EV96" s="831"/>
      <c r="EW96" s="832"/>
      <c r="EX96" s="833"/>
      <c r="EY96" s="834"/>
      <c r="EZ96" s="657"/>
      <c r="FA96" s="566" t="s">
        <v>1210</v>
      </c>
      <c r="FB96" s="568"/>
      <c r="FC96" s="570"/>
      <c r="FD96" s="568"/>
      <c r="FE96" s="567"/>
    </row>
    <row r="97" spans="1:161" s="509" customFormat="1" ht="72.75" customHeight="1">
      <c r="A97" s="665">
        <v>44</v>
      </c>
      <c r="B97" s="938"/>
      <c r="C97" s="625" t="s">
        <v>1149</v>
      </c>
      <c r="D97" s="563" t="s">
        <v>1150</v>
      </c>
      <c r="E97" s="563">
        <f t="shared" si="124"/>
        <v>0</v>
      </c>
      <c r="F97" s="563">
        <v>0</v>
      </c>
      <c r="G97" s="563">
        <v>0</v>
      </c>
      <c r="H97" s="563">
        <v>0</v>
      </c>
      <c r="I97" s="563">
        <f t="shared" si="115"/>
        <v>0</v>
      </c>
      <c r="J97" s="563">
        <f t="shared" si="116"/>
        <v>0</v>
      </c>
      <c r="K97" s="563">
        <f t="shared" si="117"/>
        <v>0</v>
      </c>
      <c r="L97" s="563">
        <f t="shared" si="111"/>
        <v>0</v>
      </c>
      <c r="M97" s="563">
        <f t="shared" si="112"/>
        <v>0</v>
      </c>
      <c r="N97" s="563"/>
      <c r="O97" s="563">
        <f t="shared" si="113"/>
        <v>0</v>
      </c>
      <c r="P97" s="563">
        <f t="shared" si="114"/>
        <v>0</v>
      </c>
      <c r="Q97" s="563"/>
      <c r="R97" s="563"/>
      <c r="S97" s="563"/>
      <c r="T97" s="625"/>
      <c r="U97" s="625"/>
      <c r="V97" s="625"/>
      <c r="W97" s="625"/>
      <c r="X97" s="625"/>
      <c r="Y97" s="625"/>
      <c r="Z97" s="625"/>
      <c r="AA97" s="625"/>
      <c r="AB97" s="732"/>
      <c r="AC97" s="733"/>
      <c r="AD97" s="733"/>
      <c r="AE97" s="734"/>
      <c r="AF97" s="734"/>
      <c r="AG97" s="735"/>
      <c r="AH97" s="735"/>
      <c r="AI97" s="738"/>
      <c r="AJ97" s="740"/>
      <c r="AK97" s="742"/>
      <c r="AL97" s="743"/>
      <c r="AM97" s="743"/>
      <c r="AN97" s="744"/>
      <c r="AO97" s="745"/>
      <c r="AP97" s="746"/>
      <c r="AQ97" s="747"/>
      <c r="AR97" s="748"/>
      <c r="AS97" s="749"/>
      <c r="AT97" s="749"/>
      <c r="AU97" s="751"/>
      <c r="AV97" s="752"/>
      <c r="AW97" s="753"/>
      <c r="AX97" s="753"/>
      <c r="AY97" s="754"/>
      <c r="AZ97" s="754"/>
      <c r="BA97" s="754"/>
      <c r="BB97" s="754"/>
      <c r="BC97" s="754"/>
      <c r="BD97" s="754"/>
      <c r="BE97" s="754"/>
      <c r="BF97" s="754"/>
      <c r="BG97" s="754"/>
      <c r="BH97" s="754"/>
      <c r="BI97" s="754"/>
      <c r="BJ97" s="757"/>
      <c r="BK97" s="759"/>
      <c r="BL97" s="761"/>
      <c r="BM97" s="762"/>
      <c r="BN97" s="762"/>
      <c r="BO97" s="762"/>
      <c r="BP97" s="763"/>
      <c r="BQ97" s="763"/>
      <c r="BR97" s="764"/>
      <c r="BS97" s="765"/>
      <c r="BT97" s="766"/>
      <c r="BU97" s="766"/>
      <c r="BV97" s="766"/>
      <c r="BW97" s="767"/>
      <c r="BX97" s="769"/>
      <c r="BY97" s="770"/>
      <c r="BZ97" s="771"/>
      <c r="CA97" s="772"/>
      <c r="CB97" s="772"/>
      <c r="CC97" s="772"/>
      <c r="CD97" s="774"/>
      <c r="CE97" s="775"/>
      <c r="CF97" s="776"/>
      <c r="CG97" s="777"/>
      <c r="CH97" s="778"/>
      <c r="CI97" s="778"/>
      <c r="CJ97" s="778"/>
      <c r="CK97" s="779"/>
      <c r="CL97" s="780"/>
      <c r="CM97" s="781"/>
      <c r="CN97" s="782"/>
      <c r="CO97" s="783"/>
      <c r="CP97" s="784"/>
      <c r="CQ97" s="784"/>
      <c r="CR97" s="785"/>
      <c r="CS97" s="786"/>
      <c r="CT97" s="787"/>
      <c r="CU97" s="788"/>
      <c r="CV97" s="789"/>
      <c r="CW97" s="790"/>
      <c r="CX97" s="790"/>
      <c r="CY97" s="791"/>
      <c r="CZ97" s="793"/>
      <c r="DA97" s="794"/>
      <c r="DB97" s="795"/>
      <c r="DC97" s="796"/>
      <c r="DD97" s="796"/>
      <c r="DE97" s="796"/>
      <c r="DF97" s="798"/>
      <c r="DG97" s="799"/>
      <c r="DH97" s="800"/>
      <c r="DI97" s="801"/>
      <c r="DJ97" s="801"/>
      <c r="DK97" s="801"/>
      <c r="DL97" s="801"/>
      <c r="DM97" s="802"/>
      <c r="DN97" s="803"/>
      <c r="DO97" s="804"/>
      <c r="DP97" s="805"/>
      <c r="DQ97" s="807"/>
      <c r="DR97" s="808"/>
      <c r="DS97" s="808"/>
      <c r="DT97" s="809"/>
      <c r="DU97" s="810"/>
      <c r="DV97" s="811"/>
      <c r="DW97" s="812"/>
      <c r="DX97" s="815"/>
      <c r="DY97" s="815"/>
      <c r="DZ97" s="815"/>
      <c r="EA97" s="816"/>
      <c r="EB97" s="817"/>
      <c r="EC97" s="818"/>
      <c r="ED97" s="819"/>
      <c r="EE97" s="821"/>
      <c r="EF97" s="821"/>
      <c r="EG97" s="822"/>
      <c r="EH97" s="822"/>
      <c r="EI97" s="823"/>
      <c r="EJ97" s="825"/>
      <c r="EK97" s="825"/>
      <c r="EL97" s="825"/>
      <c r="EM97" s="825"/>
      <c r="EN97" s="823"/>
      <c r="EO97" s="825"/>
      <c r="EP97" s="826"/>
      <c r="EQ97" s="827"/>
      <c r="ER97" s="828"/>
      <c r="ES97" s="829"/>
      <c r="ET97" s="831"/>
      <c r="EU97" s="831"/>
      <c r="EV97" s="831"/>
      <c r="EW97" s="832"/>
      <c r="EX97" s="833"/>
      <c r="EY97" s="834"/>
      <c r="EZ97" s="625"/>
      <c r="FA97" s="566" t="s">
        <v>1152</v>
      </c>
      <c r="FB97" s="568"/>
      <c r="FC97" s="570"/>
      <c r="FD97" s="568"/>
      <c r="FE97" s="567" t="s">
        <v>1151</v>
      </c>
    </row>
    <row r="98" spans="1:161" s="509" customFormat="1" ht="72.75" customHeight="1">
      <c r="A98" s="702"/>
      <c r="B98" s="938"/>
      <c r="C98" s="701" t="s">
        <v>996</v>
      </c>
      <c r="D98" s="563" t="s">
        <v>1270</v>
      </c>
      <c r="E98" s="563">
        <f t="shared" ref="E98" si="128">SUM(I98:N98)</f>
        <v>0</v>
      </c>
      <c r="F98" s="563">
        <v>0</v>
      </c>
      <c r="G98" s="563">
        <v>0</v>
      </c>
      <c r="H98" s="563">
        <v>0</v>
      </c>
      <c r="I98" s="563">
        <f t="shared" si="115"/>
        <v>0</v>
      </c>
      <c r="J98" s="563">
        <f t="shared" si="116"/>
        <v>0</v>
      </c>
      <c r="K98" s="563">
        <f t="shared" si="117"/>
        <v>0</v>
      </c>
      <c r="L98" s="563">
        <f t="shared" si="111"/>
        <v>0</v>
      </c>
      <c r="M98" s="563">
        <f t="shared" si="112"/>
        <v>0</v>
      </c>
      <c r="N98" s="563"/>
      <c r="O98" s="563">
        <f t="shared" si="113"/>
        <v>0</v>
      </c>
      <c r="P98" s="563">
        <f t="shared" si="114"/>
        <v>0</v>
      </c>
      <c r="Q98" s="563"/>
      <c r="R98" s="563"/>
      <c r="S98" s="563"/>
      <c r="T98" s="701"/>
      <c r="U98" s="701"/>
      <c r="V98" s="701"/>
      <c r="W98" s="701"/>
      <c r="X98" s="701"/>
      <c r="Y98" s="701"/>
      <c r="Z98" s="701"/>
      <c r="AA98" s="701"/>
      <c r="AB98" s="732"/>
      <c r="AC98" s="733"/>
      <c r="AD98" s="733"/>
      <c r="AE98" s="734"/>
      <c r="AF98" s="734"/>
      <c r="AG98" s="735"/>
      <c r="AH98" s="735"/>
      <c r="AI98" s="738"/>
      <c r="AJ98" s="740"/>
      <c r="AK98" s="742"/>
      <c r="AL98" s="743"/>
      <c r="AM98" s="743"/>
      <c r="AN98" s="744"/>
      <c r="AO98" s="745"/>
      <c r="AP98" s="746"/>
      <c r="AQ98" s="747"/>
      <c r="AR98" s="748"/>
      <c r="AS98" s="749"/>
      <c r="AT98" s="749"/>
      <c r="AU98" s="751"/>
      <c r="AV98" s="752"/>
      <c r="AW98" s="753"/>
      <c r="AX98" s="753"/>
      <c r="AY98" s="754"/>
      <c r="AZ98" s="754"/>
      <c r="BA98" s="754"/>
      <c r="BB98" s="754"/>
      <c r="BC98" s="754"/>
      <c r="BD98" s="754"/>
      <c r="BE98" s="754"/>
      <c r="BF98" s="754"/>
      <c r="BG98" s="754"/>
      <c r="BH98" s="754"/>
      <c r="BI98" s="754"/>
      <c r="BJ98" s="757"/>
      <c r="BK98" s="759"/>
      <c r="BL98" s="761"/>
      <c r="BM98" s="762"/>
      <c r="BN98" s="762"/>
      <c r="BO98" s="762"/>
      <c r="BP98" s="763"/>
      <c r="BQ98" s="763"/>
      <c r="BR98" s="764"/>
      <c r="BS98" s="765"/>
      <c r="BT98" s="766"/>
      <c r="BU98" s="766"/>
      <c r="BV98" s="766"/>
      <c r="BW98" s="767"/>
      <c r="BX98" s="769"/>
      <c r="BY98" s="770"/>
      <c r="BZ98" s="771"/>
      <c r="CA98" s="772"/>
      <c r="CB98" s="772"/>
      <c r="CC98" s="772"/>
      <c r="CD98" s="774"/>
      <c r="CE98" s="775"/>
      <c r="CF98" s="776"/>
      <c r="CG98" s="777"/>
      <c r="CH98" s="778"/>
      <c r="CI98" s="778"/>
      <c r="CJ98" s="778"/>
      <c r="CK98" s="779"/>
      <c r="CL98" s="780"/>
      <c r="CM98" s="781"/>
      <c r="CN98" s="782"/>
      <c r="CO98" s="783"/>
      <c r="CP98" s="784"/>
      <c r="CQ98" s="784"/>
      <c r="CR98" s="785"/>
      <c r="CS98" s="786"/>
      <c r="CT98" s="787"/>
      <c r="CU98" s="788"/>
      <c r="CV98" s="789"/>
      <c r="CW98" s="790"/>
      <c r="CX98" s="790"/>
      <c r="CY98" s="791"/>
      <c r="CZ98" s="793"/>
      <c r="DA98" s="794"/>
      <c r="DB98" s="795"/>
      <c r="DC98" s="796"/>
      <c r="DD98" s="796"/>
      <c r="DE98" s="796"/>
      <c r="DF98" s="798"/>
      <c r="DG98" s="799"/>
      <c r="DH98" s="800"/>
      <c r="DI98" s="801"/>
      <c r="DJ98" s="801"/>
      <c r="DK98" s="801"/>
      <c r="DL98" s="801"/>
      <c r="DM98" s="802"/>
      <c r="DN98" s="803"/>
      <c r="DO98" s="804"/>
      <c r="DP98" s="805"/>
      <c r="DQ98" s="807"/>
      <c r="DR98" s="808"/>
      <c r="DS98" s="808"/>
      <c r="DT98" s="809"/>
      <c r="DU98" s="810"/>
      <c r="DV98" s="811"/>
      <c r="DW98" s="812"/>
      <c r="DX98" s="815"/>
      <c r="DY98" s="815"/>
      <c r="DZ98" s="815"/>
      <c r="EA98" s="816"/>
      <c r="EB98" s="817"/>
      <c r="EC98" s="818"/>
      <c r="ED98" s="819"/>
      <c r="EE98" s="821"/>
      <c r="EF98" s="821"/>
      <c r="EG98" s="822"/>
      <c r="EH98" s="822"/>
      <c r="EI98" s="823"/>
      <c r="EJ98" s="825"/>
      <c r="EK98" s="825"/>
      <c r="EL98" s="825"/>
      <c r="EM98" s="825"/>
      <c r="EN98" s="823"/>
      <c r="EO98" s="825"/>
      <c r="EP98" s="826"/>
      <c r="EQ98" s="827"/>
      <c r="ER98" s="828"/>
      <c r="ES98" s="829"/>
      <c r="ET98" s="831"/>
      <c r="EU98" s="831"/>
      <c r="EV98" s="831"/>
      <c r="EW98" s="832"/>
      <c r="EX98" s="833"/>
      <c r="EY98" s="834"/>
      <c r="EZ98" s="701"/>
      <c r="FA98" s="566" t="s">
        <v>1120</v>
      </c>
      <c r="FB98" s="568"/>
      <c r="FC98" s="570"/>
      <c r="FD98" s="568"/>
      <c r="FE98" s="567"/>
    </row>
    <row r="99" spans="1:161" s="509" customFormat="1" ht="72.75" customHeight="1">
      <c r="A99" s="544">
        <v>45</v>
      </c>
      <c r="B99" s="938"/>
      <c r="C99" s="551" t="s">
        <v>839</v>
      </c>
      <c r="D99" s="563" t="s">
        <v>1074</v>
      </c>
      <c r="E99" s="563">
        <f t="shared" si="124"/>
        <v>0</v>
      </c>
      <c r="F99" s="563">
        <v>0</v>
      </c>
      <c r="G99" s="563">
        <v>0</v>
      </c>
      <c r="H99" s="563">
        <v>0</v>
      </c>
      <c r="I99" s="563">
        <f t="shared" si="115"/>
        <v>0</v>
      </c>
      <c r="J99" s="563">
        <f t="shared" si="116"/>
        <v>0</v>
      </c>
      <c r="K99" s="563">
        <f t="shared" si="117"/>
        <v>0</v>
      </c>
      <c r="L99" s="563">
        <f t="shared" si="111"/>
        <v>0</v>
      </c>
      <c r="M99" s="563">
        <f t="shared" si="112"/>
        <v>0</v>
      </c>
      <c r="N99" s="563"/>
      <c r="O99" s="563">
        <f t="shared" si="113"/>
        <v>0</v>
      </c>
      <c r="P99" s="563">
        <f t="shared" si="114"/>
        <v>0</v>
      </c>
      <c r="Q99" s="563"/>
      <c r="R99" s="563"/>
      <c r="S99" s="563"/>
      <c r="T99" s="551"/>
      <c r="U99" s="551"/>
      <c r="V99" s="551"/>
      <c r="W99" s="551"/>
      <c r="X99" s="551"/>
      <c r="Y99" s="551"/>
      <c r="Z99" s="551"/>
      <c r="AA99" s="551"/>
      <c r="AB99" s="732"/>
      <c r="AC99" s="733"/>
      <c r="AD99" s="733"/>
      <c r="AE99" s="734"/>
      <c r="AF99" s="734"/>
      <c r="AG99" s="735"/>
      <c r="AH99" s="735"/>
      <c r="AI99" s="738"/>
      <c r="AJ99" s="740"/>
      <c r="AK99" s="742"/>
      <c r="AL99" s="743"/>
      <c r="AM99" s="743"/>
      <c r="AN99" s="744"/>
      <c r="AO99" s="745"/>
      <c r="AP99" s="746"/>
      <c r="AQ99" s="747"/>
      <c r="AR99" s="748"/>
      <c r="AS99" s="749"/>
      <c r="AT99" s="749"/>
      <c r="AU99" s="751"/>
      <c r="AV99" s="752"/>
      <c r="AW99" s="753"/>
      <c r="AX99" s="753"/>
      <c r="AY99" s="754"/>
      <c r="AZ99" s="754"/>
      <c r="BA99" s="754"/>
      <c r="BB99" s="754"/>
      <c r="BC99" s="754"/>
      <c r="BD99" s="754"/>
      <c r="BE99" s="754"/>
      <c r="BF99" s="754"/>
      <c r="BG99" s="754"/>
      <c r="BH99" s="754"/>
      <c r="BI99" s="754"/>
      <c r="BJ99" s="757"/>
      <c r="BK99" s="759"/>
      <c r="BL99" s="761"/>
      <c r="BM99" s="762"/>
      <c r="BN99" s="762"/>
      <c r="BO99" s="762"/>
      <c r="BP99" s="763"/>
      <c r="BQ99" s="763"/>
      <c r="BR99" s="764"/>
      <c r="BS99" s="765"/>
      <c r="BT99" s="766"/>
      <c r="BU99" s="766"/>
      <c r="BV99" s="766"/>
      <c r="BW99" s="767"/>
      <c r="BX99" s="769"/>
      <c r="BY99" s="770"/>
      <c r="BZ99" s="771"/>
      <c r="CA99" s="772"/>
      <c r="CB99" s="772"/>
      <c r="CC99" s="772"/>
      <c r="CD99" s="774"/>
      <c r="CE99" s="775"/>
      <c r="CF99" s="776"/>
      <c r="CG99" s="777"/>
      <c r="CH99" s="778"/>
      <c r="CI99" s="778"/>
      <c r="CJ99" s="778"/>
      <c r="CK99" s="779"/>
      <c r="CL99" s="780"/>
      <c r="CM99" s="781"/>
      <c r="CN99" s="782"/>
      <c r="CO99" s="783"/>
      <c r="CP99" s="784"/>
      <c r="CQ99" s="784"/>
      <c r="CR99" s="785"/>
      <c r="CS99" s="786"/>
      <c r="CT99" s="787"/>
      <c r="CU99" s="788"/>
      <c r="CV99" s="789"/>
      <c r="CW99" s="790"/>
      <c r="CX99" s="790"/>
      <c r="CY99" s="791"/>
      <c r="CZ99" s="793"/>
      <c r="DA99" s="794"/>
      <c r="DB99" s="795"/>
      <c r="DC99" s="796"/>
      <c r="DD99" s="796"/>
      <c r="DE99" s="796"/>
      <c r="DF99" s="798"/>
      <c r="DG99" s="799"/>
      <c r="DH99" s="800"/>
      <c r="DI99" s="801"/>
      <c r="DJ99" s="801"/>
      <c r="DK99" s="801"/>
      <c r="DL99" s="801"/>
      <c r="DM99" s="802"/>
      <c r="DN99" s="803"/>
      <c r="DO99" s="804"/>
      <c r="DP99" s="805"/>
      <c r="DQ99" s="807"/>
      <c r="DR99" s="808"/>
      <c r="DS99" s="808"/>
      <c r="DT99" s="809"/>
      <c r="DU99" s="810"/>
      <c r="DV99" s="811"/>
      <c r="DW99" s="812"/>
      <c r="DX99" s="815"/>
      <c r="DY99" s="815"/>
      <c r="DZ99" s="815"/>
      <c r="EA99" s="816"/>
      <c r="EB99" s="817"/>
      <c r="EC99" s="818"/>
      <c r="ED99" s="819"/>
      <c r="EE99" s="821"/>
      <c r="EF99" s="821"/>
      <c r="EG99" s="822"/>
      <c r="EH99" s="822"/>
      <c r="EI99" s="823"/>
      <c r="EJ99" s="825"/>
      <c r="EK99" s="825"/>
      <c r="EL99" s="825"/>
      <c r="EM99" s="825"/>
      <c r="EN99" s="823"/>
      <c r="EO99" s="825"/>
      <c r="EP99" s="826"/>
      <c r="EQ99" s="827"/>
      <c r="ER99" s="828"/>
      <c r="ES99" s="829"/>
      <c r="ET99" s="831"/>
      <c r="EU99" s="831"/>
      <c r="EV99" s="831"/>
      <c r="EW99" s="832"/>
      <c r="EX99" s="833"/>
      <c r="EY99" s="834"/>
      <c r="EZ99" s="551"/>
      <c r="FA99" s="566" t="s">
        <v>1036</v>
      </c>
      <c r="FB99" s="568"/>
      <c r="FC99" s="570"/>
      <c r="FD99" s="568"/>
      <c r="FE99" s="567" t="s">
        <v>1005</v>
      </c>
    </row>
    <row r="100" spans="1:161" s="509" customFormat="1" ht="85.5" customHeight="1">
      <c r="A100" s="665">
        <v>46</v>
      </c>
      <c r="B100" s="938"/>
      <c r="C100" s="661" t="s">
        <v>839</v>
      </c>
      <c r="D100" s="563" t="s">
        <v>1217</v>
      </c>
      <c r="E100" s="563">
        <f t="shared" ref="E100" si="129">SUM(I100:N100)</f>
        <v>0</v>
      </c>
      <c r="F100" s="563">
        <v>0</v>
      </c>
      <c r="G100" s="563">
        <v>0</v>
      </c>
      <c r="H100" s="563">
        <v>0</v>
      </c>
      <c r="I100" s="563">
        <f t="shared" si="115"/>
        <v>0</v>
      </c>
      <c r="J100" s="563">
        <f t="shared" si="116"/>
        <v>0</v>
      </c>
      <c r="K100" s="563">
        <f t="shared" si="117"/>
        <v>0</v>
      </c>
      <c r="L100" s="563">
        <f t="shared" si="111"/>
        <v>0</v>
      </c>
      <c r="M100" s="563">
        <f t="shared" si="112"/>
        <v>0</v>
      </c>
      <c r="N100" s="563"/>
      <c r="O100" s="563">
        <f t="shared" si="113"/>
        <v>0</v>
      </c>
      <c r="P100" s="563">
        <f t="shared" si="114"/>
        <v>0</v>
      </c>
      <c r="Q100" s="563"/>
      <c r="R100" s="563"/>
      <c r="S100" s="563"/>
      <c r="T100" s="661"/>
      <c r="U100" s="661"/>
      <c r="V100" s="661"/>
      <c r="W100" s="661"/>
      <c r="X100" s="661"/>
      <c r="Y100" s="661"/>
      <c r="Z100" s="661"/>
      <c r="AA100" s="661"/>
      <c r="AB100" s="732"/>
      <c r="AC100" s="733"/>
      <c r="AD100" s="733"/>
      <c r="AE100" s="734"/>
      <c r="AF100" s="734"/>
      <c r="AG100" s="735"/>
      <c r="AH100" s="735"/>
      <c r="AI100" s="738"/>
      <c r="AJ100" s="740"/>
      <c r="AK100" s="742"/>
      <c r="AL100" s="743"/>
      <c r="AM100" s="743"/>
      <c r="AN100" s="744"/>
      <c r="AO100" s="745"/>
      <c r="AP100" s="746"/>
      <c r="AQ100" s="747"/>
      <c r="AR100" s="748"/>
      <c r="AS100" s="749"/>
      <c r="AT100" s="749"/>
      <c r="AU100" s="751"/>
      <c r="AV100" s="752"/>
      <c r="AW100" s="753"/>
      <c r="AX100" s="753"/>
      <c r="AY100" s="754"/>
      <c r="AZ100" s="754"/>
      <c r="BA100" s="754"/>
      <c r="BB100" s="754"/>
      <c r="BC100" s="754"/>
      <c r="BD100" s="754"/>
      <c r="BE100" s="754"/>
      <c r="BF100" s="754"/>
      <c r="BG100" s="754"/>
      <c r="BH100" s="754"/>
      <c r="BI100" s="754"/>
      <c r="BJ100" s="757"/>
      <c r="BK100" s="759"/>
      <c r="BL100" s="761"/>
      <c r="BM100" s="762"/>
      <c r="BN100" s="762"/>
      <c r="BO100" s="762"/>
      <c r="BP100" s="763"/>
      <c r="BQ100" s="763"/>
      <c r="BR100" s="764"/>
      <c r="BS100" s="765"/>
      <c r="BT100" s="766"/>
      <c r="BU100" s="766"/>
      <c r="BV100" s="766"/>
      <c r="BW100" s="767"/>
      <c r="BX100" s="769"/>
      <c r="BY100" s="770"/>
      <c r="BZ100" s="771"/>
      <c r="CA100" s="772"/>
      <c r="CB100" s="772"/>
      <c r="CC100" s="772"/>
      <c r="CD100" s="774"/>
      <c r="CE100" s="775"/>
      <c r="CF100" s="776"/>
      <c r="CG100" s="777"/>
      <c r="CH100" s="778"/>
      <c r="CI100" s="778"/>
      <c r="CJ100" s="778"/>
      <c r="CK100" s="779"/>
      <c r="CL100" s="780"/>
      <c r="CM100" s="781"/>
      <c r="CN100" s="782"/>
      <c r="CO100" s="783"/>
      <c r="CP100" s="784"/>
      <c r="CQ100" s="784"/>
      <c r="CR100" s="785"/>
      <c r="CS100" s="786"/>
      <c r="CT100" s="787"/>
      <c r="CU100" s="788"/>
      <c r="CV100" s="789"/>
      <c r="CW100" s="790"/>
      <c r="CX100" s="790"/>
      <c r="CY100" s="791"/>
      <c r="CZ100" s="793"/>
      <c r="DA100" s="794"/>
      <c r="DB100" s="795"/>
      <c r="DC100" s="796"/>
      <c r="DD100" s="796"/>
      <c r="DE100" s="796"/>
      <c r="DF100" s="798"/>
      <c r="DG100" s="799"/>
      <c r="DH100" s="800"/>
      <c r="DI100" s="801"/>
      <c r="DJ100" s="801"/>
      <c r="DK100" s="801"/>
      <c r="DL100" s="801"/>
      <c r="DM100" s="802"/>
      <c r="DN100" s="803"/>
      <c r="DO100" s="804"/>
      <c r="DP100" s="805"/>
      <c r="DQ100" s="807"/>
      <c r="DR100" s="808"/>
      <c r="DS100" s="808"/>
      <c r="DT100" s="809"/>
      <c r="DU100" s="810"/>
      <c r="DV100" s="811"/>
      <c r="DW100" s="812"/>
      <c r="DX100" s="815"/>
      <c r="DY100" s="815"/>
      <c r="DZ100" s="815"/>
      <c r="EA100" s="816"/>
      <c r="EB100" s="817"/>
      <c r="EC100" s="818"/>
      <c r="ED100" s="819"/>
      <c r="EE100" s="821"/>
      <c r="EF100" s="821"/>
      <c r="EG100" s="822"/>
      <c r="EH100" s="822"/>
      <c r="EI100" s="823"/>
      <c r="EJ100" s="825"/>
      <c r="EK100" s="825"/>
      <c r="EL100" s="825"/>
      <c r="EM100" s="825"/>
      <c r="EN100" s="823"/>
      <c r="EO100" s="825"/>
      <c r="EP100" s="826"/>
      <c r="EQ100" s="827"/>
      <c r="ER100" s="828"/>
      <c r="ES100" s="829"/>
      <c r="ET100" s="831"/>
      <c r="EU100" s="831"/>
      <c r="EV100" s="831"/>
      <c r="EW100" s="832"/>
      <c r="EX100" s="833"/>
      <c r="EY100" s="834"/>
      <c r="EZ100" s="661"/>
      <c r="FA100" s="566"/>
      <c r="FB100" s="568"/>
      <c r="FC100" s="570"/>
      <c r="FD100" s="568"/>
      <c r="FE100" s="567"/>
    </row>
    <row r="101" spans="1:161" s="509" customFormat="1" ht="72.75" customHeight="1">
      <c r="A101" s="544">
        <v>47</v>
      </c>
      <c r="B101" s="938"/>
      <c r="C101" s="551" t="s">
        <v>839</v>
      </c>
      <c r="D101" s="563" t="s">
        <v>1055</v>
      </c>
      <c r="E101" s="563">
        <f t="shared" si="124"/>
        <v>0</v>
      </c>
      <c r="F101" s="563">
        <v>0</v>
      </c>
      <c r="G101" s="563">
        <v>0</v>
      </c>
      <c r="H101" s="563">
        <v>0</v>
      </c>
      <c r="I101" s="563">
        <f t="shared" si="115"/>
        <v>0</v>
      </c>
      <c r="J101" s="563">
        <f t="shared" si="116"/>
        <v>0</v>
      </c>
      <c r="K101" s="563">
        <f t="shared" si="117"/>
        <v>0</v>
      </c>
      <c r="L101" s="563">
        <f t="shared" si="111"/>
        <v>0</v>
      </c>
      <c r="M101" s="563">
        <f t="shared" si="112"/>
        <v>0</v>
      </c>
      <c r="N101" s="563"/>
      <c r="O101" s="563">
        <f t="shared" si="113"/>
        <v>0</v>
      </c>
      <c r="P101" s="563">
        <f t="shared" si="114"/>
        <v>0</v>
      </c>
      <c r="Q101" s="563"/>
      <c r="R101" s="563"/>
      <c r="S101" s="563"/>
      <c r="T101" s="551"/>
      <c r="U101" s="551"/>
      <c r="V101" s="551"/>
      <c r="W101" s="551"/>
      <c r="X101" s="551"/>
      <c r="Y101" s="551"/>
      <c r="Z101" s="551"/>
      <c r="AA101" s="551"/>
      <c r="AB101" s="732"/>
      <c r="AC101" s="733"/>
      <c r="AD101" s="733"/>
      <c r="AE101" s="734"/>
      <c r="AF101" s="734"/>
      <c r="AG101" s="735"/>
      <c r="AH101" s="735"/>
      <c r="AI101" s="738"/>
      <c r="AJ101" s="740"/>
      <c r="AK101" s="742"/>
      <c r="AL101" s="743"/>
      <c r="AM101" s="743"/>
      <c r="AN101" s="744"/>
      <c r="AO101" s="745"/>
      <c r="AP101" s="746"/>
      <c r="AQ101" s="747"/>
      <c r="AR101" s="748"/>
      <c r="AS101" s="749"/>
      <c r="AT101" s="749"/>
      <c r="AU101" s="751"/>
      <c r="AV101" s="752"/>
      <c r="AW101" s="753"/>
      <c r="AX101" s="753"/>
      <c r="AY101" s="754"/>
      <c r="AZ101" s="754"/>
      <c r="BA101" s="754"/>
      <c r="BB101" s="754"/>
      <c r="BC101" s="754"/>
      <c r="BD101" s="754"/>
      <c r="BE101" s="754"/>
      <c r="BF101" s="754"/>
      <c r="BG101" s="754"/>
      <c r="BH101" s="754"/>
      <c r="BI101" s="754"/>
      <c r="BJ101" s="757"/>
      <c r="BK101" s="759"/>
      <c r="BL101" s="761"/>
      <c r="BM101" s="762"/>
      <c r="BN101" s="762"/>
      <c r="BO101" s="762"/>
      <c r="BP101" s="763"/>
      <c r="BQ101" s="763"/>
      <c r="BR101" s="764"/>
      <c r="BS101" s="765"/>
      <c r="BT101" s="766"/>
      <c r="BU101" s="766"/>
      <c r="BV101" s="766"/>
      <c r="BW101" s="767"/>
      <c r="BX101" s="769"/>
      <c r="BY101" s="770"/>
      <c r="BZ101" s="771"/>
      <c r="CA101" s="772"/>
      <c r="CB101" s="772"/>
      <c r="CC101" s="772"/>
      <c r="CD101" s="774"/>
      <c r="CE101" s="775"/>
      <c r="CF101" s="776"/>
      <c r="CG101" s="777"/>
      <c r="CH101" s="778"/>
      <c r="CI101" s="778"/>
      <c r="CJ101" s="778"/>
      <c r="CK101" s="779"/>
      <c r="CL101" s="780"/>
      <c r="CM101" s="781"/>
      <c r="CN101" s="782"/>
      <c r="CO101" s="783"/>
      <c r="CP101" s="784"/>
      <c r="CQ101" s="784"/>
      <c r="CR101" s="785"/>
      <c r="CS101" s="786"/>
      <c r="CT101" s="787"/>
      <c r="CU101" s="788"/>
      <c r="CV101" s="789"/>
      <c r="CW101" s="790"/>
      <c r="CX101" s="790"/>
      <c r="CY101" s="791"/>
      <c r="CZ101" s="793"/>
      <c r="DA101" s="794"/>
      <c r="DB101" s="795"/>
      <c r="DC101" s="796"/>
      <c r="DD101" s="796"/>
      <c r="DE101" s="796"/>
      <c r="DF101" s="798"/>
      <c r="DG101" s="799"/>
      <c r="DH101" s="800"/>
      <c r="DI101" s="801"/>
      <c r="DJ101" s="801"/>
      <c r="DK101" s="801"/>
      <c r="DL101" s="801"/>
      <c r="DM101" s="802"/>
      <c r="DN101" s="803"/>
      <c r="DO101" s="804"/>
      <c r="DP101" s="805"/>
      <c r="DQ101" s="807"/>
      <c r="DR101" s="808"/>
      <c r="DS101" s="808"/>
      <c r="DT101" s="809"/>
      <c r="DU101" s="810"/>
      <c r="DV101" s="811"/>
      <c r="DW101" s="812"/>
      <c r="DX101" s="815"/>
      <c r="DY101" s="815"/>
      <c r="DZ101" s="815"/>
      <c r="EA101" s="816"/>
      <c r="EB101" s="817"/>
      <c r="EC101" s="818"/>
      <c r="ED101" s="819"/>
      <c r="EE101" s="821"/>
      <c r="EF101" s="821"/>
      <c r="EG101" s="822"/>
      <c r="EH101" s="822"/>
      <c r="EI101" s="823"/>
      <c r="EJ101" s="825"/>
      <c r="EK101" s="825"/>
      <c r="EL101" s="825"/>
      <c r="EM101" s="825"/>
      <c r="EN101" s="823"/>
      <c r="EO101" s="825"/>
      <c r="EP101" s="826"/>
      <c r="EQ101" s="827"/>
      <c r="ER101" s="828"/>
      <c r="ES101" s="829"/>
      <c r="ET101" s="831"/>
      <c r="EU101" s="831"/>
      <c r="EV101" s="831"/>
      <c r="EW101" s="832"/>
      <c r="EX101" s="833"/>
      <c r="EY101" s="834"/>
      <c r="EZ101" s="551"/>
      <c r="FA101" s="566"/>
      <c r="FB101" s="568"/>
      <c r="FC101" s="570"/>
      <c r="FD101" s="568"/>
      <c r="FE101" s="567" t="s">
        <v>1005</v>
      </c>
    </row>
    <row r="102" spans="1:161" s="509" customFormat="1" ht="66" customHeight="1">
      <c r="A102" s="665">
        <v>48</v>
      </c>
      <c r="B102" s="939"/>
      <c r="C102" s="551" t="s">
        <v>839</v>
      </c>
      <c r="D102" s="563" t="s">
        <v>894</v>
      </c>
      <c r="E102" s="563">
        <f t="shared" si="124"/>
        <v>0</v>
      </c>
      <c r="F102" s="563">
        <v>0</v>
      </c>
      <c r="G102" s="563">
        <v>0</v>
      </c>
      <c r="H102" s="563">
        <v>0</v>
      </c>
      <c r="I102" s="563">
        <f t="shared" si="115"/>
        <v>0</v>
      </c>
      <c r="J102" s="563">
        <f t="shared" si="116"/>
        <v>0</v>
      </c>
      <c r="K102" s="563">
        <f t="shared" si="117"/>
        <v>0</v>
      </c>
      <c r="L102" s="563">
        <f t="shared" si="111"/>
        <v>0</v>
      </c>
      <c r="M102" s="563">
        <f t="shared" si="112"/>
        <v>0</v>
      </c>
      <c r="N102" s="563"/>
      <c r="O102" s="563">
        <f t="shared" si="113"/>
        <v>0</v>
      </c>
      <c r="P102" s="563">
        <f t="shared" si="114"/>
        <v>0</v>
      </c>
      <c r="Q102" s="563"/>
      <c r="R102" s="563"/>
      <c r="S102" s="563"/>
      <c r="T102" s="551"/>
      <c r="U102" s="551"/>
      <c r="V102" s="551"/>
      <c r="W102" s="551"/>
      <c r="X102" s="551"/>
      <c r="Y102" s="551"/>
      <c r="Z102" s="551"/>
      <c r="AA102" s="551"/>
      <c r="AB102" s="732"/>
      <c r="AC102" s="733"/>
      <c r="AD102" s="733"/>
      <c r="AE102" s="734"/>
      <c r="AF102" s="734"/>
      <c r="AG102" s="735"/>
      <c r="AH102" s="735"/>
      <c r="AI102" s="738"/>
      <c r="AJ102" s="740"/>
      <c r="AK102" s="742"/>
      <c r="AL102" s="743"/>
      <c r="AM102" s="743"/>
      <c r="AN102" s="744"/>
      <c r="AO102" s="745"/>
      <c r="AP102" s="746"/>
      <c r="AQ102" s="747"/>
      <c r="AR102" s="748"/>
      <c r="AS102" s="749"/>
      <c r="AT102" s="749"/>
      <c r="AU102" s="751"/>
      <c r="AV102" s="752"/>
      <c r="AW102" s="753"/>
      <c r="AX102" s="753"/>
      <c r="AY102" s="754"/>
      <c r="AZ102" s="754"/>
      <c r="BA102" s="754"/>
      <c r="BB102" s="754"/>
      <c r="BC102" s="754"/>
      <c r="BD102" s="754"/>
      <c r="BE102" s="754"/>
      <c r="BF102" s="754"/>
      <c r="BG102" s="754"/>
      <c r="BH102" s="754"/>
      <c r="BI102" s="754"/>
      <c r="BJ102" s="757"/>
      <c r="BK102" s="759"/>
      <c r="BL102" s="761"/>
      <c r="BM102" s="762"/>
      <c r="BN102" s="762"/>
      <c r="BO102" s="762"/>
      <c r="BP102" s="763"/>
      <c r="BQ102" s="763"/>
      <c r="BR102" s="764"/>
      <c r="BS102" s="765"/>
      <c r="BT102" s="766"/>
      <c r="BU102" s="766"/>
      <c r="BV102" s="766"/>
      <c r="BW102" s="767"/>
      <c r="BX102" s="769"/>
      <c r="BY102" s="770"/>
      <c r="BZ102" s="771"/>
      <c r="CA102" s="772"/>
      <c r="CB102" s="772"/>
      <c r="CC102" s="772"/>
      <c r="CD102" s="774"/>
      <c r="CE102" s="775"/>
      <c r="CF102" s="776"/>
      <c r="CG102" s="777"/>
      <c r="CH102" s="778"/>
      <c r="CI102" s="778"/>
      <c r="CJ102" s="778"/>
      <c r="CK102" s="779"/>
      <c r="CL102" s="780"/>
      <c r="CM102" s="781"/>
      <c r="CN102" s="782"/>
      <c r="CO102" s="783"/>
      <c r="CP102" s="784"/>
      <c r="CQ102" s="784"/>
      <c r="CR102" s="785"/>
      <c r="CS102" s="786"/>
      <c r="CT102" s="787"/>
      <c r="CU102" s="788"/>
      <c r="CV102" s="789"/>
      <c r="CW102" s="790"/>
      <c r="CX102" s="790"/>
      <c r="CY102" s="791"/>
      <c r="CZ102" s="793"/>
      <c r="DA102" s="794"/>
      <c r="DB102" s="795"/>
      <c r="DC102" s="796"/>
      <c r="DD102" s="796"/>
      <c r="DE102" s="796"/>
      <c r="DF102" s="798"/>
      <c r="DG102" s="799"/>
      <c r="DH102" s="800"/>
      <c r="DI102" s="801"/>
      <c r="DJ102" s="801"/>
      <c r="DK102" s="801"/>
      <c r="DL102" s="801"/>
      <c r="DM102" s="802"/>
      <c r="DN102" s="803"/>
      <c r="DO102" s="804"/>
      <c r="DP102" s="805"/>
      <c r="DQ102" s="807"/>
      <c r="DR102" s="808"/>
      <c r="DS102" s="808"/>
      <c r="DT102" s="809"/>
      <c r="DU102" s="810"/>
      <c r="DV102" s="811"/>
      <c r="DW102" s="812"/>
      <c r="DX102" s="815"/>
      <c r="DY102" s="815"/>
      <c r="DZ102" s="815"/>
      <c r="EA102" s="816"/>
      <c r="EB102" s="817"/>
      <c r="EC102" s="818"/>
      <c r="ED102" s="819"/>
      <c r="EE102" s="821"/>
      <c r="EF102" s="821"/>
      <c r="EG102" s="822"/>
      <c r="EH102" s="822"/>
      <c r="EI102" s="823"/>
      <c r="EJ102" s="825"/>
      <c r="EK102" s="825"/>
      <c r="EL102" s="825"/>
      <c r="EM102" s="825"/>
      <c r="EN102" s="823"/>
      <c r="EO102" s="825"/>
      <c r="EP102" s="826"/>
      <c r="EQ102" s="827"/>
      <c r="ER102" s="828"/>
      <c r="ES102" s="829"/>
      <c r="ET102" s="831"/>
      <c r="EU102" s="831"/>
      <c r="EV102" s="831"/>
      <c r="EW102" s="832"/>
      <c r="EX102" s="833"/>
      <c r="EY102" s="834"/>
      <c r="EZ102" s="551"/>
      <c r="FA102" s="566" t="s">
        <v>895</v>
      </c>
      <c r="FB102" s="568"/>
      <c r="FC102" s="570" t="s">
        <v>840</v>
      </c>
      <c r="FD102" s="568"/>
      <c r="FE102" s="567" t="s">
        <v>845</v>
      </c>
    </row>
    <row r="103" spans="1:161" s="509" customFormat="1" ht="63" customHeight="1">
      <c r="A103" s="544">
        <v>49</v>
      </c>
      <c r="B103" s="569" t="s">
        <v>896</v>
      </c>
      <c r="C103" s="551" t="s">
        <v>839</v>
      </c>
      <c r="D103" s="563" t="s">
        <v>1018</v>
      </c>
      <c r="E103" s="563">
        <f t="shared" si="124"/>
        <v>0</v>
      </c>
      <c r="F103" s="563">
        <v>0</v>
      </c>
      <c r="G103" s="563">
        <v>0</v>
      </c>
      <c r="H103" s="563">
        <v>0</v>
      </c>
      <c r="I103" s="563">
        <f t="shared" si="115"/>
        <v>0</v>
      </c>
      <c r="J103" s="563">
        <f t="shared" si="116"/>
        <v>0</v>
      </c>
      <c r="K103" s="563">
        <f t="shared" si="117"/>
        <v>0</v>
      </c>
      <c r="L103" s="563">
        <f t="shared" si="111"/>
        <v>0</v>
      </c>
      <c r="M103" s="563">
        <f t="shared" si="112"/>
        <v>0</v>
      </c>
      <c r="N103" s="563"/>
      <c r="O103" s="563">
        <f t="shared" si="113"/>
        <v>0</v>
      </c>
      <c r="P103" s="563">
        <f t="shared" si="114"/>
        <v>0</v>
      </c>
      <c r="Q103" s="563"/>
      <c r="R103" s="563"/>
      <c r="S103" s="563"/>
      <c r="T103" s="551"/>
      <c r="U103" s="551"/>
      <c r="V103" s="551"/>
      <c r="W103" s="551"/>
      <c r="X103" s="551"/>
      <c r="Y103" s="551"/>
      <c r="Z103" s="551"/>
      <c r="AA103" s="551"/>
      <c r="AB103" s="732"/>
      <c r="AC103" s="733"/>
      <c r="AD103" s="733"/>
      <c r="AE103" s="734"/>
      <c r="AF103" s="734"/>
      <c r="AG103" s="735"/>
      <c r="AH103" s="735"/>
      <c r="AI103" s="738"/>
      <c r="AJ103" s="740"/>
      <c r="AK103" s="742"/>
      <c r="AL103" s="743"/>
      <c r="AM103" s="743"/>
      <c r="AN103" s="744"/>
      <c r="AO103" s="745"/>
      <c r="AP103" s="746"/>
      <c r="AQ103" s="747"/>
      <c r="AR103" s="748"/>
      <c r="AS103" s="749"/>
      <c r="AT103" s="749"/>
      <c r="AU103" s="751"/>
      <c r="AV103" s="752"/>
      <c r="AW103" s="753"/>
      <c r="AX103" s="753"/>
      <c r="AY103" s="754"/>
      <c r="AZ103" s="754"/>
      <c r="BA103" s="754"/>
      <c r="BB103" s="754"/>
      <c r="BC103" s="754"/>
      <c r="BD103" s="754"/>
      <c r="BE103" s="754"/>
      <c r="BF103" s="754"/>
      <c r="BG103" s="754"/>
      <c r="BH103" s="754"/>
      <c r="BI103" s="754"/>
      <c r="BJ103" s="757"/>
      <c r="BK103" s="759"/>
      <c r="BL103" s="761"/>
      <c r="BM103" s="762"/>
      <c r="BN103" s="762"/>
      <c r="BO103" s="762"/>
      <c r="BP103" s="763"/>
      <c r="BQ103" s="763"/>
      <c r="BR103" s="764"/>
      <c r="BS103" s="765"/>
      <c r="BT103" s="766"/>
      <c r="BU103" s="766"/>
      <c r="BV103" s="766"/>
      <c r="BW103" s="767"/>
      <c r="BX103" s="769"/>
      <c r="BY103" s="770"/>
      <c r="BZ103" s="771"/>
      <c r="CA103" s="772"/>
      <c r="CB103" s="772"/>
      <c r="CC103" s="772"/>
      <c r="CD103" s="774"/>
      <c r="CE103" s="775"/>
      <c r="CF103" s="776"/>
      <c r="CG103" s="777"/>
      <c r="CH103" s="778"/>
      <c r="CI103" s="778"/>
      <c r="CJ103" s="778"/>
      <c r="CK103" s="779"/>
      <c r="CL103" s="780"/>
      <c r="CM103" s="781"/>
      <c r="CN103" s="782"/>
      <c r="CO103" s="783"/>
      <c r="CP103" s="784"/>
      <c r="CQ103" s="784"/>
      <c r="CR103" s="785"/>
      <c r="CS103" s="786"/>
      <c r="CT103" s="787"/>
      <c r="CU103" s="788"/>
      <c r="CV103" s="789"/>
      <c r="CW103" s="790"/>
      <c r="CX103" s="790"/>
      <c r="CY103" s="791"/>
      <c r="CZ103" s="793"/>
      <c r="DA103" s="794"/>
      <c r="DB103" s="795"/>
      <c r="DC103" s="796"/>
      <c r="DD103" s="796"/>
      <c r="DE103" s="796"/>
      <c r="DF103" s="798"/>
      <c r="DG103" s="799"/>
      <c r="DH103" s="800"/>
      <c r="DI103" s="801"/>
      <c r="DJ103" s="801"/>
      <c r="DK103" s="801"/>
      <c r="DL103" s="801"/>
      <c r="DM103" s="802"/>
      <c r="DN103" s="803"/>
      <c r="DO103" s="804"/>
      <c r="DP103" s="805"/>
      <c r="DQ103" s="807"/>
      <c r="DR103" s="808"/>
      <c r="DS103" s="808"/>
      <c r="DT103" s="809"/>
      <c r="DU103" s="810"/>
      <c r="DV103" s="811"/>
      <c r="DW103" s="812"/>
      <c r="DX103" s="815"/>
      <c r="DY103" s="815"/>
      <c r="DZ103" s="815"/>
      <c r="EA103" s="816"/>
      <c r="EB103" s="817"/>
      <c r="EC103" s="818"/>
      <c r="ED103" s="819"/>
      <c r="EE103" s="821"/>
      <c r="EF103" s="821"/>
      <c r="EG103" s="822"/>
      <c r="EH103" s="822"/>
      <c r="EI103" s="823"/>
      <c r="EJ103" s="825"/>
      <c r="EK103" s="825"/>
      <c r="EL103" s="825"/>
      <c r="EM103" s="825"/>
      <c r="EN103" s="823"/>
      <c r="EO103" s="825"/>
      <c r="EP103" s="826"/>
      <c r="EQ103" s="827"/>
      <c r="ER103" s="828"/>
      <c r="ES103" s="829"/>
      <c r="ET103" s="831"/>
      <c r="EU103" s="831"/>
      <c r="EV103" s="831"/>
      <c r="EW103" s="832"/>
      <c r="EX103" s="833"/>
      <c r="EY103" s="834"/>
      <c r="EZ103" s="551"/>
      <c r="FA103" s="563"/>
      <c r="FB103" s="570"/>
      <c r="FC103" s="570"/>
      <c r="FD103" s="568"/>
      <c r="FE103" s="567" t="s">
        <v>1019</v>
      </c>
    </row>
    <row r="104" spans="1:161" s="509" customFormat="1" ht="48" customHeight="1">
      <c r="A104" s="679"/>
      <c r="B104" s="569" t="s">
        <v>1243</v>
      </c>
      <c r="C104" s="678" t="s">
        <v>839</v>
      </c>
      <c r="D104" s="563" t="s">
        <v>1244</v>
      </c>
      <c r="E104" s="563">
        <f t="shared" ref="E104" si="130">SUM(I104:N104)</f>
        <v>0</v>
      </c>
      <c r="F104" s="563">
        <v>0</v>
      </c>
      <c r="G104" s="563">
        <v>0</v>
      </c>
      <c r="H104" s="563">
        <v>0</v>
      </c>
      <c r="I104" s="563">
        <f t="shared" si="115"/>
        <v>0</v>
      </c>
      <c r="J104" s="563">
        <f t="shared" si="116"/>
        <v>0</v>
      </c>
      <c r="K104" s="563">
        <f t="shared" si="117"/>
        <v>0</v>
      </c>
      <c r="L104" s="563">
        <f t="shared" si="111"/>
        <v>0</v>
      </c>
      <c r="M104" s="563">
        <f t="shared" si="112"/>
        <v>0</v>
      </c>
      <c r="N104" s="563"/>
      <c r="O104" s="563">
        <f t="shared" si="113"/>
        <v>0</v>
      </c>
      <c r="P104" s="563">
        <f t="shared" si="114"/>
        <v>0</v>
      </c>
      <c r="Q104" s="563"/>
      <c r="R104" s="563"/>
      <c r="S104" s="563"/>
      <c r="T104" s="678"/>
      <c r="U104" s="678"/>
      <c r="V104" s="678"/>
      <c r="W104" s="678"/>
      <c r="X104" s="678"/>
      <c r="Y104" s="678"/>
      <c r="Z104" s="678"/>
      <c r="AA104" s="678"/>
      <c r="AB104" s="732"/>
      <c r="AC104" s="733"/>
      <c r="AD104" s="733"/>
      <c r="AE104" s="734"/>
      <c r="AF104" s="734"/>
      <c r="AG104" s="735"/>
      <c r="AH104" s="735"/>
      <c r="AI104" s="738"/>
      <c r="AJ104" s="740"/>
      <c r="AK104" s="742"/>
      <c r="AL104" s="743"/>
      <c r="AM104" s="743"/>
      <c r="AN104" s="744"/>
      <c r="AO104" s="745"/>
      <c r="AP104" s="746"/>
      <c r="AQ104" s="747"/>
      <c r="AR104" s="748"/>
      <c r="AS104" s="749"/>
      <c r="AT104" s="749"/>
      <c r="AU104" s="751"/>
      <c r="AV104" s="752"/>
      <c r="AW104" s="753"/>
      <c r="AX104" s="753"/>
      <c r="AY104" s="754"/>
      <c r="AZ104" s="754"/>
      <c r="BA104" s="754"/>
      <c r="BB104" s="754"/>
      <c r="BC104" s="754"/>
      <c r="BD104" s="754"/>
      <c r="BE104" s="754"/>
      <c r="BF104" s="754"/>
      <c r="BG104" s="754"/>
      <c r="BH104" s="754"/>
      <c r="BI104" s="754"/>
      <c r="BJ104" s="757"/>
      <c r="BK104" s="759"/>
      <c r="BL104" s="761"/>
      <c r="BM104" s="762"/>
      <c r="BN104" s="762"/>
      <c r="BO104" s="762"/>
      <c r="BP104" s="763"/>
      <c r="BQ104" s="763"/>
      <c r="BR104" s="764"/>
      <c r="BS104" s="765"/>
      <c r="BT104" s="766"/>
      <c r="BU104" s="766"/>
      <c r="BV104" s="766"/>
      <c r="BW104" s="767"/>
      <c r="BX104" s="769"/>
      <c r="BY104" s="770"/>
      <c r="BZ104" s="771"/>
      <c r="CA104" s="772"/>
      <c r="CB104" s="772"/>
      <c r="CC104" s="772"/>
      <c r="CD104" s="774"/>
      <c r="CE104" s="775"/>
      <c r="CF104" s="776"/>
      <c r="CG104" s="777"/>
      <c r="CH104" s="778"/>
      <c r="CI104" s="778"/>
      <c r="CJ104" s="778"/>
      <c r="CK104" s="779"/>
      <c r="CL104" s="780"/>
      <c r="CM104" s="781"/>
      <c r="CN104" s="782"/>
      <c r="CO104" s="783"/>
      <c r="CP104" s="784"/>
      <c r="CQ104" s="784"/>
      <c r="CR104" s="785"/>
      <c r="CS104" s="786"/>
      <c r="CT104" s="787"/>
      <c r="CU104" s="788"/>
      <c r="CV104" s="789"/>
      <c r="CW104" s="790"/>
      <c r="CX104" s="790"/>
      <c r="CY104" s="791"/>
      <c r="CZ104" s="793"/>
      <c r="DA104" s="794"/>
      <c r="DB104" s="795"/>
      <c r="DC104" s="796"/>
      <c r="DD104" s="796"/>
      <c r="DE104" s="796"/>
      <c r="DF104" s="798"/>
      <c r="DG104" s="799"/>
      <c r="DH104" s="800"/>
      <c r="DI104" s="801"/>
      <c r="DJ104" s="801"/>
      <c r="DK104" s="801"/>
      <c r="DL104" s="801"/>
      <c r="DM104" s="802"/>
      <c r="DN104" s="803"/>
      <c r="DO104" s="804"/>
      <c r="DP104" s="805"/>
      <c r="DQ104" s="807"/>
      <c r="DR104" s="808"/>
      <c r="DS104" s="808"/>
      <c r="DT104" s="809"/>
      <c r="DU104" s="810"/>
      <c r="DV104" s="811"/>
      <c r="DW104" s="812"/>
      <c r="DX104" s="815"/>
      <c r="DY104" s="815"/>
      <c r="DZ104" s="815"/>
      <c r="EA104" s="816"/>
      <c r="EB104" s="817"/>
      <c r="EC104" s="818"/>
      <c r="ED104" s="819"/>
      <c r="EE104" s="821"/>
      <c r="EF104" s="821"/>
      <c r="EG104" s="822"/>
      <c r="EH104" s="822"/>
      <c r="EI104" s="823"/>
      <c r="EJ104" s="825"/>
      <c r="EK104" s="825"/>
      <c r="EL104" s="825"/>
      <c r="EM104" s="825"/>
      <c r="EN104" s="823"/>
      <c r="EO104" s="825"/>
      <c r="EP104" s="826"/>
      <c r="EQ104" s="827"/>
      <c r="ER104" s="828"/>
      <c r="ES104" s="829"/>
      <c r="ET104" s="831"/>
      <c r="EU104" s="831"/>
      <c r="EV104" s="831"/>
      <c r="EW104" s="832"/>
      <c r="EX104" s="833"/>
      <c r="EY104" s="834"/>
      <c r="EZ104" s="678"/>
      <c r="FA104" s="563"/>
      <c r="FB104" s="570"/>
      <c r="FC104" s="570"/>
      <c r="FD104" s="568"/>
      <c r="FE104" s="567"/>
    </row>
    <row r="105" spans="1:161" s="572" customFormat="1" ht="48" customHeight="1">
      <c r="A105" s="665">
        <v>50</v>
      </c>
      <c r="B105" s="937" t="s">
        <v>851</v>
      </c>
      <c r="C105" s="551" t="s">
        <v>839</v>
      </c>
      <c r="D105" s="570" t="s">
        <v>897</v>
      </c>
      <c r="E105" s="563">
        <f t="shared" si="124"/>
        <v>0</v>
      </c>
      <c r="F105" s="563">
        <v>0</v>
      </c>
      <c r="G105" s="563">
        <v>0</v>
      </c>
      <c r="H105" s="563">
        <v>0</v>
      </c>
      <c r="I105" s="563">
        <f t="shared" si="115"/>
        <v>0</v>
      </c>
      <c r="J105" s="563">
        <f t="shared" si="116"/>
        <v>0</v>
      </c>
      <c r="K105" s="563">
        <f t="shared" si="117"/>
        <v>0</v>
      </c>
      <c r="L105" s="563">
        <f t="shared" si="111"/>
        <v>0</v>
      </c>
      <c r="M105" s="563">
        <f t="shared" si="112"/>
        <v>0</v>
      </c>
      <c r="N105" s="563"/>
      <c r="O105" s="563">
        <f t="shared" si="113"/>
        <v>0</v>
      </c>
      <c r="P105" s="563">
        <f t="shared" si="114"/>
        <v>0</v>
      </c>
      <c r="Q105" s="563"/>
      <c r="R105" s="563"/>
      <c r="S105" s="563"/>
      <c r="T105" s="571"/>
      <c r="U105" s="571"/>
      <c r="V105" s="571"/>
      <c r="W105" s="571"/>
      <c r="X105" s="571"/>
      <c r="Y105" s="571"/>
      <c r="Z105" s="571"/>
      <c r="AA105" s="571"/>
      <c r="AB105" s="571"/>
      <c r="AC105" s="571"/>
      <c r="AD105" s="571"/>
      <c r="AE105" s="571"/>
      <c r="AF105" s="571"/>
      <c r="AG105" s="571"/>
      <c r="AH105" s="571"/>
      <c r="AI105" s="571"/>
      <c r="AJ105" s="571"/>
      <c r="AK105" s="571"/>
      <c r="AL105" s="571"/>
      <c r="AM105" s="571"/>
      <c r="AN105" s="571"/>
      <c r="AO105" s="571"/>
      <c r="AP105" s="571"/>
      <c r="AQ105" s="571"/>
      <c r="AR105" s="571"/>
      <c r="AS105" s="571"/>
      <c r="AT105" s="571"/>
      <c r="AU105" s="571"/>
      <c r="AV105" s="571"/>
      <c r="AW105" s="571"/>
      <c r="AX105" s="571"/>
      <c r="AY105" s="571"/>
      <c r="AZ105" s="571"/>
      <c r="BA105" s="571"/>
      <c r="BB105" s="571"/>
      <c r="BC105" s="571"/>
      <c r="BD105" s="571"/>
      <c r="BE105" s="571"/>
      <c r="BF105" s="571"/>
      <c r="BG105" s="571"/>
      <c r="BH105" s="571"/>
      <c r="BI105" s="571"/>
      <c r="BJ105" s="571"/>
      <c r="BK105" s="571"/>
      <c r="BL105" s="571"/>
      <c r="BM105" s="571"/>
      <c r="BN105" s="571"/>
      <c r="BO105" s="571"/>
      <c r="BP105" s="571"/>
      <c r="BQ105" s="571"/>
      <c r="BR105" s="571"/>
      <c r="BS105" s="571"/>
      <c r="BT105" s="571"/>
      <c r="BU105" s="571"/>
      <c r="BV105" s="571"/>
      <c r="BW105" s="571"/>
      <c r="BX105" s="571"/>
      <c r="BY105" s="571"/>
      <c r="BZ105" s="571"/>
      <c r="CA105" s="571"/>
      <c r="CB105" s="571"/>
      <c r="CC105" s="571"/>
      <c r="CD105" s="571"/>
      <c r="CE105" s="571"/>
      <c r="CF105" s="571"/>
      <c r="CG105" s="571"/>
      <c r="CH105" s="571"/>
      <c r="CI105" s="571"/>
      <c r="CJ105" s="571"/>
      <c r="CK105" s="571"/>
      <c r="CL105" s="571"/>
      <c r="CM105" s="571"/>
      <c r="CN105" s="571"/>
      <c r="CO105" s="571"/>
      <c r="CP105" s="571"/>
      <c r="CQ105" s="571"/>
      <c r="CR105" s="571"/>
      <c r="CS105" s="571"/>
      <c r="CT105" s="571"/>
      <c r="CU105" s="571"/>
      <c r="CV105" s="571"/>
      <c r="CW105" s="571"/>
      <c r="CX105" s="571"/>
      <c r="CY105" s="571"/>
      <c r="CZ105" s="571"/>
      <c r="DA105" s="571"/>
      <c r="DB105" s="571"/>
      <c r="DC105" s="571"/>
      <c r="DD105" s="571"/>
      <c r="DE105" s="571"/>
      <c r="DF105" s="571"/>
      <c r="DG105" s="571"/>
      <c r="DH105" s="571"/>
      <c r="DI105" s="571"/>
      <c r="DJ105" s="571"/>
      <c r="DK105" s="571"/>
      <c r="DL105" s="571"/>
      <c r="DM105" s="571"/>
      <c r="DN105" s="571"/>
      <c r="DO105" s="571"/>
      <c r="DP105" s="571"/>
      <c r="DQ105" s="571"/>
      <c r="DR105" s="571"/>
      <c r="DS105" s="571"/>
      <c r="DT105" s="571"/>
      <c r="DU105" s="571"/>
      <c r="DV105" s="571"/>
      <c r="DW105" s="571"/>
      <c r="DX105" s="571"/>
      <c r="DY105" s="571"/>
      <c r="DZ105" s="571"/>
      <c r="EA105" s="571"/>
      <c r="EB105" s="571"/>
      <c r="EC105" s="571"/>
      <c r="ED105" s="571"/>
      <c r="EE105" s="571"/>
      <c r="EF105" s="571"/>
      <c r="EG105" s="571"/>
      <c r="EH105" s="571"/>
      <c r="EI105" s="571"/>
      <c r="EJ105" s="571"/>
      <c r="EK105" s="571"/>
      <c r="EL105" s="571"/>
      <c r="EM105" s="571"/>
      <c r="EN105" s="571"/>
      <c r="EO105" s="571"/>
      <c r="EP105" s="571"/>
      <c r="EQ105" s="571"/>
      <c r="ER105" s="571"/>
      <c r="ES105" s="571"/>
      <c r="ET105" s="571"/>
      <c r="EU105" s="571"/>
      <c r="EV105" s="571"/>
      <c r="EW105" s="571"/>
      <c r="EX105" s="571"/>
      <c r="EY105" s="571"/>
      <c r="EZ105" s="571"/>
      <c r="FA105" s="563" t="s">
        <v>898</v>
      </c>
      <c r="FB105" s="570"/>
      <c r="FC105" s="570" t="s">
        <v>840</v>
      </c>
      <c r="FD105" s="568"/>
      <c r="FE105" s="567" t="s">
        <v>845</v>
      </c>
    </row>
    <row r="106" spans="1:161" s="572" customFormat="1" ht="68.25" customHeight="1">
      <c r="A106" s="544">
        <v>51</v>
      </c>
      <c r="B106" s="938"/>
      <c r="C106" s="551" t="s">
        <v>839</v>
      </c>
      <c r="D106" s="570" t="s">
        <v>1098</v>
      </c>
      <c r="E106" s="563">
        <f t="shared" si="124"/>
        <v>0</v>
      </c>
      <c r="F106" s="563">
        <v>0</v>
      </c>
      <c r="G106" s="563">
        <v>0</v>
      </c>
      <c r="H106" s="563">
        <v>0</v>
      </c>
      <c r="I106" s="563">
        <f t="shared" si="115"/>
        <v>0</v>
      </c>
      <c r="J106" s="563">
        <f t="shared" si="116"/>
        <v>0</v>
      </c>
      <c r="K106" s="563">
        <f t="shared" si="117"/>
        <v>0</v>
      </c>
      <c r="L106" s="563">
        <f t="shared" si="111"/>
        <v>0</v>
      </c>
      <c r="M106" s="563">
        <f t="shared" si="112"/>
        <v>0</v>
      </c>
      <c r="N106" s="563"/>
      <c r="O106" s="563">
        <f t="shared" si="113"/>
        <v>0</v>
      </c>
      <c r="P106" s="563">
        <f t="shared" si="114"/>
        <v>0</v>
      </c>
      <c r="Q106" s="563"/>
      <c r="R106" s="563"/>
      <c r="S106" s="563"/>
      <c r="T106" s="573"/>
      <c r="U106" s="573"/>
      <c r="V106" s="573"/>
      <c r="W106" s="573"/>
      <c r="X106" s="573"/>
      <c r="Y106" s="573"/>
      <c r="Z106" s="573"/>
      <c r="AA106" s="573"/>
      <c r="AB106" s="573"/>
      <c r="AC106" s="573"/>
      <c r="AD106" s="573"/>
      <c r="AE106" s="573"/>
      <c r="AF106" s="573"/>
      <c r="AG106" s="573"/>
      <c r="AH106" s="573"/>
      <c r="AI106" s="573"/>
      <c r="AJ106" s="573"/>
      <c r="AK106" s="573"/>
      <c r="AL106" s="573"/>
      <c r="AM106" s="573"/>
      <c r="AN106" s="573"/>
      <c r="AO106" s="573"/>
      <c r="AP106" s="573"/>
      <c r="AQ106" s="573"/>
      <c r="AR106" s="573"/>
      <c r="AS106" s="573"/>
      <c r="AT106" s="573"/>
      <c r="AU106" s="573"/>
      <c r="AV106" s="573"/>
      <c r="AW106" s="573"/>
      <c r="AX106" s="573"/>
      <c r="AY106" s="573"/>
      <c r="AZ106" s="573"/>
      <c r="BA106" s="573"/>
      <c r="BB106" s="573"/>
      <c r="BC106" s="573"/>
      <c r="BD106" s="573"/>
      <c r="BE106" s="573"/>
      <c r="BF106" s="573"/>
      <c r="BG106" s="573"/>
      <c r="BH106" s="573"/>
      <c r="BI106" s="573"/>
      <c r="BJ106" s="573"/>
      <c r="BK106" s="573"/>
      <c r="BL106" s="573"/>
      <c r="BM106" s="573"/>
      <c r="BN106" s="573"/>
      <c r="BO106" s="573"/>
      <c r="BP106" s="573"/>
      <c r="BQ106" s="573"/>
      <c r="BR106" s="573"/>
      <c r="BS106" s="573"/>
      <c r="BT106" s="573"/>
      <c r="BU106" s="573"/>
      <c r="BV106" s="573"/>
      <c r="BW106" s="573"/>
      <c r="BX106" s="573"/>
      <c r="BY106" s="573"/>
      <c r="BZ106" s="573"/>
      <c r="CA106" s="573"/>
      <c r="CB106" s="573"/>
      <c r="CC106" s="573"/>
      <c r="CD106" s="573"/>
      <c r="CE106" s="573"/>
      <c r="CF106" s="573"/>
      <c r="CG106" s="573"/>
      <c r="CH106" s="573"/>
      <c r="CI106" s="573"/>
      <c r="CJ106" s="573"/>
      <c r="CK106" s="573"/>
      <c r="CL106" s="573"/>
      <c r="CM106" s="573"/>
      <c r="CN106" s="573"/>
      <c r="CO106" s="573"/>
      <c r="CP106" s="573"/>
      <c r="CQ106" s="573"/>
      <c r="CR106" s="573"/>
      <c r="CS106" s="573"/>
      <c r="CT106" s="573"/>
      <c r="CU106" s="573"/>
      <c r="CV106" s="573"/>
      <c r="CW106" s="573"/>
      <c r="CX106" s="573"/>
      <c r="CY106" s="573"/>
      <c r="CZ106" s="573"/>
      <c r="DA106" s="573"/>
      <c r="DB106" s="573"/>
      <c r="DC106" s="573"/>
      <c r="DD106" s="573"/>
      <c r="DE106" s="573"/>
      <c r="DF106" s="573"/>
      <c r="DG106" s="573"/>
      <c r="DH106" s="573"/>
      <c r="DI106" s="573"/>
      <c r="DJ106" s="573"/>
      <c r="DK106" s="573"/>
      <c r="DL106" s="573"/>
      <c r="DM106" s="573"/>
      <c r="DN106" s="573"/>
      <c r="DO106" s="573"/>
      <c r="DP106" s="573"/>
      <c r="DQ106" s="573"/>
      <c r="DR106" s="573"/>
      <c r="DS106" s="573"/>
      <c r="DT106" s="573"/>
      <c r="DU106" s="573"/>
      <c r="DV106" s="573"/>
      <c r="DW106" s="573"/>
      <c r="DX106" s="573"/>
      <c r="DY106" s="573"/>
      <c r="DZ106" s="573"/>
      <c r="EA106" s="573"/>
      <c r="EB106" s="573"/>
      <c r="EC106" s="573"/>
      <c r="ED106" s="573"/>
      <c r="EE106" s="573"/>
      <c r="EF106" s="573"/>
      <c r="EG106" s="573"/>
      <c r="EH106" s="573"/>
      <c r="EI106" s="573"/>
      <c r="EJ106" s="573"/>
      <c r="EK106" s="573"/>
      <c r="EL106" s="573"/>
      <c r="EM106" s="573"/>
      <c r="EN106" s="573"/>
      <c r="EO106" s="573"/>
      <c r="EP106" s="573"/>
      <c r="EQ106" s="573"/>
      <c r="ER106" s="573"/>
      <c r="ES106" s="573"/>
      <c r="ET106" s="573"/>
      <c r="EU106" s="573"/>
      <c r="EV106" s="573"/>
      <c r="EW106" s="573"/>
      <c r="EX106" s="573"/>
      <c r="EY106" s="573"/>
      <c r="EZ106" s="573"/>
      <c r="FA106" s="563"/>
      <c r="FB106" s="570"/>
      <c r="FC106" s="570"/>
      <c r="FD106" s="568"/>
      <c r="FE106" s="567" t="s">
        <v>1005</v>
      </c>
    </row>
    <row r="107" spans="1:161" s="572" customFormat="1" ht="68.25" customHeight="1">
      <c r="A107" s="723"/>
      <c r="B107" s="938"/>
      <c r="C107" s="722"/>
      <c r="D107" s="570" t="s">
        <v>1288</v>
      </c>
      <c r="E107" s="563">
        <f t="shared" ref="E107" si="131">SUM(I107:N107)</f>
        <v>0</v>
      </c>
      <c r="F107" s="563">
        <v>0</v>
      </c>
      <c r="G107" s="563">
        <v>0</v>
      </c>
      <c r="H107" s="563">
        <v>0</v>
      </c>
      <c r="I107" s="563">
        <f t="shared" si="115"/>
        <v>0</v>
      </c>
      <c r="J107" s="563">
        <f t="shared" si="116"/>
        <v>0</v>
      </c>
      <c r="K107" s="563">
        <f t="shared" si="117"/>
        <v>0</v>
      </c>
      <c r="L107" s="563">
        <f t="shared" si="111"/>
        <v>0</v>
      </c>
      <c r="M107" s="563">
        <f t="shared" si="112"/>
        <v>0</v>
      </c>
      <c r="N107" s="563"/>
      <c r="O107" s="563">
        <f t="shared" si="113"/>
        <v>0</v>
      </c>
      <c r="P107" s="563">
        <f t="shared" si="114"/>
        <v>0</v>
      </c>
      <c r="Q107" s="563"/>
      <c r="R107" s="563"/>
      <c r="S107" s="563"/>
      <c r="T107" s="573"/>
      <c r="U107" s="573"/>
      <c r="V107" s="573"/>
      <c r="W107" s="573"/>
      <c r="X107" s="573"/>
      <c r="Y107" s="573"/>
      <c r="Z107" s="573"/>
      <c r="AA107" s="573"/>
      <c r="AB107" s="573"/>
      <c r="AC107" s="573"/>
      <c r="AD107" s="573"/>
      <c r="AE107" s="573"/>
      <c r="AF107" s="573"/>
      <c r="AG107" s="573"/>
      <c r="AH107" s="573"/>
      <c r="AI107" s="573"/>
      <c r="AJ107" s="573"/>
      <c r="AK107" s="573"/>
      <c r="AL107" s="573"/>
      <c r="AM107" s="573"/>
      <c r="AN107" s="573"/>
      <c r="AO107" s="573"/>
      <c r="AP107" s="573"/>
      <c r="AQ107" s="573"/>
      <c r="AR107" s="573"/>
      <c r="AS107" s="573"/>
      <c r="AT107" s="573"/>
      <c r="AU107" s="573"/>
      <c r="AV107" s="573"/>
      <c r="AW107" s="573"/>
      <c r="AX107" s="573"/>
      <c r="AY107" s="573"/>
      <c r="AZ107" s="573"/>
      <c r="BA107" s="573"/>
      <c r="BB107" s="573"/>
      <c r="BC107" s="573"/>
      <c r="BD107" s="573"/>
      <c r="BE107" s="573"/>
      <c r="BF107" s="573"/>
      <c r="BG107" s="573"/>
      <c r="BH107" s="573"/>
      <c r="BI107" s="573"/>
      <c r="BJ107" s="573"/>
      <c r="BK107" s="573"/>
      <c r="BL107" s="573"/>
      <c r="BM107" s="573"/>
      <c r="BN107" s="573"/>
      <c r="BO107" s="573"/>
      <c r="BP107" s="573"/>
      <c r="BQ107" s="573"/>
      <c r="BR107" s="573"/>
      <c r="BS107" s="573"/>
      <c r="BT107" s="573"/>
      <c r="BU107" s="573"/>
      <c r="BV107" s="573"/>
      <c r="BW107" s="573"/>
      <c r="BX107" s="573"/>
      <c r="BY107" s="573"/>
      <c r="BZ107" s="573"/>
      <c r="CA107" s="573"/>
      <c r="CB107" s="573"/>
      <c r="CC107" s="573"/>
      <c r="CD107" s="573"/>
      <c r="CE107" s="573"/>
      <c r="CF107" s="573"/>
      <c r="CG107" s="573"/>
      <c r="CH107" s="573"/>
      <c r="CI107" s="573"/>
      <c r="CJ107" s="573"/>
      <c r="CK107" s="573"/>
      <c r="CL107" s="573"/>
      <c r="CM107" s="573"/>
      <c r="CN107" s="573"/>
      <c r="CO107" s="573"/>
      <c r="CP107" s="573"/>
      <c r="CQ107" s="573"/>
      <c r="CR107" s="573"/>
      <c r="CS107" s="573"/>
      <c r="CT107" s="573"/>
      <c r="CU107" s="573"/>
      <c r="CV107" s="573"/>
      <c r="CW107" s="573"/>
      <c r="CX107" s="573"/>
      <c r="CY107" s="573"/>
      <c r="CZ107" s="573"/>
      <c r="DA107" s="573"/>
      <c r="DB107" s="573"/>
      <c r="DC107" s="573"/>
      <c r="DD107" s="573"/>
      <c r="DE107" s="573"/>
      <c r="DF107" s="573"/>
      <c r="DG107" s="573"/>
      <c r="DH107" s="573"/>
      <c r="DI107" s="573"/>
      <c r="DJ107" s="573"/>
      <c r="DK107" s="573"/>
      <c r="DL107" s="573"/>
      <c r="DM107" s="573"/>
      <c r="DN107" s="573"/>
      <c r="DO107" s="573"/>
      <c r="DP107" s="573"/>
      <c r="DQ107" s="573"/>
      <c r="DR107" s="573"/>
      <c r="DS107" s="573"/>
      <c r="DT107" s="573"/>
      <c r="DU107" s="573"/>
      <c r="DV107" s="573"/>
      <c r="DW107" s="573"/>
      <c r="DX107" s="573"/>
      <c r="DY107" s="573"/>
      <c r="DZ107" s="573"/>
      <c r="EA107" s="573"/>
      <c r="EB107" s="573"/>
      <c r="EC107" s="573"/>
      <c r="ED107" s="573"/>
      <c r="EE107" s="573"/>
      <c r="EF107" s="573"/>
      <c r="EG107" s="573"/>
      <c r="EH107" s="573"/>
      <c r="EI107" s="573"/>
      <c r="EJ107" s="573"/>
      <c r="EK107" s="573"/>
      <c r="EL107" s="573"/>
      <c r="EM107" s="573"/>
      <c r="EN107" s="573"/>
      <c r="EO107" s="573"/>
      <c r="EP107" s="573"/>
      <c r="EQ107" s="573"/>
      <c r="ER107" s="573"/>
      <c r="ES107" s="573"/>
      <c r="ET107" s="573"/>
      <c r="EU107" s="573"/>
      <c r="EV107" s="573"/>
      <c r="EW107" s="573"/>
      <c r="EX107" s="573"/>
      <c r="EY107" s="573"/>
      <c r="EZ107" s="573"/>
      <c r="FA107" s="563"/>
      <c r="FB107" s="570"/>
      <c r="FC107" s="570"/>
      <c r="FD107" s="568"/>
      <c r="FE107" s="567"/>
    </row>
    <row r="108" spans="1:161" s="572" customFormat="1" ht="68.25" customHeight="1">
      <c r="A108" s="665">
        <v>52</v>
      </c>
      <c r="B108" s="938"/>
      <c r="C108" s="615" t="s">
        <v>839</v>
      </c>
      <c r="D108" s="570" t="s">
        <v>1129</v>
      </c>
      <c r="E108" s="563">
        <f t="shared" si="124"/>
        <v>0</v>
      </c>
      <c r="F108" s="563">
        <v>0</v>
      </c>
      <c r="G108" s="563">
        <v>0</v>
      </c>
      <c r="H108" s="563">
        <v>0</v>
      </c>
      <c r="I108" s="563">
        <f t="shared" si="115"/>
        <v>0</v>
      </c>
      <c r="J108" s="563">
        <f t="shared" si="116"/>
        <v>0</v>
      </c>
      <c r="K108" s="563">
        <f t="shared" si="117"/>
        <v>0</v>
      </c>
      <c r="L108" s="563">
        <f t="shared" si="111"/>
        <v>0</v>
      </c>
      <c r="M108" s="563">
        <f t="shared" si="112"/>
        <v>0</v>
      </c>
      <c r="N108" s="563"/>
      <c r="O108" s="563">
        <f t="shared" si="113"/>
        <v>0</v>
      </c>
      <c r="P108" s="563">
        <f t="shared" si="114"/>
        <v>0</v>
      </c>
      <c r="Q108" s="563"/>
      <c r="R108" s="563"/>
      <c r="S108" s="563"/>
      <c r="T108" s="573"/>
      <c r="U108" s="573"/>
      <c r="V108" s="573"/>
      <c r="W108" s="573"/>
      <c r="X108" s="573"/>
      <c r="Y108" s="573"/>
      <c r="Z108" s="573"/>
      <c r="AA108" s="573"/>
      <c r="AB108" s="573"/>
      <c r="AC108" s="573"/>
      <c r="AD108" s="573"/>
      <c r="AE108" s="573"/>
      <c r="AF108" s="573"/>
      <c r="AG108" s="573"/>
      <c r="AH108" s="573"/>
      <c r="AI108" s="573"/>
      <c r="AJ108" s="573"/>
      <c r="AK108" s="573"/>
      <c r="AL108" s="573"/>
      <c r="AM108" s="573"/>
      <c r="AN108" s="573"/>
      <c r="AO108" s="573"/>
      <c r="AP108" s="573"/>
      <c r="AQ108" s="573"/>
      <c r="AR108" s="573"/>
      <c r="AS108" s="573"/>
      <c r="AT108" s="573"/>
      <c r="AU108" s="573"/>
      <c r="AV108" s="573"/>
      <c r="AW108" s="573"/>
      <c r="AX108" s="573"/>
      <c r="AY108" s="573"/>
      <c r="AZ108" s="573"/>
      <c r="BA108" s="573"/>
      <c r="BB108" s="573"/>
      <c r="BC108" s="573"/>
      <c r="BD108" s="573"/>
      <c r="BE108" s="573"/>
      <c r="BF108" s="573"/>
      <c r="BG108" s="573"/>
      <c r="BH108" s="573"/>
      <c r="BI108" s="573"/>
      <c r="BJ108" s="573"/>
      <c r="BK108" s="573"/>
      <c r="BL108" s="573"/>
      <c r="BM108" s="573"/>
      <c r="BN108" s="573"/>
      <c r="BO108" s="573"/>
      <c r="BP108" s="573"/>
      <c r="BQ108" s="573"/>
      <c r="BR108" s="573"/>
      <c r="BS108" s="573"/>
      <c r="BT108" s="573"/>
      <c r="BU108" s="573"/>
      <c r="BV108" s="573"/>
      <c r="BW108" s="573"/>
      <c r="BX108" s="573"/>
      <c r="BY108" s="573"/>
      <c r="BZ108" s="573"/>
      <c r="CA108" s="573"/>
      <c r="CB108" s="573"/>
      <c r="CC108" s="573"/>
      <c r="CD108" s="573"/>
      <c r="CE108" s="573"/>
      <c r="CF108" s="573"/>
      <c r="CG108" s="573"/>
      <c r="CH108" s="573"/>
      <c r="CI108" s="573"/>
      <c r="CJ108" s="573"/>
      <c r="CK108" s="573"/>
      <c r="CL108" s="573"/>
      <c r="CM108" s="573"/>
      <c r="CN108" s="573"/>
      <c r="CO108" s="573"/>
      <c r="CP108" s="573"/>
      <c r="CQ108" s="573"/>
      <c r="CR108" s="573"/>
      <c r="CS108" s="573"/>
      <c r="CT108" s="573"/>
      <c r="CU108" s="573"/>
      <c r="CV108" s="573"/>
      <c r="CW108" s="573"/>
      <c r="CX108" s="573"/>
      <c r="CY108" s="573"/>
      <c r="CZ108" s="573"/>
      <c r="DA108" s="573"/>
      <c r="DB108" s="573"/>
      <c r="DC108" s="573"/>
      <c r="DD108" s="573"/>
      <c r="DE108" s="573"/>
      <c r="DF108" s="573"/>
      <c r="DG108" s="573"/>
      <c r="DH108" s="573"/>
      <c r="DI108" s="573"/>
      <c r="DJ108" s="573"/>
      <c r="DK108" s="573"/>
      <c r="DL108" s="573"/>
      <c r="DM108" s="573"/>
      <c r="DN108" s="573"/>
      <c r="DO108" s="573"/>
      <c r="DP108" s="573"/>
      <c r="DQ108" s="573"/>
      <c r="DR108" s="573"/>
      <c r="DS108" s="573"/>
      <c r="DT108" s="573"/>
      <c r="DU108" s="573"/>
      <c r="DV108" s="573"/>
      <c r="DW108" s="573"/>
      <c r="DX108" s="573"/>
      <c r="DY108" s="573"/>
      <c r="DZ108" s="573"/>
      <c r="EA108" s="573"/>
      <c r="EB108" s="573"/>
      <c r="EC108" s="573"/>
      <c r="ED108" s="573"/>
      <c r="EE108" s="573"/>
      <c r="EF108" s="573"/>
      <c r="EG108" s="573"/>
      <c r="EH108" s="573"/>
      <c r="EI108" s="573"/>
      <c r="EJ108" s="573"/>
      <c r="EK108" s="573"/>
      <c r="EL108" s="573"/>
      <c r="EM108" s="573"/>
      <c r="EN108" s="573"/>
      <c r="EO108" s="573"/>
      <c r="EP108" s="573"/>
      <c r="EQ108" s="573"/>
      <c r="ER108" s="573"/>
      <c r="ES108" s="573"/>
      <c r="ET108" s="573"/>
      <c r="EU108" s="573"/>
      <c r="EV108" s="573"/>
      <c r="EW108" s="573"/>
      <c r="EX108" s="573"/>
      <c r="EY108" s="573"/>
      <c r="EZ108" s="573"/>
      <c r="FA108" s="563" t="s">
        <v>1132</v>
      </c>
      <c r="FB108" s="570"/>
      <c r="FC108" s="570"/>
      <c r="FD108" s="568"/>
      <c r="FE108" s="567"/>
    </row>
    <row r="109" spans="1:161" s="572" customFormat="1" ht="88.5" customHeight="1">
      <c r="A109" s="544">
        <v>53</v>
      </c>
      <c r="B109" s="938"/>
      <c r="C109" s="551" t="s">
        <v>996</v>
      </c>
      <c r="D109" s="570" t="s">
        <v>1225</v>
      </c>
      <c r="E109" s="563">
        <f t="shared" si="124"/>
        <v>0</v>
      </c>
      <c r="F109" s="563">
        <v>0</v>
      </c>
      <c r="G109" s="563">
        <v>0</v>
      </c>
      <c r="H109" s="563">
        <v>0</v>
      </c>
      <c r="I109" s="563">
        <f t="shared" si="115"/>
        <v>0</v>
      </c>
      <c r="J109" s="563">
        <f t="shared" si="116"/>
        <v>0</v>
      </c>
      <c r="K109" s="563">
        <f t="shared" si="117"/>
        <v>0</v>
      </c>
      <c r="L109" s="563">
        <f t="shared" si="111"/>
        <v>0</v>
      </c>
      <c r="M109" s="563">
        <f t="shared" si="112"/>
        <v>0</v>
      </c>
      <c r="N109" s="563"/>
      <c r="O109" s="563">
        <f t="shared" si="113"/>
        <v>0</v>
      </c>
      <c r="P109" s="563">
        <f t="shared" si="114"/>
        <v>0</v>
      </c>
      <c r="Q109" s="563"/>
      <c r="R109" s="563"/>
      <c r="S109" s="563"/>
      <c r="T109" s="573"/>
      <c r="U109" s="573"/>
      <c r="V109" s="573"/>
      <c r="W109" s="573"/>
      <c r="X109" s="573"/>
      <c r="Y109" s="573"/>
      <c r="Z109" s="573"/>
      <c r="AA109" s="573"/>
      <c r="AB109" s="573"/>
      <c r="AC109" s="573"/>
      <c r="AD109" s="573"/>
      <c r="AE109" s="573"/>
      <c r="AF109" s="573"/>
      <c r="AG109" s="573"/>
      <c r="AH109" s="573"/>
      <c r="AI109" s="573"/>
      <c r="AJ109" s="573"/>
      <c r="AK109" s="573"/>
      <c r="AL109" s="573"/>
      <c r="AM109" s="573"/>
      <c r="AN109" s="573"/>
      <c r="AO109" s="573"/>
      <c r="AP109" s="573"/>
      <c r="AQ109" s="573"/>
      <c r="AR109" s="573"/>
      <c r="AS109" s="573"/>
      <c r="AT109" s="573"/>
      <c r="AU109" s="573"/>
      <c r="AV109" s="573"/>
      <c r="AW109" s="573"/>
      <c r="AX109" s="573"/>
      <c r="AY109" s="573"/>
      <c r="AZ109" s="573"/>
      <c r="BA109" s="573"/>
      <c r="BB109" s="573"/>
      <c r="BC109" s="573"/>
      <c r="BD109" s="573"/>
      <c r="BE109" s="573"/>
      <c r="BF109" s="573"/>
      <c r="BG109" s="573"/>
      <c r="BH109" s="573"/>
      <c r="BI109" s="573"/>
      <c r="BJ109" s="573"/>
      <c r="BK109" s="573"/>
      <c r="BL109" s="573"/>
      <c r="BM109" s="573"/>
      <c r="BN109" s="573"/>
      <c r="BO109" s="573"/>
      <c r="BP109" s="573"/>
      <c r="BQ109" s="573"/>
      <c r="BR109" s="573"/>
      <c r="BS109" s="573"/>
      <c r="BT109" s="573"/>
      <c r="BU109" s="573"/>
      <c r="BV109" s="573"/>
      <c r="BW109" s="573"/>
      <c r="BX109" s="573"/>
      <c r="BY109" s="573"/>
      <c r="BZ109" s="573"/>
      <c r="CA109" s="573"/>
      <c r="CB109" s="573"/>
      <c r="CC109" s="573"/>
      <c r="CD109" s="573"/>
      <c r="CE109" s="573"/>
      <c r="CF109" s="573"/>
      <c r="CG109" s="573"/>
      <c r="CH109" s="573"/>
      <c r="CI109" s="573"/>
      <c r="CJ109" s="573"/>
      <c r="CK109" s="573"/>
      <c r="CL109" s="573"/>
      <c r="CM109" s="573"/>
      <c r="CN109" s="573"/>
      <c r="CO109" s="573"/>
      <c r="CP109" s="573"/>
      <c r="CQ109" s="573"/>
      <c r="CR109" s="573"/>
      <c r="CS109" s="573"/>
      <c r="CT109" s="573"/>
      <c r="CU109" s="573"/>
      <c r="CV109" s="573"/>
      <c r="CW109" s="573"/>
      <c r="CX109" s="573"/>
      <c r="CY109" s="573"/>
      <c r="CZ109" s="573"/>
      <c r="DA109" s="573"/>
      <c r="DB109" s="573"/>
      <c r="DC109" s="573"/>
      <c r="DD109" s="573"/>
      <c r="DE109" s="573"/>
      <c r="DF109" s="573"/>
      <c r="DG109" s="573"/>
      <c r="DH109" s="573"/>
      <c r="DI109" s="573"/>
      <c r="DJ109" s="573"/>
      <c r="DK109" s="573"/>
      <c r="DL109" s="573"/>
      <c r="DM109" s="573"/>
      <c r="DN109" s="573"/>
      <c r="DO109" s="573"/>
      <c r="DP109" s="573"/>
      <c r="DQ109" s="573"/>
      <c r="DR109" s="573"/>
      <c r="DS109" s="573"/>
      <c r="DT109" s="573"/>
      <c r="DU109" s="573"/>
      <c r="DV109" s="573"/>
      <c r="DW109" s="573"/>
      <c r="DX109" s="573"/>
      <c r="DY109" s="573"/>
      <c r="DZ109" s="573"/>
      <c r="EA109" s="573"/>
      <c r="EB109" s="573"/>
      <c r="EC109" s="573"/>
      <c r="ED109" s="573"/>
      <c r="EE109" s="573"/>
      <c r="EF109" s="573"/>
      <c r="EG109" s="573"/>
      <c r="EH109" s="573"/>
      <c r="EI109" s="573"/>
      <c r="EJ109" s="573"/>
      <c r="EK109" s="573"/>
      <c r="EL109" s="573"/>
      <c r="EM109" s="573"/>
      <c r="EN109" s="573"/>
      <c r="EO109" s="573"/>
      <c r="EP109" s="573"/>
      <c r="EQ109" s="573"/>
      <c r="ER109" s="573"/>
      <c r="ES109" s="573"/>
      <c r="ET109" s="573"/>
      <c r="EU109" s="573"/>
      <c r="EV109" s="573"/>
      <c r="EW109" s="573"/>
      <c r="EX109" s="573"/>
      <c r="EY109" s="573"/>
      <c r="EZ109" s="573"/>
      <c r="FA109" s="563" t="s">
        <v>1226</v>
      </c>
      <c r="FB109" s="570"/>
      <c r="FC109" s="570"/>
      <c r="FD109" s="568"/>
      <c r="FE109" s="567" t="s">
        <v>1089</v>
      </c>
    </row>
    <row r="110" spans="1:161" s="572" customFormat="1" ht="48" customHeight="1">
      <c r="A110" s="665">
        <v>54</v>
      </c>
      <c r="B110" s="938"/>
      <c r="C110" s="648" t="s">
        <v>1044</v>
      </c>
      <c r="D110" s="570" t="s">
        <v>1196</v>
      </c>
      <c r="E110" s="563">
        <f t="shared" si="124"/>
        <v>0</v>
      </c>
      <c r="F110" s="563">
        <v>0</v>
      </c>
      <c r="G110" s="563">
        <v>0</v>
      </c>
      <c r="H110" s="563">
        <v>0</v>
      </c>
      <c r="I110" s="563">
        <f t="shared" si="115"/>
        <v>0</v>
      </c>
      <c r="J110" s="563">
        <f t="shared" si="116"/>
        <v>0</v>
      </c>
      <c r="K110" s="563">
        <f t="shared" si="117"/>
        <v>0</v>
      </c>
      <c r="L110" s="563">
        <f t="shared" si="111"/>
        <v>0</v>
      </c>
      <c r="M110" s="563">
        <f t="shared" si="112"/>
        <v>0</v>
      </c>
      <c r="N110" s="563"/>
      <c r="O110" s="563">
        <f t="shared" si="113"/>
        <v>0</v>
      </c>
      <c r="P110" s="563">
        <f t="shared" si="114"/>
        <v>0</v>
      </c>
      <c r="Q110" s="563"/>
      <c r="R110" s="563"/>
      <c r="S110" s="563"/>
      <c r="T110" s="573"/>
      <c r="U110" s="573"/>
      <c r="V110" s="573"/>
      <c r="W110" s="573"/>
      <c r="X110" s="573"/>
      <c r="Y110" s="573"/>
      <c r="Z110" s="573"/>
      <c r="AA110" s="573"/>
      <c r="AB110" s="573"/>
      <c r="AC110" s="573"/>
      <c r="AD110" s="573"/>
      <c r="AE110" s="573"/>
      <c r="AF110" s="573"/>
      <c r="AG110" s="573"/>
      <c r="AH110" s="573"/>
      <c r="AI110" s="573"/>
      <c r="AJ110" s="573"/>
      <c r="AK110" s="573"/>
      <c r="AL110" s="573"/>
      <c r="AM110" s="573"/>
      <c r="AN110" s="573"/>
      <c r="AO110" s="573"/>
      <c r="AP110" s="573"/>
      <c r="AQ110" s="573"/>
      <c r="AR110" s="573"/>
      <c r="AS110" s="573"/>
      <c r="AT110" s="573"/>
      <c r="AU110" s="573"/>
      <c r="AV110" s="573"/>
      <c r="AW110" s="573"/>
      <c r="AX110" s="573"/>
      <c r="AY110" s="573"/>
      <c r="AZ110" s="573"/>
      <c r="BA110" s="573"/>
      <c r="BB110" s="573"/>
      <c r="BC110" s="573"/>
      <c r="BD110" s="573"/>
      <c r="BE110" s="573"/>
      <c r="BF110" s="573"/>
      <c r="BG110" s="573"/>
      <c r="BH110" s="573"/>
      <c r="BI110" s="573"/>
      <c r="BJ110" s="573"/>
      <c r="BK110" s="573"/>
      <c r="BL110" s="573"/>
      <c r="BM110" s="573"/>
      <c r="BN110" s="573"/>
      <c r="BO110" s="573"/>
      <c r="BP110" s="573"/>
      <c r="BQ110" s="573"/>
      <c r="BR110" s="573"/>
      <c r="BS110" s="573"/>
      <c r="BT110" s="573"/>
      <c r="BU110" s="573"/>
      <c r="BV110" s="573"/>
      <c r="BW110" s="573"/>
      <c r="BX110" s="573"/>
      <c r="BY110" s="573"/>
      <c r="BZ110" s="573"/>
      <c r="CA110" s="573"/>
      <c r="CB110" s="573"/>
      <c r="CC110" s="573"/>
      <c r="CD110" s="573"/>
      <c r="CE110" s="573"/>
      <c r="CF110" s="573"/>
      <c r="CG110" s="573"/>
      <c r="CH110" s="573"/>
      <c r="CI110" s="573"/>
      <c r="CJ110" s="573"/>
      <c r="CK110" s="573"/>
      <c r="CL110" s="573"/>
      <c r="CM110" s="573"/>
      <c r="CN110" s="573"/>
      <c r="CO110" s="573"/>
      <c r="CP110" s="573"/>
      <c r="CQ110" s="573"/>
      <c r="CR110" s="573"/>
      <c r="CS110" s="573"/>
      <c r="CT110" s="573"/>
      <c r="CU110" s="573"/>
      <c r="CV110" s="573"/>
      <c r="CW110" s="573"/>
      <c r="CX110" s="573"/>
      <c r="CY110" s="573"/>
      <c r="CZ110" s="573"/>
      <c r="DA110" s="573"/>
      <c r="DB110" s="573"/>
      <c r="DC110" s="573"/>
      <c r="DD110" s="573"/>
      <c r="DE110" s="573"/>
      <c r="DF110" s="573"/>
      <c r="DG110" s="573"/>
      <c r="DH110" s="573"/>
      <c r="DI110" s="573"/>
      <c r="DJ110" s="573"/>
      <c r="DK110" s="573"/>
      <c r="DL110" s="573"/>
      <c r="DM110" s="573"/>
      <c r="DN110" s="573"/>
      <c r="DO110" s="573"/>
      <c r="DP110" s="573"/>
      <c r="DQ110" s="573"/>
      <c r="DR110" s="573"/>
      <c r="DS110" s="573"/>
      <c r="DT110" s="573"/>
      <c r="DU110" s="573"/>
      <c r="DV110" s="573"/>
      <c r="DW110" s="573"/>
      <c r="DX110" s="573"/>
      <c r="DY110" s="573"/>
      <c r="DZ110" s="573"/>
      <c r="EA110" s="573"/>
      <c r="EB110" s="573"/>
      <c r="EC110" s="573"/>
      <c r="ED110" s="573"/>
      <c r="EE110" s="573"/>
      <c r="EF110" s="573"/>
      <c r="EG110" s="573"/>
      <c r="EH110" s="573"/>
      <c r="EI110" s="573"/>
      <c r="EJ110" s="573"/>
      <c r="EK110" s="573"/>
      <c r="EL110" s="573"/>
      <c r="EM110" s="573"/>
      <c r="EN110" s="573"/>
      <c r="EO110" s="573"/>
      <c r="EP110" s="573"/>
      <c r="EQ110" s="573"/>
      <c r="ER110" s="573"/>
      <c r="ES110" s="573"/>
      <c r="ET110" s="573"/>
      <c r="EU110" s="573"/>
      <c r="EV110" s="573"/>
      <c r="EW110" s="573"/>
      <c r="EX110" s="573"/>
      <c r="EY110" s="573"/>
      <c r="EZ110" s="573"/>
      <c r="FA110" s="563" t="s">
        <v>1238</v>
      </c>
      <c r="FB110" s="570"/>
      <c r="FC110" s="570"/>
      <c r="FD110" s="568"/>
      <c r="FE110" s="567" t="s">
        <v>1197</v>
      </c>
    </row>
    <row r="111" spans="1:161" s="572" customFormat="1" ht="48" customHeight="1">
      <c r="A111" s="544">
        <v>55</v>
      </c>
      <c r="B111" s="938"/>
      <c r="C111" s="618" t="s">
        <v>996</v>
      </c>
      <c r="D111" s="570" t="s">
        <v>1134</v>
      </c>
      <c r="E111" s="563">
        <f t="shared" si="124"/>
        <v>0</v>
      </c>
      <c r="F111" s="563">
        <v>0</v>
      </c>
      <c r="G111" s="563">
        <v>0</v>
      </c>
      <c r="H111" s="563">
        <v>0</v>
      </c>
      <c r="I111" s="563">
        <f t="shared" si="115"/>
        <v>0</v>
      </c>
      <c r="J111" s="563">
        <f t="shared" si="116"/>
        <v>0</v>
      </c>
      <c r="K111" s="563">
        <f t="shared" si="117"/>
        <v>0</v>
      </c>
      <c r="L111" s="563">
        <f t="shared" si="111"/>
        <v>0</v>
      </c>
      <c r="M111" s="563">
        <f t="shared" si="112"/>
        <v>0</v>
      </c>
      <c r="N111" s="563"/>
      <c r="O111" s="563">
        <f t="shared" si="113"/>
        <v>0</v>
      </c>
      <c r="P111" s="563">
        <f t="shared" si="114"/>
        <v>0</v>
      </c>
      <c r="Q111" s="563"/>
      <c r="R111" s="563"/>
      <c r="S111" s="563"/>
      <c r="T111" s="573"/>
      <c r="U111" s="573"/>
      <c r="V111" s="573"/>
      <c r="W111" s="573"/>
      <c r="X111" s="573"/>
      <c r="Y111" s="573"/>
      <c r="Z111" s="573"/>
      <c r="AA111" s="573"/>
      <c r="AB111" s="573"/>
      <c r="AC111" s="573"/>
      <c r="AD111" s="573"/>
      <c r="AE111" s="573"/>
      <c r="AF111" s="573"/>
      <c r="AG111" s="573"/>
      <c r="AH111" s="573"/>
      <c r="AI111" s="573"/>
      <c r="AJ111" s="573"/>
      <c r="AK111" s="573"/>
      <c r="AL111" s="573"/>
      <c r="AM111" s="573"/>
      <c r="AN111" s="573"/>
      <c r="AO111" s="573"/>
      <c r="AP111" s="573"/>
      <c r="AQ111" s="573"/>
      <c r="AR111" s="573"/>
      <c r="AS111" s="573"/>
      <c r="AT111" s="573"/>
      <c r="AU111" s="573"/>
      <c r="AV111" s="573"/>
      <c r="AW111" s="573"/>
      <c r="AX111" s="573"/>
      <c r="AY111" s="573"/>
      <c r="AZ111" s="573"/>
      <c r="BA111" s="573"/>
      <c r="BB111" s="573"/>
      <c r="BC111" s="573"/>
      <c r="BD111" s="573"/>
      <c r="BE111" s="573"/>
      <c r="BF111" s="573"/>
      <c r="BG111" s="573"/>
      <c r="BH111" s="573"/>
      <c r="BI111" s="573"/>
      <c r="BJ111" s="573"/>
      <c r="BK111" s="573"/>
      <c r="BL111" s="573"/>
      <c r="BM111" s="573"/>
      <c r="BN111" s="573"/>
      <c r="BO111" s="573"/>
      <c r="BP111" s="573"/>
      <c r="BQ111" s="573"/>
      <c r="BR111" s="573"/>
      <c r="BS111" s="573"/>
      <c r="BT111" s="573"/>
      <c r="BU111" s="573"/>
      <c r="BV111" s="573"/>
      <c r="BW111" s="573"/>
      <c r="BX111" s="573"/>
      <c r="BY111" s="573"/>
      <c r="BZ111" s="573"/>
      <c r="CA111" s="573"/>
      <c r="CB111" s="573"/>
      <c r="CC111" s="573"/>
      <c r="CD111" s="573"/>
      <c r="CE111" s="573"/>
      <c r="CF111" s="573"/>
      <c r="CG111" s="573"/>
      <c r="CH111" s="573"/>
      <c r="CI111" s="573"/>
      <c r="CJ111" s="573"/>
      <c r="CK111" s="573"/>
      <c r="CL111" s="573"/>
      <c r="CM111" s="573"/>
      <c r="CN111" s="573"/>
      <c r="CO111" s="573"/>
      <c r="CP111" s="573"/>
      <c r="CQ111" s="573"/>
      <c r="CR111" s="573"/>
      <c r="CS111" s="573"/>
      <c r="CT111" s="573"/>
      <c r="CU111" s="573"/>
      <c r="CV111" s="573"/>
      <c r="CW111" s="573"/>
      <c r="CX111" s="573"/>
      <c r="CY111" s="573"/>
      <c r="CZ111" s="573"/>
      <c r="DA111" s="573"/>
      <c r="DB111" s="573"/>
      <c r="DC111" s="573"/>
      <c r="DD111" s="573"/>
      <c r="DE111" s="573"/>
      <c r="DF111" s="573"/>
      <c r="DG111" s="573"/>
      <c r="DH111" s="573"/>
      <c r="DI111" s="573"/>
      <c r="DJ111" s="573"/>
      <c r="DK111" s="573"/>
      <c r="DL111" s="573"/>
      <c r="DM111" s="573"/>
      <c r="DN111" s="573"/>
      <c r="DO111" s="573"/>
      <c r="DP111" s="573"/>
      <c r="DQ111" s="573"/>
      <c r="DR111" s="573"/>
      <c r="DS111" s="573"/>
      <c r="DT111" s="573"/>
      <c r="DU111" s="573"/>
      <c r="DV111" s="573"/>
      <c r="DW111" s="573"/>
      <c r="DX111" s="573"/>
      <c r="DY111" s="573"/>
      <c r="DZ111" s="573"/>
      <c r="EA111" s="573"/>
      <c r="EB111" s="573"/>
      <c r="EC111" s="573"/>
      <c r="ED111" s="573"/>
      <c r="EE111" s="573"/>
      <c r="EF111" s="573"/>
      <c r="EG111" s="573"/>
      <c r="EH111" s="573"/>
      <c r="EI111" s="573"/>
      <c r="EJ111" s="573"/>
      <c r="EK111" s="573"/>
      <c r="EL111" s="573"/>
      <c r="EM111" s="573"/>
      <c r="EN111" s="573"/>
      <c r="EO111" s="573"/>
      <c r="EP111" s="573"/>
      <c r="EQ111" s="573"/>
      <c r="ER111" s="573"/>
      <c r="ES111" s="573"/>
      <c r="ET111" s="573"/>
      <c r="EU111" s="573"/>
      <c r="EV111" s="573"/>
      <c r="EW111" s="573"/>
      <c r="EX111" s="573"/>
      <c r="EY111" s="573"/>
      <c r="EZ111" s="573"/>
      <c r="FA111" s="563"/>
      <c r="FB111" s="570"/>
      <c r="FC111" s="570"/>
      <c r="FD111" s="568"/>
      <c r="FE111" s="567"/>
    </row>
    <row r="112" spans="1:161" s="572" customFormat="1" ht="48" customHeight="1">
      <c r="A112" s="665">
        <v>56</v>
      </c>
      <c r="B112" s="939"/>
      <c r="C112" s="551" t="s">
        <v>839</v>
      </c>
      <c r="D112" s="570" t="s">
        <v>899</v>
      </c>
      <c r="E112" s="563">
        <f t="shared" si="124"/>
        <v>0</v>
      </c>
      <c r="F112" s="563">
        <v>0</v>
      </c>
      <c r="G112" s="563">
        <v>0</v>
      </c>
      <c r="H112" s="563">
        <v>0</v>
      </c>
      <c r="I112" s="563">
        <f t="shared" si="115"/>
        <v>0</v>
      </c>
      <c r="J112" s="563">
        <f t="shared" si="116"/>
        <v>0</v>
      </c>
      <c r="K112" s="563">
        <f t="shared" si="117"/>
        <v>0</v>
      </c>
      <c r="L112" s="563">
        <f t="shared" ref="L112:L175" si="132">SUM(DF112:EI112)</f>
        <v>0</v>
      </c>
      <c r="M112" s="563">
        <f t="shared" ref="M112:M175" si="133">SUM(EN112:EZ112)</f>
        <v>0</v>
      </c>
      <c r="N112" s="563"/>
      <c r="O112" s="563">
        <f t="shared" ref="O112:O175" si="134">SUM(EN112:ER112)</f>
        <v>0</v>
      </c>
      <c r="P112" s="563">
        <f t="shared" ref="P112:P175" si="135">SUM(ES112:EZ112)</f>
        <v>0</v>
      </c>
      <c r="Q112" s="563"/>
      <c r="R112" s="563"/>
      <c r="S112" s="563"/>
      <c r="T112" s="573"/>
      <c r="U112" s="573"/>
      <c r="V112" s="573"/>
      <c r="W112" s="573"/>
      <c r="X112" s="573"/>
      <c r="Y112" s="573"/>
      <c r="Z112" s="573"/>
      <c r="AA112" s="573"/>
      <c r="AB112" s="573"/>
      <c r="AC112" s="573"/>
      <c r="AD112" s="573"/>
      <c r="AE112" s="573"/>
      <c r="AF112" s="573"/>
      <c r="AG112" s="573"/>
      <c r="AH112" s="573"/>
      <c r="AI112" s="573"/>
      <c r="AJ112" s="573"/>
      <c r="AK112" s="573"/>
      <c r="AL112" s="573"/>
      <c r="AM112" s="573"/>
      <c r="AN112" s="573"/>
      <c r="AO112" s="573"/>
      <c r="AP112" s="573"/>
      <c r="AQ112" s="573"/>
      <c r="AR112" s="573"/>
      <c r="AS112" s="573"/>
      <c r="AT112" s="573"/>
      <c r="AU112" s="573"/>
      <c r="AV112" s="573"/>
      <c r="AW112" s="573"/>
      <c r="AX112" s="573"/>
      <c r="AY112" s="573"/>
      <c r="AZ112" s="573"/>
      <c r="BA112" s="573"/>
      <c r="BB112" s="573"/>
      <c r="BC112" s="573"/>
      <c r="BD112" s="573"/>
      <c r="BE112" s="573"/>
      <c r="BF112" s="573"/>
      <c r="BG112" s="573"/>
      <c r="BH112" s="573"/>
      <c r="BI112" s="573"/>
      <c r="BJ112" s="573"/>
      <c r="BK112" s="573"/>
      <c r="BL112" s="573"/>
      <c r="BM112" s="573"/>
      <c r="BN112" s="573"/>
      <c r="BO112" s="573"/>
      <c r="BP112" s="573"/>
      <c r="BQ112" s="573"/>
      <c r="BR112" s="573"/>
      <c r="BS112" s="573"/>
      <c r="BT112" s="573"/>
      <c r="BU112" s="573"/>
      <c r="BV112" s="573"/>
      <c r="BW112" s="573"/>
      <c r="BX112" s="573"/>
      <c r="BY112" s="573"/>
      <c r="BZ112" s="573"/>
      <c r="CA112" s="573"/>
      <c r="CB112" s="573"/>
      <c r="CC112" s="573"/>
      <c r="CD112" s="573"/>
      <c r="CE112" s="573"/>
      <c r="CF112" s="573"/>
      <c r="CG112" s="573"/>
      <c r="CH112" s="573"/>
      <c r="CI112" s="573"/>
      <c r="CJ112" s="573"/>
      <c r="CK112" s="573"/>
      <c r="CL112" s="573"/>
      <c r="CM112" s="573"/>
      <c r="CN112" s="573"/>
      <c r="CO112" s="573"/>
      <c r="CP112" s="573"/>
      <c r="CQ112" s="573"/>
      <c r="CR112" s="573"/>
      <c r="CS112" s="573"/>
      <c r="CT112" s="573"/>
      <c r="CU112" s="573"/>
      <c r="CV112" s="573"/>
      <c r="CW112" s="573"/>
      <c r="CX112" s="573"/>
      <c r="CY112" s="573"/>
      <c r="CZ112" s="573"/>
      <c r="DA112" s="573"/>
      <c r="DB112" s="573"/>
      <c r="DC112" s="573"/>
      <c r="DD112" s="573"/>
      <c r="DE112" s="573"/>
      <c r="DF112" s="573"/>
      <c r="DG112" s="573"/>
      <c r="DH112" s="573"/>
      <c r="DI112" s="573"/>
      <c r="DJ112" s="573"/>
      <c r="DK112" s="573"/>
      <c r="DL112" s="573"/>
      <c r="DM112" s="573"/>
      <c r="DN112" s="573"/>
      <c r="DO112" s="573"/>
      <c r="DP112" s="573"/>
      <c r="DQ112" s="573"/>
      <c r="DR112" s="573"/>
      <c r="DS112" s="573"/>
      <c r="DT112" s="573"/>
      <c r="DU112" s="573"/>
      <c r="DV112" s="573"/>
      <c r="DW112" s="573"/>
      <c r="DX112" s="573"/>
      <c r="DY112" s="573"/>
      <c r="DZ112" s="573"/>
      <c r="EA112" s="573"/>
      <c r="EB112" s="573"/>
      <c r="EC112" s="573"/>
      <c r="ED112" s="573"/>
      <c r="EE112" s="573"/>
      <c r="EF112" s="573"/>
      <c r="EG112" s="573"/>
      <c r="EH112" s="573"/>
      <c r="EI112" s="573"/>
      <c r="EJ112" s="573"/>
      <c r="EK112" s="573"/>
      <c r="EL112" s="573"/>
      <c r="EM112" s="573"/>
      <c r="EN112" s="573"/>
      <c r="EO112" s="573"/>
      <c r="EP112" s="573"/>
      <c r="EQ112" s="573"/>
      <c r="ER112" s="573"/>
      <c r="ES112" s="573"/>
      <c r="ET112" s="573"/>
      <c r="EU112" s="573"/>
      <c r="EV112" s="573"/>
      <c r="EW112" s="573"/>
      <c r="EX112" s="573"/>
      <c r="EY112" s="573"/>
      <c r="EZ112" s="573"/>
      <c r="FA112" s="563" t="s">
        <v>900</v>
      </c>
      <c r="FB112" s="570"/>
      <c r="FC112" s="570"/>
      <c r="FD112" s="568"/>
      <c r="FE112" s="567" t="s">
        <v>842</v>
      </c>
    </row>
    <row r="113" spans="1:161" s="509" customFormat="1" ht="72" customHeight="1">
      <c r="A113" s="544">
        <v>57</v>
      </c>
      <c r="B113" s="936" t="s">
        <v>901</v>
      </c>
      <c r="C113" s="551" t="s">
        <v>839</v>
      </c>
      <c r="D113" s="563" t="s">
        <v>1095</v>
      </c>
      <c r="E113" s="563">
        <f t="shared" si="124"/>
        <v>0</v>
      </c>
      <c r="F113" s="563">
        <v>0</v>
      </c>
      <c r="G113" s="563">
        <v>0</v>
      </c>
      <c r="H113" s="563">
        <v>0</v>
      </c>
      <c r="I113" s="563">
        <f t="shared" si="115"/>
        <v>0</v>
      </c>
      <c r="J113" s="563">
        <f t="shared" ref="J113:J177" si="136">SUM(AY113:BZ113)</f>
        <v>0</v>
      </c>
      <c r="K113" s="563">
        <f t="shared" ref="K113:K176" si="137">SUM(CA113:DE113)</f>
        <v>0</v>
      </c>
      <c r="L113" s="563">
        <f t="shared" si="132"/>
        <v>0</v>
      </c>
      <c r="M113" s="563">
        <f t="shared" si="133"/>
        <v>0</v>
      </c>
      <c r="N113" s="563"/>
      <c r="O113" s="563">
        <f t="shared" si="134"/>
        <v>0</v>
      </c>
      <c r="P113" s="563">
        <f t="shared" si="135"/>
        <v>0</v>
      </c>
      <c r="Q113" s="563"/>
      <c r="R113" s="563"/>
      <c r="S113" s="563"/>
      <c r="T113" s="551"/>
      <c r="U113" s="551"/>
      <c r="V113" s="551"/>
      <c r="W113" s="551"/>
      <c r="X113" s="551"/>
      <c r="Y113" s="551"/>
      <c r="Z113" s="551"/>
      <c r="AA113" s="551"/>
      <c r="AB113" s="732"/>
      <c r="AC113" s="733"/>
      <c r="AD113" s="733"/>
      <c r="AE113" s="734"/>
      <c r="AF113" s="734"/>
      <c r="AG113" s="735"/>
      <c r="AH113" s="735"/>
      <c r="AI113" s="738"/>
      <c r="AJ113" s="740"/>
      <c r="AK113" s="742"/>
      <c r="AL113" s="743"/>
      <c r="AM113" s="743"/>
      <c r="AN113" s="744"/>
      <c r="AO113" s="745"/>
      <c r="AP113" s="746"/>
      <c r="AQ113" s="747"/>
      <c r="AR113" s="748"/>
      <c r="AS113" s="749"/>
      <c r="AT113" s="749"/>
      <c r="AU113" s="751"/>
      <c r="AV113" s="752"/>
      <c r="AW113" s="753"/>
      <c r="AX113" s="753"/>
      <c r="AY113" s="754"/>
      <c r="AZ113" s="754"/>
      <c r="BA113" s="754"/>
      <c r="BB113" s="754"/>
      <c r="BC113" s="754"/>
      <c r="BD113" s="754"/>
      <c r="BE113" s="754"/>
      <c r="BF113" s="754"/>
      <c r="BG113" s="754"/>
      <c r="BH113" s="754"/>
      <c r="BI113" s="754"/>
      <c r="BJ113" s="757"/>
      <c r="BK113" s="759"/>
      <c r="BL113" s="761"/>
      <c r="BM113" s="762"/>
      <c r="BN113" s="762"/>
      <c r="BO113" s="762"/>
      <c r="BP113" s="763"/>
      <c r="BQ113" s="763"/>
      <c r="BR113" s="764"/>
      <c r="BS113" s="765"/>
      <c r="BT113" s="766"/>
      <c r="BU113" s="766"/>
      <c r="BV113" s="766"/>
      <c r="BW113" s="767"/>
      <c r="BX113" s="769"/>
      <c r="BY113" s="770"/>
      <c r="BZ113" s="771"/>
      <c r="CA113" s="772"/>
      <c r="CB113" s="772"/>
      <c r="CC113" s="772"/>
      <c r="CD113" s="774"/>
      <c r="CE113" s="775"/>
      <c r="CF113" s="776"/>
      <c r="CG113" s="777"/>
      <c r="CH113" s="778"/>
      <c r="CI113" s="778"/>
      <c r="CJ113" s="778"/>
      <c r="CK113" s="779"/>
      <c r="CL113" s="780"/>
      <c r="CM113" s="781"/>
      <c r="CN113" s="782"/>
      <c r="CO113" s="783"/>
      <c r="CP113" s="784"/>
      <c r="CQ113" s="784"/>
      <c r="CR113" s="785"/>
      <c r="CS113" s="786"/>
      <c r="CT113" s="787"/>
      <c r="CU113" s="788"/>
      <c r="CV113" s="789"/>
      <c r="CW113" s="790"/>
      <c r="CX113" s="790"/>
      <c r="CY113" s="791"/>
      <c r="CZ113" s="793"/>
      <c r="DA113" s="794"/>
      <c r="DB113" s="795"/>
      <c r="DC113" s="796"/>
      <c r="DD113" s="796"/>
      <c r="DE113" s="796"/>
      <c r="DF113" s="798"/>
      <c r="DG113" s="799"/>
      <c r="DH113" s="800"/>
      <c r="DI113" s="801"/>
      <c r="DJ113" s="801"/>
      <c r="DK113" s="801"/>
      <c r="DL113" s="801"/>
      <c r="DM113" s="802"/>
      <c r="DN113" s="803"/>
      <c r="DO113" s="804"/>
      <c r="DP113" s="805"/>
      <c r="DQ113" s="807"/>
      <c r="DR113" s="808"/>
      <c r="DS113" s="808"/>
      <c r="DT113" s="809"/>
      <c r="DU113" s="810"/>
      <c r="DV113" s="811"/>
      <c r="DW113" s="812"/>
      <c r="DX113" s="815"/>
      <c r="DY113" s="815"/>
      <c r="DZ113" s="815"/>
      <c r="EA113" s="816"/>
      <c r="EB113" s="817"/>
      <c r="EC113" s="818"/>
      <c r="ED113" s="819"/>
      <c r="EE113" s="821"/>
      <c r="EF113" s="821"/>
      <c r="EG113" s="822"/>
      <c r="EH113" s="822"/>
      <c r="EI113" s="823"/>
      <c r="EJ113" s="825"/>
      <c r="EK113" s="825"/>
      <c r="EL113" s="825"/>
      <c r="EM113" s="825"/>
      <c r="EN113" s="823"/>
      <c r="EO113" s="825"/>
      <c r="EP113" s="826"/>
      <c r="EQ113" s="827"/>
      <c r="ER113" s="828"/>
      <c r="ES113" s="829"/>
      <c r="ET113" s="831"/>
      <c r="EU113" s="831"/>
      <c r="EV113" s="831"/>
      <c r="EW113" s="832"/>
      <c r="EX113" s="833"/>
      <c r="EY113" s="834"/>
      <c r="EZ113" s="551"/>
      <c r="FA113" s="563" t="s">
        <v>902</v>
      </c>
      <c r="FB113" s="570"/>
      <c r="FC113" s="570" t="s">
        <v>840</v>
      </c>
      <c r="FD113" s="568"/>
      <c r="FE113" s="567" t="s">
        <v>842</v>
      </c>
    </row>
    <row r="114" spans="1:161" s="509" customFormat="1" ht="102.75" customHeight="1">
      <c r="A114" s="665">
        <v>58</v>
      </c>
      <c r="B114" s="936"/>
      <c r="C114" s="624" t="s">
        <v>839</v>
      </c>
      <c r="D114" s="563" t="s">
        <v>1148</v>
      </c>
      <c r="E114" s="563">
        <f t="shared" si="124"/>
        <v>0</v>
      </c>
      <c r="F114" s="563">
        <v>0</v>
      </c>
      <c r="G114" s="563">
        <v>0</v>
      </c>
      <c r="H114" s="563">
        <v>0</v>
      </c>
      <c r="I114" s="563">
        <f t="shared" ref="I114:I180" si="138">SUM(T114:AX114)</f>
        <v>0</v>
      </c>
      <c r="J114" s="563">
        <f t="shared" si="136"/>
        <v>0</v>
      </c>
      <c r="K114" s="563">
        <f t="shared" si="137"/>
        <v>0</v>
      </c>
      <c r="L114" s="563">
        <f t="shared" si="132"/>
        <v>0</v>
      </c>
      <c r="M114" s="563">
        <f t="shared" si="133"/>
        <v>0</v>
      </c>
      <c r="N114" s="563"/>
      <c r="O114" s="563">
        <f t="shared" si="134"/>
        <v>0</v>
      </c>
      <c r="P114" s="563">
        <f t="shared" si="135"/>
        <v>0</v>
      </c>
      <c r="Q114" s="563"/>
      <c r="R114" s="563"/>
      <c r="S114" s="563"/>
      <c r="T114" s="624"/>
      <c r="U114" s="624"/>
      <c r="V114" s="624"/>
      <c r="W114" s="624"/>
      <c r="X114" s="624"/>
      <c r="Y114" s="624"/>
      <c r="Z114" s="624"/>
      <c r="AA114" s="624"/>
      <c r="AB114" s="732"/>
      <c r="AC114" s="733"/>
      <c r="AD114" s="733"/>
      <c r="AE114" s="734"/>
      <c r="AF114" s="734"/>
      <c r="AG114" s="735"/>
      <c r="AH114" s="735"/>
      <c r="AI114" s="738"/>
      <c r="AJ114" s="740"/>
      <c r="AK114" s="742"/>
      <c r="AL114" s="743"/>
      <c r="AM114" s="743"/>
      <c r="AN114" s="744"/>
      <c r="AO114" s="745"/>
      <c r="AP114" s="746"/>
      <c r="AQ114" s="747"/>
      <c r="AR114" s="748"/>
      <c r="AS114" s="749"/>
      <c r="AT114" s="749"/>
      <c r="AU114" s="751"/>
      <c r="AV114" s="752"/>
      <c r="AW114" s="753"/>
      <c r="AX114" s="753"/>
      <c r="AY114" s="754"/>
      <c r="AZ114" s="754"/>
      <c r="BA114" s="754"/>
      <c r="BB114" s="754"/>
      <c r="BC114" s="754"/>
      <c r="BD114" s="754"/>
      <c r="BE114" s="754"/>
      <c r="BF114" s="754"/>
      <c r="BG114" s="754"/>
      <c r="BH114" s="754"/>
      <c r="BI114" s="754"/>
      <c r="BJ114" s="757"/>
      <c r="BK114" s="759"/>
      <c r="BL114" s="761"/>
      <c r="BM114" s="762"/>
      <c r="BN114" s="762"/>
      <c r="BO114" s="762"/>
      <c r="BP114" s="763"/>
      <c r="BQ114" s="763"/>
      <c r="BR114" s="764"/>
      <c r="BS114" s="765"/>
      <c r="BT114" s="766"/>
      <c r="BU114" s="766"/>
      <c r="BV114" s="766"/>
      <c r="BW114" s="767"/>
      <c r="BX114" s="769"/>
      <c r="BY114" s="770"/>
      <c r="BZ114" s="771"/>
      <c r="CA114" s="772"/>
      <c r="CB114" s="772"/>
      <c r="CC114" s="772"/>
      <c r="CD114" s="774"/>
      <c r="CE114" s="775"/>
      <c r="CF114" s="776"/>
      <c r="CG114" s="777"/>
      <c r="CH114" s="778"/>
      <c r="CI114" s="778"/>
      <c r="CJ114" s="778"/>
      <c r="CK114" s="779"/>
      <c r="CL114" s="780"/>
      <c r="CM114" s="781"/>
      <c r="CN114" s="782"/>
      <c r="CO114" s="783"/>
      <c r="CP114" s="784"/>
      <c r="CQ114" s="784"/>
      <c r="CR114" s="785"/>
      <c r="CS114" s="786"/>
      <c r="CT114" s="787"/>
      <c r="CU114" s="788"/>
      <c r="CV114" s="789"/>
      <c r="CW114" s="790"/>
      <c r="CX114" s="790"/>
      <c r="CY114" s="791"/>
      <c r="CZ114" s="793"/>
      <c r="DA114" s="794"/>
      <c r="DB114" s="795"/>
      <c r="DC114" s="796"/>
      <c r="DD114" s="796"/>
      <c r="DE114" s="796"/>
      <c r="DF114" s="798"/>
      <c r="DG114" s="799"/>
      <c r="DH114" s="800"/>
      <c r="DI114" s="801"/>
      <c r="DJ114" s="801"/>
      <c r="DK114" s="801"/>
      <c r="DL114" s="801"/>
      <c r="DM114" s="802"/>
      <c r="DN114" s="803"/>
      <c r="DO114" s="804"/>
      <c r="DP114" s="805"/>
      <c r="DQ114" s="807"/>
      <c r="DR114" s="808"/>
      <c r="DS114" s="808"/>
      <c r="DT114" s="809"/>
      <c r="DU114" s="810"/>
      <c r="DV114" s="811"/>
      <c r="DW114" s="812"/>
      <c r="DX114" s="815"/>
      <c r="DY114" s="815"/>
      <c r="DZ114" s="815"/>
      <c r="EA114" s="816"/>
      <c r="EB114" s="817"/>
      <c r="EC114" s="818"/>
      <c r="ED114" s="819"/>
      <c r="EE114" s="821"/>
      <c r="EF114" s="821"/>
      <c r="EG114" s="822"/>
      <c r="EH114" s="822"/>
      <c r="EI114" s="823"/>
      <c r="EJ114" s="825"/>
      <c r="EK114" s="825"/>
      <c r="EL114" s="825"/>
      <c r="EM114" s="825"/>
      <c r="EN114" s="823"/>
      <c r="EO114" s="825"/>
      <c r="EP114" s="826"/>
      <c r="EQ114" s="827"/>
      <c r="ER114" s="828"/>
      <c r="ES114" s="829"/>
      <c r="ET114" s="831"/>
      <c r="EU114" s="831"/>
      <c r="EV114" s="831"/>
      <c r="EW114" s="832"/>
      <c r="EX114" s="833"/>
      <c r="EY114" s="834"/>
      <c r="EZ114" s="624"/>
      <c r="FA114" s="563"/>
      <c r="FB114" s="570"/>
      <c r="FC114" s="570"/>
      <c r="FD114" s="568"/>
      <c r="FE114" s="567"/>
    </row>
    <row r="115" spans="1:161" s="509" customFormat="1" ht="102.75" customHeight="1">
      <c r="A115" s="704"/>
      <c r="B115" s="936"/>
      <c r="C115" s="703" t="s">
        <v>839</v>
      </c>
      <c r="D115" s="563" t="s">
        <v>1273</v>
      </c>
      <c r="E115" s="563">
        <f t="shared" ref="E115" si="139">SUM(I115:N115)</f>
        <v>0</v>
      </c>
      <c r="F115" s="563">
        <v>0</v>
      </c>
      <c r="G115" s="563">
        <v>0</v>
      </c>
      <c r="H115" s="563">
        <v>0</v>
      </c>
      <c r="I115" s="563">
        <f t="shared" si="138"/>
        <v>0</v>
      </c>
      <c r="J115" s="563">
        <f t="shared" si="136"/>
        <v>0</v>
      </c>
      <c r="K115" s="563">
        <f t="shared" si="137"/>
        <v>0</v>
      </c>
      <c r="L115" s="563">
        <f t="shared" si="132"/>
        <v>0</v>
      </c>
      <c r="M115" s="563">
        <f t="shared" si="133"/>
        <v>0</v>
      </c>
      <c r="N115" s="563"/>
      <c r="O115" s="563">
        <f t="shared" si="134"/>
        <v>0</v>
      </c>
      <c r="P115" s="563">
        <f t="shared" si="135"/>
        <v>0</v>
      </c>
      <c r="Q115" s="563"/>
      <c r="R115" s="563"/>
      <c r="S115" s="563"/>
      <c r="T115" s="703"/>
      <c r="U115" s="703"/>
      <c r="V115" s="703"/>
      <c r="W115" s="703"/>
      <c r="X115" s="703"/>
      <c r="Y115" s="703"/>
      <c r="Z115" s="703"/>
      <c r="AA115" s="703"/>
      <c r="AB115" s="732"/>
      <c r="AC115" s="733"/>
      <c r="AD115" s="733"/>
      <c r="AE115" s="734"/>
      <c r="AF115" s="734"/>
      <c r="AG115" s="735"/>
      <c r="AH115" s="735"/>
      <c r="AI115" s="738"/>
      <c r="AJ115" s="740"/>
      <c r="AK115" s="742"/>
      <c r="AL115" s="743"/>
      <c r="AM115" s="743"/>
      <c r="AN115" s="744"/>
      <c r="AO115" s="745"/>
      <c r="AP115" s="746"/>
      <c r="AQ115" s="747"/>
      <c r="AR115" s="748"/>
      <c r="AS115" s="749"/>
      <c r="AT115" s="749"/>
      <c r="AU115" s="751"/>
      <c r="AV115" s="752"/>
      <c r="AW115" s="753"/>
      <c r="AX115" s="753"/>
      <c r="AY115" s="754"/>
      <c r="AZ115" s="754"/>
      <c r="BA115" s="754"/>
      <c r="BB115" s="754"/>
      <c r="BC115" s="754"/>
      <c r="BD115" s="754"/>
      <c r="BE115" s="754"/>
      <c r="BF115" s="754"/>
      <c r="BG115" s="754"/>
      <c r="BH115" s="754"/>
      <c r="BI115" s="754"/>
      <c r="BJ115" s="757"/>
      <c r="BK115" s="759"/>
      <c r="BL115" s="761"/>
      <c r="BM115" s="762"/>
      <c r="BN115" s="762"/>
      <c r="BO115" s="762"/>
      <c r="BP115" s="763"/>
      <c r="BQ115" s="763"/>
      <c r="BR115" s="764"/>
      <c r="BS115" s="765"/>
      <c r="BT115" s="766"/>
      <c r="BU115" s="766"/>
      <c r="BV115" s="766"/>
      <c r="BW115" s="767"/>
      <c r="BX115" s="769"/>
      <c r="BY115" s="770"/>
      <c r="BZ115" s="771"/>
      <c r="CA115" s="772"/>
      <c r="CB115" s="772"/>
      <c r="CC115" s="772"/>
      <c r="CD115" s="774"/>
      <c r="CE115" s="775"/>
      <c r="CF115" s="776"/>
      <c r="CG115" s="777"/>
      <c r="CH115" s="778"/>
      <c r="CI115" s="778"/>
      <c r="CJ115" s="778"/>
      <c r="CK115" s="779"/>
      <c r="CL115" s="780"/>
      <c r="CM115" s="781"/>
      <c r="CN115" s="782"/>
      <c r="CO115" s="783"/>
      <c r="CP115" s="784"/>
      <c r="CQ115" s="784"/>
      <c r="CR115" s="785"/>
      <c r="CS115" s="786"/>
      <c r="CT115" s="787"/>
      <c r="CU115" s="788"/>
      <c r="CV115" s="789"/>
      <c r="CW115" s="790"/>
      <c r="CX115" s="790"/>
      <c r="CY115" s="791"/>
      <c r="CZ115" s="793"/>
      <c r="DA115" s="794"/>
      <c r="DB115" s="795"/>
      <c r="DC115" s="796"/>
      <c r="DD115" s="796"/>
      <c r="DE115" s="796"/>
      <c r="DF115" s="798"/>
      <c r="DG115" s="799"/>
      <c r="DH115" s="800"/>
      <c r="DI115" s="801"/>
      <c r="DJ115" s="801"/>
      <c r="DK115" s="801"/>
      <c r="DL115" s="801"/>
      <c r="DM115" s="802"/>
      <c r="DN115" s="803"/>
      <c r="DO115" s="804"/>
      <c r="DP115" s="805"/>
      <c r="DQ115" s="807"/>
      <c r="DR115" s="808"/>
      <c r="DS115" s="808"/>
      <c r="DT115" s="809"/>
      <c r="DU115" s="810"/>
      <c r="DV115" s="811"/>
      <c r="DW115" s="812"/>
      <c r="DX115" s="815"/>
      <c r="DY115" s="815"/>
      <c r="DZ115" s="815"/>
      <c r="EA115" s="816"/>
      <c r="EB115" s="817"/>
      <c r="EC115" s="818"/>
      <c r="ED115" s="819"/>
      <c r="EE115" s="821"/>
      <c r="EF115" s="821"/>
      <c r="EG115" s="822"/>
      <c r="EH115" s="822"/>
      <c r="EI115" s="823"/>
      <c r="EJ115" s="825"/>
      <c r="EK115" s="825"/>
      <c r="EL115" s="825"/>
      <c r="EM115" s="825"/>
      <c r="EN115" s="823"/>
      <c r="EO115" s="825"/>
      <c r="EP115" s="826"/>
      <c r="EQ115" s="827"/>
      <c r="ER115" s="828"/>
      <c r="ES115" s="829"/>
      <c r="ET115" s="831"/>
      <c r="EU115" s="831"/>
      <c r="EV115" s="831"/>
      <c r="EW115" s="832"/>
      <c r="EX115" s="833"/>
      <c r="EY115" s="834"/>
      <c r="EZ115" s="703"/>
      <c r="FA115" s="563"/>
      <c r="FB115" s="570"/>
      <c r="FC115" s="570"/>
      <c r="FD115" s="568"/>
      <c r="FE115" s="567"/>
    </row>
    <row r="116" spans="1:161" s="509" customFormat="1" ht="102.75" customHeight="1">
      <c r="A116" s="669"/>
      <c r="B116" s="936"/>
      <c r="C116" s="668" t="s">
        <v>839</v>
      </c>
      <c r="D116" s="563" t="s">
        <v>1228</v>
      </c>
      <c r="E116" s="563">
        <f t="shared" ref="E116" si="140">SUM(I116:N116)</f>
        <v>0</v>
      </c>
      <c r="F116" s="563">
        <v>0</v>
      </c>
      <c r="G116" s="563">
        <v>0</v>
      </c>
      <c r="H116" s="563">
        <v>0</v>
      </c>
      <c r="I116" s="563">
        <f t="shared" si="138"/>
        <v>0</v>
      </c>
      <c r="J116" s="563">
        <f t="shared" si="136"/>
        <v>0</v>
      </c>
      <c r="K116" s="563">
        <f t="shared" si="137"/>
        <v>0</v>
      </c>
      <c r="L116" s="563">
        <f t="shared" si="132"/>
        <v>0</v>
      </c>
      <c r="M116" s="563">
        <f t="shared" si="133"/>
        <v>0</v>
      </c>
      <c r="N116" s="563"/>
      <c r="O116" s="563">
        <f t="shared" si="134"/>
        <v>0</v>
      </c>
      <c r="P116" s="563">
        <f t="shared" si="135"/>
        <v>0</v>
      </c>
      <c r="Q116" s="563"/>
      <c r="R116" s="563"/>
      <c r="S116" s="563"/>
      <c r="T116" s="668"/>
      <c r="U116" s="668"/>
      <c r="V116" s="668"/>
      <c r="W116" s="668"/>
      <c r="X116" s="668"/>
      <c r="Y116" s="668"/>
      <c r="Z116" s="668"/>
      <c r="AA116" s="668"/>
      <c r="AB116" s="732"/>
      <c r="AC116" s="733"/>
      <c r="AD116" s="733"/>
      <c r="AE116" s="734"/>
      <c r="AF116" s="734"/>
      <c r="AG116" s="735"/>
      <c r="AH116" s="735"/>
      <c r="AI116" s="738"/>
      <c r="AJ116" s="740"/>
      <c r="AK116" s="742"/>
      <c r="AL116" s="743"/>
      <c r="AM116" s="743"/>
      <c r="AN116" s="744"/>
      <c r="AO116" s="745"/>
      <c r="AP116" s="746"/>
      <c r="AQ116" s="747"/>
      <c r="AR116" s="748"/>
      <c r="AS116" s="749"/>
      <c r="AT116" s="749"/>
      <c r="AU116" s="751"/>
      <c r="AV116" s="752"/>
      <c r="AW116" s="753"/>
      <c r="AX116" s="753"/>
      <c r="AY116" s="754"/>
      <c r="AZ116" s="754"/>
      <c r="BA116" s="754"/>
      <c r="BB116" s="754"/>
      <c r="BC116" s="754"/>
      <c r="BD116" s="754"/>
      <c r="BE116" s="754"/>
      <c r="BF116" s="754"/>
      <c r="BG116" s="754"/>
      <c r="BH116" s="754"/>
      <c r="BI116" s="754"/>
      <c r="BJ116" s="757"/>
      <c r="BK116" s="759"/>
      <c r="BL116" s="761"/>
      <c r="BM116" s="762"/>
      <c r="BN116" s="762"/>
      <c r="BO116" s="762"/>
      <c r="BP116" s="763"/>
      <c r="BQ116" s="763"/>
      <c r="BR116" s="764"/>
      <c r="BS116" s="765"/>
      <c r="BT116" s="766"/>
      <c r="BU116" s="766"/>
      <c r="BV116" s="766"/>
      <c r="BW116" s="767"/>
      <c r="BX116" s="769"/>
      <c r="BY116" s="770"/>
      <c r="BZ116" s="771"/>
      <c r="CA116" s="772"/>
      <c r="CB116" s="772"/>
      <c r="CC116" s="772"/>
      <c r="CD116" s="774"/>
      <c r="CE116" s="775"/>
      <c r="CF116" s="776"/>
      <c r="CG116" s="777"/>
      <c r="CH116" s="778"/>
      <c r="CI116" s="778"/>
      <c r="CJ116" s="778"/>
      <c r="CK116" s="779"/>
      <c r="CL116" s="780"/>
      <c r="CM116" s="781"/>
      <c r="CN116" s="782"/>
      <c r="CO116" s="783"/>
      <c r="CP116" s="784"/>
      <c r="CQ116" s="784"/>
      <c r="CR116" s="785"/>
      <c r="CS116" s="786"/>
      <c r="CT116" s="787"/>
      <c r="CU116" s="788"/>
      <c r="CV116" s="789"/>
      <c r="CW116" s="790"/>
      <c r="CX116" s="790"/>
      <c r="CY116" s="791"/>
      <c r="CZ116" s="793"/>
      <c r="DA116" s="794"/>
      <c r="DB116" s="795"/>
      <c r="DC116" s="796"/>
      <c r="DD116" s="796"/>
      <c r="DE116" s="796"/>
      <c r="DF116" s="798"/>
      <c r="DG116" s="799"/>
      <c r="DH116" s="800"/>
      <c r="DI116" s="801"/>
      <c r="DJ116" s="801"/>
      <c r="DK116" s="801"/>
      <c r="DL116" s="801"/>
      <c r="DM116" s="802"/>
      <c r="DN116" s="803"/>
      <c r="DO116" s="804"/>
      <c r="DP116" s="805"/>
      <c r="DQ116" s="807"/>
      <c r="DR116" s="808"/>
      <c r="DS116" s="808"/>
      <c r="DT116" s="809"/>
      <c r="DU116" s="810"/>
      <c r="DV116" s="811"/>
      <c r="DW116" s="812"/>
      <c r="DX116" s="815"/>
      <c r="DY116" s="815"/>
      <c r="DZ116" s="815"/>
      <c r="EA116" s="816"/>
      <c r="EB116" s="817"/>
      <c r="EC116" s="818"/>
      <c r="ED116" s="819"/>
      <c r="EE116" s="821"/>
      <c r="EF116" s="821"/>
      <c r="EG116" s="822"/>
      <c r="EH116" s="822"/>
      <c r="EI116" s="823"/>
      <c r="EJ116" s="825"/>
      <c r="EK116" s="825"/>
      <c r="EL116" s="825"/>
      <c r="EM116" s="825"/>
      <c r="EN116" s="823"/>
      <c r="EO116" s="825"/>
      <c r="EP116" s="826"/>
      <c r="EQ116" s="827"/>
      <c r="ER116" s="828"/>
      <c r="ES116" s="829"/>
      <c r="ET116" s="831"/>
      <c r="EU116" s="831"/>
      <c r="EV116" s="831"/>
      <c r="EW116" s="832"/>
      <c r="EX116" s="833"/>
      <c r="EY116" s="834"/>
      <c r="EZ116" s="668"/>
      <c r="FA116" s="563"/>
      <c r="FB116" s="570"/>
      <c r="FC116" s="570"/>
      <c r="FD116" s="568"/>
      <c r="FE116" s="567"/>
    </row>
    <row r="117" spans="1:161" s="509" customFormat="1" ht="72" customHeight="1">
      <c r="A117" s="544">
        <v>59</v>
      </c>
      <c r="B117" s="936"/>
      <c r="C117" s="620" t="s">
        <v>1136</v>
      </c>
      <c r="D117" s="563" t="s">
        <v>1135</v>
      </c>
      <c r="E117" s="563">
        <f t="shared" si="124"/>
        <v>0</v>
      </c>
      <c r="F117" s="563">
        <v>0</v>
      </c>
      <c r="G117" s="563">
        <v>0</v>
      </c>
      <c r="H117" s="563">
        <v>0</v>
      </c>
      <c r="I117" s="563">
        <f t="shared" si="138"/>
        <v>0</v>
      </c>
      <c r="J117" s="563">
        <f t="shared" si="136"/>
        <v>0</v>
      </c>
      <c r="K117" s="563">
        <f t="shared" si="137"/>
        <v>0</v>
      </c>
      <c r="L117" s="563">
        <f t="shared" si="132"/>
        <v>0</v>
      </c>
      <c r="M117" s="563">
        <f t="shared" si="133"/>
        <v>0</v>
      </c>
      <c r="N117" s="563"/>
      <c r="O117" s="563">
        <f t="shared" si="134"/>
        <v>0</v>
      </c>
      <c r="P117" s="563">
        <f t="shared" si="135"/>
        <v>0</v>
      </c>
      <c r="Q117" s="563"/>
      <c r="R117" s="563"/>
      <c r="S117" s="563"/>
      <c r="T117" s="619"/>
      <c r="U117" s="619"/>
      <c r="V117" s="619"/>
      <c r="W117" s="619"/>
      <c r="X117" s="619"/>
      <c r="Y117" s="619"/>
      <c r="Z117" s="619"/>
      <c r="AA117" s="619"/>
      <c r="AB117" s="732"/>
      <c r="AC117" s="733"/>
      <c r="AD117" s="733"/>
      <c r="AE117" s="734"/>
      <c r="AF117" s="734"/>
      <c r="AG117" s="735"/>
      <c r="AH117" s="735"/>
      <c r="AI117" s="738"/>
      <c r="AJ117" s="740"/>
      <c r="AK117" s="742"/>
      <c r="AL117" s="743"/>
      <c r="AM117" s="743"/>
      <c r="AN117" s="744"/>
      <c r="AO117" s="745"/>
      <c r="AP117" s="746"/>
      <c r="AQ117" s="747"/>
      <c r="AR117" s="748"/>
      <c r="AS117" s="749"/>
      <c r="AT117" s="749"/>
      <c r="AU117" s="751"/>
      <c r="AV117" s="752"/>
      <c r="AW117" s="753"/>
      <c r="AX117" s="753"/>
      <c r="AY117" s="754"/>
      <c r="AZ117" s="754"/>
      <c r="BA117" s="754"/>
      <c r="BB117" s="754"/>
      <c r="BC117" s="754"/>
      <c r="BD117" s="754"/>
      <c r="BE117" s="754"/>
      <c r="BF117" s="754"/>
      <c r="BG117" s="754"/>
      <c r="BH117" s="754"/>
      <c r="BI117" s="754"/>
      <c r="BJ117" s="757"/>
      <c r="BK117" s="759"/>
      <c r="BL117" s="761"/>
      <c r="BM117" s="762"/>
      <c r="BN117" s="762"/>
      <c r="BO117" s="762"/>
      <c r="BP117" s="763"/>
      <c r="BQ117" s="763"/>
      <c r="BR117" s="764"/>
      <c r="BS117" s="765"/>
      <c r="BT117" s="766"/>
      <c r="BU117" s="766"/>
      <c r="BV117" s="766"/>
      <c r="BW117" s="767"/>
      <c r="BX117" s="769"/>
      <c r="BY117" s="770"/>
      <c r="BZ117" s="771"/>
      <c r="CA117" s="772"/>
      <c r="CB117" s="772"/>
      <c r="CC117" s="772"/>
      <c r="CD117" s="774"/>
      <c r="CE117" s="775"/>
      <c r="CF117" s="776"/>
      <c r="CG117" s="777"/>
      <c r="CH117" s="778"/>
      <c r="CI117" s="778"/>
      <c r="CJ117" s="778"/>
      <c r="CK117" s="779"/>
      <c r="CL117" s="780"/>
      <c r="CM117" s="781"/>
      <c r="CN117" s="782"/>
      <c r="CO117" s="783"/>
      <c r="CP117" s="784"/>
      <c r="CQ117" s="784"/>
      <c r="CR117" s="785"/>
      <c r="CS117" s="786"/>
      <c r="CT117" s="787"/>
      <c r="CU117" s="788"/>
      <c r="CV117" s="789"/>
      <c r="CW117" s="790"/>
      <c r="CX117" s="790"/>
      <c r="CY117" s="791"/>
      <c r="CZ117" s="793"/>
      <c r="DA117" s="794"/>
      <c r="DB117" s="795"/>
      <c r="DC117" s="796"/>
      <c r="DD117" s="796"/>
      <c r="DE117" s="796"/>
      <c r="DF117" s="798"/>
      <c r="DG117" s="799"/>
      <c r="DH117" s="800"/>
      <c r="DI117" s="801"/>
      <c r="DJ117" s="801"/>
      <c r="DK117" s="801"/>
      <c r="DL117" s="801"/>
      <c r="DM117" s="802"/>
      <c r="DN117" s="803"/>
      <c r="DO117" s="804"/>
      <c r="DP117" s="805"/>
      <c r="DQ117" s="807"/>
      <c r="DR117" s="808"/>
      <c r="DS117" s="808"/>
      <c r="DT117" s="809"/>
      <c r="DU117" s="810"/>
      <c r="DV117" s="811"/>
      <c r="DW117" s="812"/>
      <c r="DX117" s="815"/>
      <c r="DY117" s="815"/>
      <c r="DZ117" s="815"/>
      <c r="EA117" s="816"/>
      <c r="EB117" s="817"/>
      <c r="EC117" s="818"/>
      <c r="ED117" s="819"/>
      <c r="EE117" s="821"/>
      <c r="EF117" s="821"/>
      <c r="EG117" s="822"/>
      <c r="EH117" s="822"/>
      <c r="EI117" s="823"/>
      <c r="EJ117" s="825"/>
      <c r="EK117" s="825"/>
      <c r="EL117" s="825"/>
      <c r="EM117" s="825"/>
      <c r="EN117" s="823"/>
      <c r="EO117" s="825"/>
      <c r="EP117" s="826"/>
      <c r="EQ117" s="827"/>
      <c r="ER117" s="828"/>
      <c r="ES117" s="829"/>
      <c r="ET117" s="831"/>
      <c r="EU117" s="831"/>
      <c r="EV117" s="831"/>
      <c r="EW117" s="832"/>
      <c r="EX117" s="833"/>
      <c r="EY117" s="834"/>
      <c r="EZ117" s="619"/>
      <c r="FA117" s="563"/>
      <c r="FB117" s="570"/>
      <c r="FC117" s="570"/>
      <c r="FD117" s="568"/>
      <c r="FE117" s="567" t="s">
        <v>1137</v>
      </c>
    </row>
    <row r="118" spans="1:161" s="509" customFormat="1" ht="48" customHeight="1">
      <c r="A118" s="665">
        <v>60</v>
      </c>
      <c r="B118" s="936"/>
      <c r="C118" s="551" t="s">
        <v>839</v>
      </c>
      <c r="D118" s="563" t="s">
        <v>1061</v>
      </c>
      <c r="E118" s="563">
        <f t="shared" si="124"/>
        <v>0</v>
      </c>
      <c r="F118" s="563">
        <v>0</v>
      </c>
      <c r="G118" s="563">
        <v>0</v>
      </c>
      <c r="H118" s="563">
        <v>0</v>
      </c>
      <c r="I118" s="563">
        <f t="shared" si="138"/>
        <v>0</v>
      </c>
      <c r="J118" s="563">
        <f t="shared" si="136"/>
        <v>0</v>
      </c>
      <c r="K118" s="563">
        <f t="shared" si="137"/>
        <v>0</v>
      </c>
      <c r="L118" s="563">
        <f t="shared" si="132"/>
        <v>0</v>
      </c>
      <c r="M118" s="563">
        <f t="shared" si="133"/>
        <v>0</v>
      </c>
      <c r="N118" s="563"/>
      <c r="O118" s="563">
        <f t="shared" si="134"/>
        <v>0</v>
      </c>
      <c r="P118" s="563">
        <f t="shared" si="135"/>
        <v>0</v>
      </c>
      <c r="Q118" s="563"/>
      <c r="R118" s="563"/>
      <c r="S118" s="563"/>
      <c r="T118" s="551"/>
      <c r="U118" s="551"/>
      <c r="V118" s="551"/>
      <c r="W118" s="551"/>
      <c r="X118" s="551"/>
      <c r="Y118" s="551"/>
      <c r="Z118" s="551"/>
      <c r="AA118" s="551"/>
      <c r="AB118" s="732"/>
      <c r="AC118" s="733"/>
      <c r="AD118" s="733"/>
      <c r="AE118" s="734"/>
      <c r="AF118" s="734"/>
      <c r="AG118" s="735"/>
      <c r="AH118" s="735"/>
      <c r="AI118" s="738"/>
      <c r="AJ118" s="740"/>
      <c r="AK118" s="742"/>
      <c r="AL118" s="743"/>
      <c r="AM118" s="743"/>
      <c r="AN118" s="744"/>
      <c r="AO118" s="745"/>
      <c r="AP118" s="746"/>
      <c r="AQ118" s="747"/>
      <c r="AR118" s="748"/>
      <c r="AS118" s="749"/>
      <c r="AT118" s="749"/>
      <c r="AU118" s="751"/>
      <c r="AV118" s="752"/>
      <c r="AW118" s="753"/>
      <c r="AX118" s="753"/>
      <c r="AY118" s="754"/>
      <c r="AZ118" s="754"/>
      <c r="BA118" s="754"/>
      <c r="BB118" s="754"/>
      <c r="BC118" s="754"/>
      <c r="BD118" s="754"/>
      <c r="BE118" s="754"/>
      <c r="BF118" s="754"/>
      <c r="BG118" s="754"/>
      <c r="BH118" s="754"/>
      <c r="BI118" s="754"/>
      <c r="BJ118" s="757"/>
      <c r="BK118" s="759"/>
      <c r="BL118" s="761"/>
      <c r="BM118" s="762"/>
      <c r="BN118" s="762"/>
      <c r="BO118" s="762"/>
      <c r="BP118" s="763"/>
      <c r="BQ118" s="763"/>
      <c r="BR118" s="764"/>
      <c r="BS118" s="765"/>
      <c r="BT118" s="766"/>
      <c r="BU118" s="766"/>
      <c r="BV118" s="766"/>
      <c r="BW118" s="767"/>
      <c r="BX118" s="769"/>
      <c r="BY118" s="770"/>
      <c r="BZ118" s="771"/>
      <c r="CA118" s="772"/>
      <c r="CB118" s="772"/>
      <c r="CC118" s="772"/>
      <c r="CD118" s="774"/>
      <c r="CE118" s="775"/>
      <c r="CF118" s="776"/>
      <c r="CG118" s="777"/>
      <c r="CH118" s="778"/>
      <c r="CI118" s="778"/>
      <c r="CJ118" s="778"/>
      <c r="CK118" s="779"/>
      <c r="CL118" s="780"/>
      <c r="CM118" s="781"/>
      <c r="CN118" s="782"/>
      <c r="CO118" s="783"/>
      <c r="CP118" s="784"/>
      <c r="CQ118" s="784"/>
      <c r="CR118" s="785"/>
      <c r="CS118" s="786"/>
      <c r="CT118" s="787"/>
      <c r="CU118" s="788"/>
      <c r="CV118" s="789"/>
      <c r="CW118" s="790"/>
      <c r="CX118" s="790"/>
      <c r="CY118" s="791"/>
      <c r="CZ118" s="793"/>
      <c r="DA118" s="794"/>
      <c r="DB118" s="795"/>
      <c r="DC118" s="796"/>
      <c r="DD118" s="796"/>
      <c r="DE118" s="796"/>
      <c r="DF118" s="798"/>
      <c r="DG118" s="799"/>
      <c r="DH118" s="800"/>
      <c r="DI118" s="801"/>
      <c r="DJ118" s="801"/>
      <c r="DK118" s="801"/>
      <c r="DL118" s="801"/>
      <c r="DM118" s="802"/>
      <c r="DN118" s="803"/>
      <c r="DO118" s="804"/>
      <c r="DP118" s="805"/>
      <c r="DQ118" s="807"/>
      <c r="DR118" s="808"/>
      <c r="DS118" s="808"/>
      <c r="DT118" s="809"/>
      <c r="DU118" s="810"/>
      <c r="DV118" s="811"/>
      <c r="DW118" s="812"/>
      <c r="DX118" s="815"/>
      <c r="DY118" s="815"/>
      <c r="DZ118" s="815"/>
      <c r="EA118" s="816"/>
      <c r="EB118" s="817"/>
      <c r="EC118" s="818"/>
      <c r="ED118" s="819"/>
      <c r="EE118" s="821"/>
      <c r="EF118" s="821"/>
      <c r="EG118" s="822"/>
      <c r="EH118" s="822"/>
      <c r="EI118" s="823"/>
      <c r="EJ118" s="825"/>
      <c r="EK118" s="825"/>
      <c r="EL118" s="825"/>
      <c r="EM118" s="825"/>
      <c r="EN118" s="823"/>
      <c r="EO118" s="825"/>
      <c r="EP118" s="826"/>
      <c r="EQ118" s="827"/>
      <c r="ER118" s="828"/>
      <c r="ES118" s="829"/>
      <c r="ET118" s="831"/>
      <c r="EU118" s="831"/>
      <c r="EV118" s="831"/>
      <c r="EW118" s="832"/>
      <c r="EX118" s="833"/>
      <c r="EY118" s="834"/>
      <c r="EZ118" s="551"/>
      <c r="FA118" s="563"/>
      <c r="FB118" s="570"/>
      <c r="FC118" s="570"/>
      <c r="FD118" s="568"/>
      <c r="FE118" s="567" t="s">
        <v>842</v>
      </c>
    </row>
    <row r="119" spans="1:161" s="509" customFormat="1" ht="70.5" customHeight="1">
      <c r="A119" s="544">
        <v>61</v>
      </c>
      <c r="B119" s="936"/>
      <c r="C119" s="551" t="s">
        <v>839</v>
      </c>
      <c r="D119" s="563" t="s">
        <v>903</v>
      </c>
      <c r="E119" s="563">
        <f t="shared" si="124"/>
        <v>0</v>
      </c>
      <c r="F119" s="563">
        <v>0</v>
      </c>
      <c r="G119" s="563">
        <v>0</v>
      </c>
      <c r="H119" s="563">
        <v>0</v>
      </c>
      <c r="I119" s="563">
        <f t="shared" si="138"/>
        <v>0</v>
      </c>
      <c r="J119" s="563">
        <f t="shared" si="136"/>
        <v>0</v>
      </c>
      <c r="K119" s="563">
        <f t="shared" si="137"/>
        <v>0</v>
      </c>
      <c r="L119" s="563">
        <f t="shared" si="132"/>
        <v>0</v>
      </c>
      <c r="M119" s="563">
        <f t="shared" si="133"/>
        <v>0</v>
      </c>
      <c r="N119" s="563"/>
      <c r="O119" s="563">
        <f t="shared" si="134"/>
        <v>0</v>
      </c>
      <c r="P119" s="563">
        <f t="shared" si="135"/>
        <v>0</v>
      </c>
      <c r="Q119" s="563"/>
      <c r="R119" s="563"/>
      <c r="S119" s="563"/>
      <c r="T119" s="551"/>
      <c r="U119" s="551"/>
      <c r="V119" s="551"/>
      <c r="W119" s="551"/>
      <c r="X119" s="551"/>
      <c r="Y119" s="551"/>
      <c r="Z119" s="551"/>
      <c r="AA119" s="551"/>
      <c r="AB119" s="732"/>
      <c r="AC119" s="733"/>
      <c r="AD119" s="733"/>
      <c r="AE119" s="734"/>
      <c r="AF119" s="734"/>
      <c r="AG119" s="735"/>
      <c r="AH119" s="735"/>
      <c r="AI119" s="738"/>
      <c r="AJ119" s="740"/>
      <c r="AK119" s="742"/>
      <c r="AL119" s="743"/>
      <c r="AM119" s="743"/>
      <c r="AN119" s="744"/>
      <c r="AO119" s="745"/>
      <c r="AP119" s="746"/>
      <c r="AQ119" s="747"/>
      <c r="AR119" s="748"/>
      <c r="AS119" s="749"/>
      <c r="AT119" s="749"/>
      <c r="AU119" s="751"/>
      <c r="AV119" s="752"/>
      <c r="AW119" s="753"/>
      <c r="AX119" s="753"/>
      <c r="AY119" s="754"/>
      <c r="AZ119" s="754"/>
      <c r="BA119" s="754"/>
      <c r="BB119" s="754"/>
      <c r="BC119" s="754"/>
      <c r="BD119" s="754"/>
      <c r="BE119" s="754"/>
      <c r="BF119" s="754"/>
      <c r="BG119" s="754"/>
      <c r="BH119" s="754"/>
      <c r="BI119" s="754"/>
      <c r="BJ119" s="757"/>
      <c r="BK119" s="759"/>
      <c r="BL119" s="761"/>
      <c r="BM119" s="762"/>
      <c r="BN119" s="762"/>
      <c r="BO119" s="762"/>
      <c r="BP119" s="763"/>
      <c r="BQ119" s="763"/>
      <c r="BR119" s="764"/>
      <c r="BS119" s="765"/>
      <c r="BT119" s="766"/>
      <c r="BU119" s="766"/>
      <c r="BV119" s="766"/>
      <c r="BW119" s="767"/>
      <c r="BX119" s="769"/>
      <c r="BY119" s="770"/>
      <c r="BZ119" s="771"/>
      <c r="CA119" s="772"/>
      <c r="CB119" s="772"/>
      <c r="CC119" s="772"/>
      <c r="CD119" s="774"/>
      <c r="CE119" s="775"/>
      <c r="CF119" s="776"/>
      <c r="CG119" s="777"/>
      <c r="CH119" s="778"/>
      <c r="CI119" s="778"/>
      <c r="CJ119" s="778"/>
      <c r="CK119" s="779"/>
      <c r="CL119" s="780"/>
      <c r="CM119" s="781"/>
      <c r="CN119" s="782"/>
      <c r="CO119" s="783"/>
      <c r="CP119" s="784"/>
      <c r="CQ119" s="784"/>
      <c r="CR119" s="785"/>
      <c r="CS119" s="786"/>
      <c r="CT119" s="787"/>
      <c r="CU119" s="788"/>
      <c r="CV119" s="789"/>
      <c r="CW119" s="790"/>
      <c r="CX119" s="790"/>
      <c r="CY119" s="791"/>
      <c r="CZ119" s="793"/>
      <c r="DA119" s="794"/>
      <c r="DB119" s="795"/>
      <c r="DC119" s="796"/>
      <c r="DD119" s="796"/>
      <c r="DE119" s="796"/>
      <c r="DF119" s="798"/>
      <c r="DG119" s="799"/>
      <c r="DH119" s="800"/>
      <c r="DI119" s="801"/>
      <c r="DJ119" s="801"/>
      <c r="DK119" s="801"/>
      <c r="DL119" s="801"/>
      <c r="DM119" s="802"/>
      <c r="DN119" s="803"/>
      <c r="DO119" s="804"/>
      <c r="DP119" s="805"/>
      <c r="DQ119" s="807"/>
      <c r="DR119" s="808"/>
      <c r="DS119" s="808"/>
      <c r="DT119" s="809"/>
      <c r="DU119" s="810"/>
      <c r="DV119" s="811"/>
      <c r="DW119" s="812"/>
      <c r="DX119" s="815"/>
      <c r="DY119" s="815"/>
      <c r="DZ119" s="815"/>
      <c r="EA119" s="816"/>
      <c r="EB119" s="817"/>
      <c r="EC119" s="818"/>
      <c r="ED119" s="819"/>
      <c r="EE119" s="821"/>
      <c r="EF119" s="821"/>
      <c r="EG119" s="822"/>
      <c r="EH119" s="822"/>
      <c r="EI119" s="823"/>
      <c r="EJ119" s="825"/>
      <c r="EK119" s="825"/>
      <c r="EL119" s="825"/>
      <c r="EM119" s="825"/>
      <c r="EN119" s="823"/>
      <c r="EO119" s="825"/>
      <c r="EP119" s="826"/>
      <c r="EQ119" s="827"/>
      <c r="ER119" s="828"/>
      <c r="ES119" s="829"/>
      <c r="ET119" s="831"/>
      <c r="EU119" s="831"/>
      <c r="EV119" s="831"/>
      <c r="EW119" s="832"/>
      <c r="EX119" s="833"/>
      <c r="EY119" s="834"/>
      <c r="EZ119" s="551"/>
      <c r="FA119" s="563" t="s">
        <v>904</v>
      </c>
      <c r="FB119" s="570"/>
      <c r="FC119" s="570" t="s">
        <v>840</v>
      </c>
      <c r="FD119" s="568"/>
      <c r="FE119" s="567" t="s">
        <v>853</v>
      </c>
    </row>
    <row r="120" spans="1:161" s="509" customFormat="1" ht="70.5" customHeight="1">
      <c r="A120" s="729"/>
      <c r="B120" s="730" t="s">
        <v>1293</v>
      </c>
      <c r="C120" s="728" t="s">
        <v>839</v>
      </c>
      <c r="D120" s="563" t="s">
        <v>1294</v>
      </c>
      <c r="E120" s="563">
        <f t="shared" ref="E120" si="141">SUM(I120:N120)</f>
        <v>0</v>
      </c>
      <c r="F120" s="563">
        <v>0</v>
      </c>
      <c r="G120" s="563">
        <v>0</v>
      </c>
      <c r="H120" s="563">
        <v>1</v>
      </c>
      <c r="I120" s="563">
        <f t="shared" si="138"/>
        <v>0</v>
      </c>
      <c r="J120" s="563">
        <f t="shared" si="136"/>
        <v>0</v>
      </c>
      <c r="K120" s="563">
        <f t="shared" si="137"/>
        <v>0</v>
      </c>
      <c r="L120" s="563">
        <f t="shared" si="132"/>
        <v>0</v>
      </c>
      <c r="M120" s="563">
        <f t="shared" si="133"/>
        <v>0</v>
      </c>
      <c r="N120" s="563"/>
      <c r="O120" s="563">
        <f t="shared" si="134"/>
        <v>0</v>
      </c>
      <c r="P120" s="563">
        <f t="shared" si="135"/>
        <v>0</v>
      </c>
      <c r="Q120" s="563"/>
      <c r="R120" s="563"/>
      <c r="S120" s="563"/>
      <c r="T120" s="728"/>
      <c r="U120" s="728"/>
      <c r="V120" s="728"/>
      <c r="W120" s="728"/>
      <c r="X120" s="728"/>
      <c r="Y120" s="728"/>
      <c r="Z120" s="728"/>
      <c r="AA120" s="728"/>
      <c r="AB120" s="732"/>
      <c r="AC120" s="733"/>
      <c r="AD120" s="733"/>
      <c r="AE120" s="734"/>
      <c r="AF120" s="734"/>
      <c r="AG120" s="735"/>
      <c r="AH120" s="735"/>
      <c r="AI120" s="738"/>
      <c r="AJ120" s="740"/>
      <c r="AK120" s="742"/>
      <c r="AL120" s="743"/>
      <c r="AM120" s="743"/>
      <c r="AN120" s="744"/>
      <c r="AO120" s="745"/>
      <c r="AP120" s="746"/>
      <c r="AQ120" s="747"/>
      <c r="AR120" s="748"/>
      <c r="AS120" s="749"/>
      <c r="AT120" s="749"/>
      <c r="AU120" s="751"/>
      <c r="AV120" s="752"/>
      <c r="AW120" s="753"/>
      <c r="AX120" s="753"/>
      <c r="AY120" s="754"/>
      <c r="AZ120" s="754"/>
      <c r="BA120" s="754"/>
      <c r="BB120" s="754"/>
      <c r="BC120" s="754"/>
      <c r="BD120" s="754"/>
      <c r="BE120" s="754"/>
      <c r="BF120" s="754"/>
      <c r="BG120" s="754"/>
      <c r="BH120" s="754"/>
      <c r="BI120" s="754"/>
      <c r="BJ120" s="757"/>
      <c r="BK120" s="759"/>
      <c r="BL120" s="761"/>
      <c r="BM120" s="762"/>
      <c r="BN120" s="762"/>
      <c r="BO120" s="762"/>
      <c r="BP120" s="763"/>
      <c r="BQ120" s="763"/>
      <c r="BR120" s="764"/>
      <c r="BS120" s="765"/>
      <c r="BT120" s="766"/>
      <c r="BU120" s="766"/>
      <c r="BV120" s="766"/>
      <c r="BW120" s="767"/>
      <c r="BX120" s="769"/>
      <c r="BY120" s="770"/>
      <c r="BZ120" s="771"/>
      <c r="CA120" s="772"/>
      <c r="CB120" s="772"/>
      <c r="CC120" s="772"/>
      <c r="CD120" s="774"/>
      <c r="CE120" s="775"/>
      <c r="CF120" s="776"/>
      <c r="CG120" s="777"/>
      <c r="CH120" s="778"/>
      <c r="CI120" s="778"/>
      <c r="CJ120" s="778"/>
      <c r="CK120" s="779"/>
      <c r="CL120" s="780"/>
      <c r="CM120" s="781"/>
      <c r="CN120" s="782"/>
      <c r="CO120" s="783"/>
      <c r="CP120" s="784"/>
      <c r="CQ120" s="784"/>
      <c r="CR120" s="785"/>
      <c r="CS120" s="786"/>
      <c r="CT120" s="787"/>
      <c r="CU120" s="788"/>
      <c r="CV120" s="789"/>
      <c r="CW120" s="790"/>
      <c r="CX120" s="790"/>
      <c r="CY120" s="791"/>
      <c r="CZ120" s="793"/>
      <c r="DA120" s="794"/>
      <c r="DB120" s="795"/>
      <c r="DC120" s="796"/>
      <c r="DD120" s="796"/>
      <c r="DE120" s="796"/>
      <c r="DF120" s="798"/>
      <c r="DG120" s="799"/>
      <c r="DH120" s="800"/>
      <c r="DI120" s="801"/>
      <c r="DJ120" s="801"/>
      <c r="DK120" s="801"/>
      <c r="DL120" s="801"/>
      <c r="DM120" s="802"/>
      <c r="DN120" s="803"/>
      <c r="DO120" s="804"/>
      <c r="DP120" s="805"/>
      <c r="DQ120" s="807"/>
      <c r="DR120" s="808"/>
      <c r="DS120" s="808"/>
      <c r="DT120" s="809"/>
      <c r="DU120" s="810"/>
      <c r="DV120" s="811"/>
      <c r="DW120" s="812"/>
      <c r="DX120" s="815"/>
      <c r="DY120" s="815"/>
      <c r="DZ120" s="815"/>
      <c r="EA120" s="816"/>
      <c r="EB120" s="817"/>
      <c r="EC120" s="818"/>
      <c r="ED120" s="819"/>
      <c r="EE120" s="821"/>
      <c r="EF120" s="821"/>
      <c r="EG120" s="822"/>
      <c r="EH120" s="822"/>
      <c r="EI120" s="823"/>
      <c r="EJ120" s="825"/>
      <c r="EK120" s="825"/>
      <c r="EL120" s="825"/>
      <c r="EM120" s="825"/>
      <c r="EN120" s="823"/>
      <c r="EO120" s="825"/>
      <c r="EP120" s="826"/>
      <c r="EQ120" s="827"/>
      <c r="ER120" s="828"/>
      <c r="ES120" s="829"/>
      <c r="ET120" s="831"/>
      <c r="EU120" s="831"/>
      <c r="EV120" s="831"/>
      <c r="EW120" s="832"/>
      <c r="EX120" s="833"/>
      <c r="EY120" s="834"/>
      <c r="EZ120" s="728"/>
      <c r="FA120" s="563" t="s">
        <v>1295</v>
      </c>
      <c r="FB120" s="570"/>
      <c r="FC120" s="570"/>
      <c r="FD120" s="568"/>
      <c r="FE120" s="567"/>
    </row>
    <row r="121" spans="1:161" s="509" customFormat="1" ht="120.75" customHeight="1">
      <c r="A121" s="741"/>
      <c r="B121" s="739" t="s">
        <v>1093</v>
      </c>
      <c r="C121" s="740" t="s">
        <v>839</v>
      </c>
      <c r="D121" s="563" t="s">
        <v>1302</v>
      </c>
      <c r="E121" s="563">
        <f t="shared" ref="E121" si="142">SUM(I121:N121)</f>
        <v>2</v>
      </c>
      <c r="F121" s="563">
        <v>0</v>
      </c>
      <c r="G121" s="563">
        <v>0</v>
      </c>
      <c r="H121" s="563">
        <v>0</v>
      </c>
      <c r="I121" s="563">
        <f t="shared" si="138"/>
        <v>2</v>
      </c>
      <c r="J121" s="563">
        <f t="shared" si="136"/>
        <v>0</v>
      </c>
      <c r="K121" s="563">
        <f t="shared" si="137"/>
        <v>0</v>
      </c>
      <c r="L121" s="563">
        <f t="shared" si="132"/>
        <v>0</v>
      </c>
      <c r="M121" s="563">
        <f t="shared" si="133"/>
        <v>0</v>
      </c>
      <c r="N121" s="563"/>
      <c r="O121" s="563">
        <f t="shared" si="134"/>
        <v>0</v>
      </c>
      <c r="P121" s="563">
        <f t="shared" si="135"/>
        <v>0</v>
      </c>
      <c r="Q121" s="563"/>
      <c r="R121" s="563"/>
      <c r="S121" s="563"/>
      <c r="T121" s="740"/>
      <c r="U121" s="740"/>
      <c r="V121" s="740"/>
      <c r="W121" s="740"/>
      <c r="X121" s="740"/>
      <c r="Y121" s="740"/>
      <c r="Z121" s="740"/>
      <c r="AA121" s="740"/>
      <c r="AB121" s="740"/>
      <c r="AC121" s="740"/>
      <c r="AD121" s="740"/>
      <c r="AE121" s="740"/>
      <c r="AF121" s="740"/>
      <c r="AG121" s="740"/>
      <c r="AH121" s="740"/>
      <c r="AI121" s="740"/>
      <c r="AJ121" s="740">
        <v>2</v>
      </c>
      <c r="AK121" s="742"/>
      <c r="AL121" s="743"/>
      <c r="AM121" s="743"/>
      <c r="AN121" s="744"/>
      <c r="AO121" s="745"/>
      <c r="AP121" s="746"/>
      <c r="AQ121" s="747"/>
      <c r="AR121" s="748"/>
      <c r="AS121" s="749"/>
      <c r="AT121" s="749"/>
      <c r="AU121" s="751"/>
      <c r="AV121" s="752"/>
      <c r="AW121" s="753"/>
      <c r="AX121" s="753"/>
      <c r="AY121" s="754"/>
      <c r="AZ121" s="754"/>
      <c r="BA121" s="754"/>
      <c r="BB121" s="754"/>
      <c r="BC121" s="754"/>
      <c r="BD121" s="754"/>
      <c r="BE121" s="754"/>
      <c r="BF121" s="754"/>
      <c r="BG121" s="754"/>
      <c r="BH121" s="754"/>
      <c r="BI121" s="754"/>
      <c r="BJ121" s="757"/>
      <c r="BK121" s="759"/>
      <c r="BL121" s="761"/>
      <c r="BM121" s="762"/>
      <c r="BN121" s="762"/>
      <c r="BO121" s="762"/>
      <c r="BP121" s="763"/>
      <c r="BQ121" s="763"/>
      <c r="BR121" s="764"/>
      <c r="BS121" s="765"/>
      <c r="BT121" s="766"/>
      <c r="BU121" s="766"/>
      <c r="BV121" s="766"/>
      <c r="BW121" s="767"/>
      <c r="BX121" s="769"/>
      <c r="BY121" s="770"/>
      <c r="BZ121" s="771"/>
      <c r="CA121" s="772"/>
      <c r="CB121" s="772"/>
      <c r="CC121" s="772"/>
      <c r="CD121" s="774"/>
      <c r="CE121" s="775"/>
      <c r="CF121" s="776"/>
      <c r="CG121" s="777"/>
      <c r="CH121" s="778"/>
      <c r="CI121" s="778"/>
      <c r="CJ121" s="778"/>
      <c r="CK121" s="779"/>
      <c r="CL121" s="780"/>
      <c r="CM121" s="781"/>
      <c r="CN121" s="782"/>
      <c r="CO121" s="783"/>
      <c r="CP121" s="784"/>
      <c r="CQ121" s="784"/>
      <c r="CR121" s="785"/>
      <c r="CS121" s="786"/>
      <c r="CT121" s="787"/>
      <c r="CU121" s="788"/>
      <c r="CV121" s="789"/>
      <c r="CW121" s="790"/>
      <c r="CX121" s="790"/>
      <c r="CY121" s="791"/>
      <c r="CZ121" s="793"/>
      <c r="DA121" s="794"/>
      <c r="DB121" s="795"/>
      <c r="DC121" s="796"/>
      <c r="DD121" s="796"/>
      <c r="DE121" s="796"/>
      <c r="DF121" s="798"/>
      <c r="DG121" s="799"/>
      <c r="DH121" s="800"/>
      <c r="DI121" s="801"/>
      <c r="DJ121" s="801"/>
      <c r="DK121" s="801"/>
      <c r="DL121" s="801"/>
      <c r="DM121" s="802"/>
      <c r="DN121" s="803"/>
      <c r="DO121" s="804"/>
      <c r="DP121" s="805"/>
      <c r="DQ121" s="807"/>
      <c r="DR121" s="808"/>
      <c r="DS121" s="808"/>
      <c r="DT121" s="809"/>
      <c r="DU121" s="810"/>
      <c r="DV121" s="811"/>
      <c r="DW121" s="812"/>
      <c r="DX121" s="815"/>
      <c r="DY121" s="815"/>
      <c r="DZ121" s="815"/>
      <c r="EA121" s="816"/>
      <c r="EB121" s="817"/>
      <c r="EC121" s="818"/>
      <c r="ED121" s="819"/>
      <c r="EE121" s="821"/>
      <c r="EF121" s="821"/>
      <c r="EG121" s="822"/>
      <c r="EH121" s="822"/>
      <c r="EI121" s="823"/>
      <c r="EJ121" s="825"/>
      <c r="EK121" s="825"/>
      <c r="EL121" s="825"/>
      <c r="EM121" s="825"/>
      <c r="EN121" s="823"/>
      <c r="EO121" s="825"/>
      <c r="EP121" s="826"/>
      <c r="EQ121" s="827"/>
      <c r="ER121" s="828"/>
      <c r="ES121" s="829"/>
      <c r="ET121" s="831"/>
      <c r="EU121" s="831"/>
      <c r="EV121" s="831"/>
      <c r="EW121" s="832"/>
      <c r="EX121" s="833"/>
      <c r="EY121" s="834"/>
      <c r="EZ121" s="740"/>
      <c r="FA121" s="563"/>
      <c r="FB121" s="570"/>
      <c r="FC121" s="570"/>
      <c r="FD121" s="568"/>
      <c r="FE121" s="567"/>
    </row>
    <row r="122" spans="1:161" s="509" customFormat="1" ht="83.25" customHeight="1">
      <c r="A122" s="665">
        <v>62</v>
      </c>
      <c r="B122" s="664" t="s">
        <v>1023</v>
      </c>
      <c r="C122" s="551" t="s">
        <v>839</v>
      </c>
      <c r="D122" s="563" t="s">
        <v>1224</v>
      </c>
      <c r="E122" s="563">
        <f t="shared" si="124"/>
        <v>0</v>
      </c>
      <c r="F122" s="563">
        <v>0</v>
      </c>
      <c r="G122" s="563">
        <v>0</v>
      </c>
      <c r="H122" s="563">
        <v>0</v>
      </c>
      <c r="I122" s="563">
        <f t="shared" si="138"/>
        <v>0</v>
      </c>
      <c r="J122" s="563">
        <f t="shared" si="136"/>
        <v>0</v>
      </c>
      <c r="K122" s="563">
        <f t="shared" si="137"/>
        <v>0</v>
      </c>
      <c r="L122" s="563">
        <f t="shared" si="132"/>
        <v>0</v>
      </c>
      <c r="M122" s="563">
        <f t="shared" si="133"/>
        <v>0</v>
      </c>
      <c r="N122" s="563"/>
      <c r="O122" s="563">
        <f t="shared" si="134"/>
        <v>0</v>
      </c>
      <c r="P122" s="563">
        <f t="shared" si="135"/>
        <v>0</v>
      </c>
      <c r="Q122" s="563"/>
      <c r="R122" s="563"/>
      <c r="S122" s="563"/>
      <c r="T122" s="551"/>
      <c r="U122" s="551"/>
      <c r="V122" s="551"/>
      <c r="W122" s="551"/>
      <c r="X122" s="551"/>
      <c r="Y122" s="551"/>
      <c r="Z122" s="551"/>
      <c r="AA122" s="551"/>
      <c r="AB122" s="732"/>
      <c r="AC122" s="733"/>
      <c r="AD122" s="733"/>
      <c r="AE122" s="734"/>
      <c r="AF122" s="734"/>
      <c r="AG122" s="735"/>
      <c r="AH122" s="735"/>
      <c r="AI122" s="738"/>
      <c r="AJ122" s="740"/>
      <c r="AK122" s="742"/>
      <c r="AL122" s="743"/>
      <c r="AM122" s="743"/>
      <c r="AN122" s="744"/>
      <c r="AO122" s="745"/>
      <c r="AP122" s="746"/>
      <c r="AQ122" s="747"/>
      <c r="AR122" s="748"/>
      <c r="AS122" s="749"/>
      <c r="AT122" s="749"/>
      <c r="AU122" s="751"/>
      <c r="AV122" s="752"/>
      <c r="AW122" s="753"/>
      <c r="AX122" s="753"/>
      <c r="AY122" s="754"/>
      <c r="AZ122" s="754"/>
      <c r="BA122" s="754"/>
      <c r="BB122" s="754"/>
      <c r="BC122" s="754"/>
      <c r="BD122" s="754"/>
      <c r="BE122" s="754"/>
      <c r="BF122" s="754"/>
      <c r="BG122" s="754"/>
      <c r="BH122" s="754"/>
      <c r="BI122" s="754"/>
      <c r="BJ122" s="757"/>
      <c r="BK122" s="759"/>
      <c r="BL122" s="761"/>
      <c r="BM122" s="762"/>
      <c r="BN122" s="762"/>
      <c r="BO122" s="762"/>
      <c r="BP122" s="763"/>
      <c r="BQ122" s="763"/>
      <c r="BR122" s="764"/>
      <c r="BS122" s="765"/>
      <c r="BT122" s="766"/>
      <c r="BU122" s="766"/>
      <c r="BV122" s="766"/>
      <c r="BW122" s="767"/>
      <c r="BX122" s="769"/>
      <c r="BY122" s="770"/>
      <c r="BZ122" s="771"/>
      <c r="CA122" s="772"/>
      <c r="CB122" s="772"/>
      <c r="CC122" s="772"/>
      <c r="CD122" s="774"/>
      <c r="CE122" s="775"/>
      <c r="CF122" s="776"/>
      <c r="CG122" s="777"/>
      <c r="CH122" s="778"/>
      <c r="CI122" s="778"/>
      <c r="CJ122" s="778"/>
      <c r="CK122" s="779"/>
      <c r="CL122" s="780"/>
      <c r="CM122" s="781"/>
      <c r="CN122" s="782"/>
      <c r="CO122" s="783"/>
      <c r="CP122" s="784"/>
      <c r="CQ122" s="784"/>
      <c r="CR122" s="785"/>
      <c r="CS122" s="786"/>
      <c r="CT122" s="787"/>
      <c r="CU122" s="788"/>
      <c r="CV122" s="789"/>
      <c r="CW122" s="790"/>
      <c r="CX122" s="790"/>
      <c r="CY122" s="791"/>
      <c r="CZ122" s="793"/>
      <c r="DA122" s="794"/>
      <c r="DB122" s="795"/>
      <c r="DC122" s="796"/>
      <c r="DD122" s="796"/>
      <c r="DE122" s="796"/>
      <c r="DF122" s="798"/>
      <c r="DG122" s="799"/>
      <c r="DH122" s="800"/>
      <c r="DI122" s="801"/>
      <c r="DJ122" s="801"/>
      <c r="DK122" s="801"/>
      <c r="DL122" s="801"/>
      <c r="DM122" s="802"/>
      <c r="DN122" s="803"/>
      <c r="DO122" s="804"/>
      <c r="DP122" s="805"/>
      <c r="DQ122" s="807"/>
      <c r="DR122" s="808"/>
      <c r="DS122" s="808"/>
      <c r="DT122" s="809"/>
      <c r="DU122" s="810"/>
      <c r="DV122" s="811"/>
      <c r="DW122" s="812"/>
      <c r="DX122" s="815"/>
      <c r="DY122" s="815"/>
      <c r="DZ122" s="815"/>
      <c r="EA122" s="816"/>
      <c r="EB122" s="817"/>
      <c r="EC122" s="818"/>
      <c r="ED122" s="819"/>
      <c r="EE122" s="821"/>
      <c r="EF122" s="821"/>
      <c r="EG122" s="822"/>
      <c r="EH122" s="822"/>
      <c r="EI122" s="823"/>
      <c r="EJ122" s="825"/>
      <c r="EK122" s="825"/>
      <c r="EL122" s="825"/>
      <c r="EM122" s="825"/>
      <c r="EN122" s="823"/>
      <c r="EO122" s="825"/>
      <c r="EP122" s="826"/>
      <c r="EQ122" s="827"/>
      <c r="ER122" s="828"/>
      <c r="ES122" s="829"/>
      <c r="ET122" s="831"/>
      <c r="EU122" s="831"/>
      <c r="EV122" s="831"/>
      <c r="EW122" s="832"/>
      <c r="EX122" s="833"/>
      <c r="EY122" s="834"/>
      <c r="EZ122" s="551"/>
      <c r="FA122" s="563" t="s">
        <v>1020</v>
      </c>
      <c r="FB122" s="570"/>
      <c r="FC122" s="570" t="s">
        <v>840</v>
      </c>
      <c r="FD122" s="568"/>
      <c r="FE122" s="567" t="s">
        <v>1021</v>
      </c>
    </row>
    <row r="123" spans="1:161" s="509" customFormat="1" ht="83.25" customHeight="1">
      <c r="A123" s="727"/>
      <c r="B123" s="664" t="s">
        <v>1023</v>
      </c>
      <c r="C123" s="726" t="s">
        <v>839</v>
      </c>
      <c r="D123" s="563" t="s">
        <v>1292</v>
      </c>
      <c r="E123" s="563">
        <f t="shared" ref="E123" si="143">SUM(I123:N123)</f>
        <v>0</v>
      </c>
      <c r="F123" s="563">
        <v>0</v>
      </c>
      <c r="G123" s="563">
        <v>0</v>
      </c>
      <c r="H123" s="563">
        <v>1</v>
      </c>
      <c r="I123" s="563">
        <f t="shared" si="138"/>
        <v>0</v>
      </c>
      <c r="J123" s="563">
        <f t="shared" si="136"/>
        <v>0</v>
      </c>
      <c r="K123" s="563">
        <f t="shared" si="137"/>
        <v>0</v>
      </c>
      <c r="L123" s="563">
        <f t="shared" si="132"/>
        <v>0</v>
      </c>
      <c r="M123" s="563">
        <f t="shared" si="133"/>
        <v>0</v>
      </c>
      <c r="N123" s="563"/>
      <c r="O123" s="563">
        <f t="shared" si="134"/>
        <v>0</v>
      </c>
      <c r="P123" s="563">
        <f t="shared" si="135"/>
        <v>0</v>
      </c>
      <c r="Q123" s="563"/>
      <c r="R123" s="563"/>
      <c r="S123" s="563"/>
      <c r="T123" s="726"/>
      <c r="U123" s="726"/>
      <c r="V123" s="726"/>
      <c r="W123" s="726"/>
      <c r="X123" s="726"/>
      <c r="Y123" s="726"/>
      <c r="Z123" s="726"/>
      <c r="AA123" s="726"/>
      <c r="AB123" s="732"/>
      <c r="AC123" s="733"/>
      <c r="AD123" s="733"/>
      <c r="AE123" s="734"/>
      <c r="AF123" s="734"/>
      <c r="AG123" s="735"/>
      <c r="AH123" s="735"/>
      <c r="AI123" s="738"/>
      <c r="AJ123" s="740"/>
      <c r="AK123" s="742"/>
      <c r="AL123" s="743"/>
      <c r="AM123" s="743"/>
      <c r="AN123" s="744"/>
      <c r="AO123" s="745"/>
      <c r="AP123" s="746"/>
      <c r="AQ123" s="747"/>
      <c r="AR123" s="748"/>
      <c r="AS123" s="749"/>
      <c r="AT123" s="749"/>
      <c r="AU123" s="751"/>
      <c r="AV123" s="752"/>
      <c r="AW123" s="753"/>
      <c r="AX123" s="753"/>
      <c r="AY123" s="754"/>
      <c r="AZ123" s="754"/>
      <c r="BA123" s="754"/>
      <c r="BB123" s="754"/>
      <c r="BC123" s="754"/>
      <c r="BD123" s="754"/>
      <c r="BE123" s="754"/>
      <c r="BF123" s="754"/>
      <c r="BG123" s="754"/>
      <c r="BH123" s="754"/>
      <c r="BI123" s="754"/>
      <c r="BJ123" s="757"/>
      <c r="BK123" s="759"/>
      <c r="BL123" s="761"/>
      <c r="BM123" s="762"/>
      <c r="BN123" s="762"/>
      <c r="BO123" s="762"/>
      <c r="BP123" s="763"/>
      <c r="BQ123" s="763"/>
      <c r="BR123" s="764"/>
      <c r="BS123" s="765"/>
      <c r="BT123" s="766"/>
      <c r="BU123" s="766"/>
      <c r="BV123" s="766"/>
      <c r="BW123" s="767"/>
      <c r="BX123" s="769"/>
      <c r="BY123" s="770"/>
      <c r="BZ123" s="771"/>
      <c r="CA123" s="772"/>
      <c r="CB123" s="772"/>
      <c r="CC123" s="772"/>
      <c r="CD123" s="774"/>
      <c r="CE123" s="775"/>
      <c r="CF123" s="776"/>
      <c r="CG123" s="777"/>
      <c r="CH123" s="778"/>
      <c r="CI123" s="778"/>
      <c r="CJ123" s="778"/>
      <c r="CK123" s="779"/>
      <c r="CL123" s="780"/>
      <c r="CM123" s="781"/>
      <c r="CN123" s="782"/>
      <c r="CO123" s="783"/>
      <c r="CP123" s="784"/>
      <c r="CQ123" s="784"/>
      <c r="CR123" s="785"/>
      <c r="CS123" s="786"/>
      <c r="CT123" s="787"/>
      <c r="CU123" s="788"/>
      <c r="CV123" s="789"/>
      <c r="CW123" s="790"/>
      <c r="CX123" s="790"/>
      <c r="CY123" s="791"/>
      <c r="CZ123" s="793"/>
      <c r="DA123" s="794"/>
      <c r="DB123" s="795"/>
      <c r="DC123" s="796"/>
      <c r="DD123" s="796"/>
      <c r="DE123" s="796"/>
      <c r="DF123" s="798"/>
      <c r="DG123" s="799"/>
      <c r="DH123" s="800"/>
      <c r="DI123" s="801"/>
      <c r="DJ123" s="801"/>
      <c r="DK123" s="801"/>
      <c r="DL123" s="801"/>
      <c r="DM123" s="802"/>
      <c r="DN123" s="803"/>
      <c r="DO123" s="804"/>
      <c r="DP123" s="805"/>
      <c r="DQ123" s="807"/>
      <c r="DR123" s="808"/>
      <c r="DS123" s="808"/>
      <c r="DT123" s="809"/>
      <c r="DU123" s="810"/>
      <c r="DV123" s="811"/>
      <c r="DW123" s="812"/>
      <c r="DX123" s="815"/>
      <c r="DY123" s="815"/>
      <c r="DZ123" s="815"/>
      <c r="EA123" s="816"/>
      <c r="EB123" s="817"/>
      <c r="EC123" s="818"/>
      <c r="ED123" s="819"/>
      <c r="EE123" s="821"/>
      <c r="EF123" s="821"/>
      <c r="EG123" s="822"/>
      <c r="EH123" s="822"/>
      <c r="EI123" s="823"/>
      <c r="EJ123" s="825"/>
      <c r="EK123" s="825"/>
      <c r="EL123" s="825"/>
      <c r="EM123" s="825"/>
      <c r="EN123" s="823"/>
      <c r="EO123" s="825"/>
      <c r="EP123" s="826"/>
      <c r="EQ123" s="827"/>
      <c r="ER123" s="828"/>
      <c r="ES123" s="829"/>
      <c r="ET123" s="831"/>
      <c r="EU123" s="831"/>
      <c r="EV123" s="831"/>
      <c r="EW123" s="832"/>
      <c r="EX123" s="833"/>
      <c r="EY123" s="834"/>
      <c r="EZ123" s="726"/>
      <c r="FA123" s="563"/>
      <c r="FB123" s="570"/>
      <c r="FC123" s="570"/>
      <c r="FD123" s="568"/>
      <c r="FE123" s="567"/>
    </row>
    <row r="124" spans="1:161" s="509" customFormat="1" ht="83.25" customHeight="1">
      <c r="A124" s="708">
        <v>63</v>
      </c>
      <c r="B124" s="664" t="s">
        <v>1023</v>
      </c>
      <c r="C124" s="707" t="s">
        <v>839</v>
      </c>
      <c r="D124" s="563" t="s">
        <v>1303</v>
      </c>
      <c r="E124" s="563">
        <f t="shared" ref="E124" si="144">SUM(I124:N124)</f>
        <v>0</v>
      </c>
      <c r="F124" s="563">
        <v>1</v>
      </c>
      <c r="G124" s="563">
        <v>0</v>
      </c>
      <c r="H124" s="563">
        <v>0</v>
      </c>
      <c r="I124" s="563">
        <f t="shared" si="138"/>
        <v>0</v>
      </c>
      <c r="J124" s="563">
        <f t="shared" si="136"/>
        <v>0</v>
      </c>
      <c r="K124" s="563">
        <f t="shared" si="137"/>
        <v>0</v>
      </c>
      <c r="L124" s="563">
        <f t="shared" si="132"/>
        <v>0</v>
      </c>
      <c r="M124" s="563">
        <f t="shared" si="133"/>
        <v>0</v>
      </c>
      <c r="N124" s="563"/>
      <c r="O124" s="563">
        <f t="shared" si="134"/>
        <v>0</v>
      </c>
      <c r="P124" s="563">
        <f t="shared" si="135"/>
        <v>0</v>
      </c>
      <c r="Q124" s="563"/>
      <c r="R124" s="563"/>
      <c r="S124" s="563"/>
      <c r="T124" s="707"/>
      <c r="U124" s="707"/>
      <c r="V124" s="707"/>
      <c r="W124" s="707"/>
      <c r="X124" s="707"/>
      <c r="Y124" s="707"/>
      <c r="Z124" s="707"/>
      <c r="AA124" s="707"/>
      <c r="AB124" s="732"/>
      <c r="AC124" s="733"/>
      <c r="AD124" s="733"/>
      <c r="AE124" s="734"/>
      <c r="AF124" s="734"/>
      <c r="AG124" s="735"/>
      <c r="AH124" s="735"/>
      <c r="AI124" s="738"/>
      <c r="AJ124" s="740"/>
      <c r="AK124" s="742"/>
      <c r="AL124" s="743"/>
      <c r="AM124" s="743"/>
      <c r="AN124" s="744"/>
      <c r="AO124" s="745"/>
      <c r="AP124" s="746"/>
      <c r="AQ124" s="747"/>
      <c r="AR124" s="748"/>
      <c r="AS124" s="749"/>
      <c r="AT124" s="749"/>
      <c r="AU124" s="751"/>
      <c r="AV124" s="752"/>
      <c r="AW124" s="753"/>
      <c r="AX124" s="753"/>
      <c r="AY124" s="754"/>
      <c r="AZ124" s="754"/>
      <c r="BA124" s="754"/>
      <c r="BB124" s="754"/>
      <c r="BC124" s="754"/>
      <c r="BD124" s="754"/>
      <c r="BE124" s="754"/>
      <c r="BF124" s="754"/>
      <c r="BG124" s="754"/>
      <c r="BH124" s="754"/>
      <c r="BI124" s="754"/>
      <c r="BJ124" s="757"/>
      <c r="BK124" s="759"/>
      <c r="BL124" s="761"/>
      <c r="BM124" s="762"/>
      <c r="BN124" s="762"/>
      <c r="BO124" s="762"/>
      <c r="BP124" s="763"/>
      <c r="BQ124" s="763"/>
      <c r="BR124" s="764"/>
      <c r="BS124" s="765"/>
      <c r="BT124" s="766"/>
      <c r="BU124" s="766"/>
      <c r="BV124" s="766"/>
      <c r="BW124" s="767"/>
      <c r="BX124" s="769"/>
      <c r="BY124" s="770"/>
      <c r="BZ124" s="771"/>
      <c r="CA124" s="772"/>
      <c r="CB124" s="772"/>
      <c r="CC124" s="772"/>
      <c r="CD124" s="774"/>
      <c r="CE124" s="775"/>
      <c r="CF124" s="776"/>
      <c r="CG124" s="777"/>
      <c r="CH124" s="778"/>
      <c r="CI124" s="778"/>
      <c r="CJ124" s="778"/>
      <c r="CK124" s="779"/>
      <c r="CL124" s="780"/>
      <c r="CM124" s="781"/>
      <c r="CN124" s="782"/>
      <c r="CO124" s="783"/>
      <c r="CP124" s="784"/>
      <c r="CQ124" s="784"/>
      <c r="CR124" s="785"/>
      <c r="CS124" s="786"/>
      <c r="CT124" s="787"/>
      <c r="CU124" s="788"/>
      <c r="CV124" s="789"/>
      <c r="CW124" s="790"/>
      <c r="CX124" s="790"/>
      <c r="CY124" s="791"/>
      <c r="CZ124" s="793"/>
      <c r="DA124" s="794"/>
      <c r="DB124" s="795"/>
      <c r="DC124" s="796"/>
      <c r="DD124" s="796"/>
      <c r="DE124" s="796"/>
      <c r="DF124" s="798"/>
      <c r="DG124" s="799"/>
      <c r="DH124" s="800"/>
      <c r="DI124" s="801"/>
      <c r="DJ124" s="801"/>
      <c r="DK124" s="801"/>
      <c r="DL124" s="801"/>
      <c r="DM124" s="802"/>
      <c r="DN124" s="803"/>
      <c r="DO124" s="804"/>
      <c r="DP124" s="805"/>
      <c r="DQ124" s="807"/>
      <c r="DR124" s="808"/>
      <c r="DS124" s="808"/>
      <c r="DT124" s="809"/>
      <c r="DU124" s="810"/>
      <c r="DV124" s="811"/>
      <c r="DW124" s="812"/>
      <c r="DX124" s="815"/>
      <c r="DY124" s="815"/>
      <c r="DZ124" s="815"/>
      <c r="EA124" s="816"/>
      <c r="EB124" s="817"/>
      <c r="EC124" s="818"/>
      <c r="ED124" s="819"/>
      <c r="EE124" s="821"/>
      <c r="EF124" s="821"/>
      <c r="EG124" s="822"/>
      <c r="EH124" s="822"/>
      <c r="EI124" s="823"/>
      <c r="EJ124" s="825"/>
      <c r="EK124" s="825"/>
      <c r="EL124" s="825"/>
      <c r="EM124" s="825"/>
      <c r="EN124" s="823"/>
      <c r="EO124" s="825"/>
      <c r="EP124" s="826"/>
      <c r="EQ124" s="827"/>
      <c r="ER124" s="828"/>
      <c r="ES124" s="829"/>
      <c r="ET124" s="831"/>
      <c r="EU124" s="831"/>
      <c r="EV124" s="831"/>
      <c r="EW124" s="832"/>
      <c r="EX124" s="833"/>
      <c r="EY124" s="834"/>
      <c r="EZ124" s="707"/>
      <c r="FA124" s="563"/>
      <c r="FB124" s="570"/>
      <c r="FC124" s="570"/>
      <c r="FD124" s="568"/>
      <c r="FE124" s="567" t="s">
        <v>1275</v>
      </c>
    </row>
    <row r="125" spans="1:161" s="509" customFormat="1" ht="83.25" customHeight="1">
      <c r="A125" s="714"/>
      <c r="B125" s="664" t="s">
        <v>1023</v>
      </c>
      <c r="C125" s="713" t="s">
        <v>839</v>
      </c>
      <c r="D125" s="563" t="s">
        <v>1280</v>
      </c>
      <c r="E125" s="563">
        <f t="shared" ref="E125" si="145">SUM(I125:N125)</f>
        <v>0</v>
      </c>
      <c r="F125" s="563">
        <v>0</v>
      </c>
      <c r="G125" s="563">
        <v>1</v>
      </c>
      <c r="H125" s="563">
        <v>0</v>
      </c>
      <c r="I125" s="563">
        <f t="shared" si="138"/>
        <v>0</v>
      </c>
      <c r="J125" s="563">
        <f t="shared" si="136"/>
        <v>0</v>
      </c>
      <c r="K125" s="563">
        <f t="shared" si="137"/>
        <v>0</v>
      </c>
      <c r="L125" s="563">
        <f t="shared" si="132"/>
        <v>0</v>
      </c>
      <c r="M125" s="563">
        <f t="shared" si="133"/>
        <v>0</v>
      </c>
      <c r="N125" s="563"/>
      <c r="O125" s="563">
        <f t="shared" si="134"/>
        <v>0</v>
      </c>
      <c r="P125" s="563">
        <f t="shared" si="135"/>
        <v>0</v>
      </c>
      <c r="Q125" s="563"/>
      <c r="R125" s="563"/>
      <c r="S125" s="563"/>
      <c r="T125" s="713"/>
      <c r="U125" s="713"/>
      <c r="V125" s="713"/>
      <c r="W125" s="713"/>
      <c r="X125" s="713"/>
      <c r="Y125" s="713"/>
      <c r="Z125" s="713"/>
      <c r="AA125" s="713"/>
      <c r="AB125" s="732"/>
      <c r="AC125" s="733"/>
      <c r="AD125" s="733"/>
      <c r="AE125" s="734"/>
      <c r="AF125" s="734"/>
      <c r="AG125" s="735"/>
      <c r="AH125" s="735"/>
      <c r="AI125" s="738"/>
      <c r="AJ125" s="740"/>
      <c r="AK125" s="742"/>
      <c r="AL125" s="743"/>
      <c r="AM125" s="743"/>
      <c r="AN125" s="744"/>
      <c r="AO125" s="745"/>
      <c r="AP125" s="746"/>
      <c r="AQ125" s="747"/>
      <c r="AR125" s="748"/>
      <c r="AS125" s="749"/>
      <c r="AT125" s="749"/>
      <c r="AU125" s="751"/>
      <c r="AV125" s="752"/>
      <c r="AW125" s="753"/>
      <c r="AX125" s="753"/>
      <c r="AY125" s="754"/>
      <c r="AZ125" s="754"/>
      <c r="BA125" s="754"/>
      <c r="BB125" s="754"/>
      <c r="BC125" s="754"/>
      <c r="BD125" s="754"/>
      <c r="BE125" s="754"/>
      <c r="BF125" s="754"/>
      <c r="BG125" s="754"/>
      <c r="BH125" s="754"/>
      <c r="BI125" s="754"/>
      <c r="BJ125" s="757"/>
      <c r="BK125" s="759"/>
      <c r="BL125" s="761"/>
      <c r="BM125" s="762"/>
      <c r="BN125" s="762"/>
      <c r="BO125" s="762"/>
      <c r="BP125" s="763"/>
      <c r="BQ125" s="763"/>
      <c r="BR125" s="764"/>
      <c r="BS125" s="765"/>
      <c r="BT125" s="766"/>
      <c r="BU125" s="766"/>
      <c r="BV125" s="766"/>
      <c r="BW125" s="767"/>
      <c r="BX125" s="769"/>
      <c r="BY125" s="770"/>
      <c r="BZ125" s="771"/>
      <c r="CA125" s="772"/>
      <c r="CB125" s="772"/>
      <c r="CC125" s="772"/>
      <c r="CD125" s="774"/>
      <c r="CE125" s="775"/>
      <c r="CF125" s="776"/>
      <c r="CG125" s="777"/>
      <c r="CH125" s="778"/>
      <c r="CI125" s="778"/>
      <c r="CJ125" s="778"/>
      <c r="CK125" s="779"/>
      <c r="CL125" s="780"/>
      <c r="CM125" s="781"/>
      <c r="CN125" s="782"/>
      <c r="CO125" s="783"/>
      <c r="CP125" s="784"/>
      <c r="CQ125" s="784"/>
      <c r="CR125" s="785"/>
      <c r="CS125" s="786"/>
      <c r="CT125" s="787"/>
      <c r="CU125" s="788"/>
      <c r="CV125" s="789"/>
      <c r="CW125" s="790"/>
      <c r="CX125" s="790"/>
      <c r="CY125" s="791"/>
      <c r="CZ125" s="793"/>
      <c r="DA125" s="794"/>
      <c r="DB125" s="795"/>
      <c r="DC125" s="796"/>
      <c r="DD125" s="796"/>
      <c r="DE125" s="796"/>
      <c r="DF125" s="798"/>
      <c r="DG125" s="799"/>
      <c r="DH125" s="800"/>
      <c r="DI125" s="801"/>
      <c r="DJ125" s="801"/>
      <c r="DK125" s="801"/>
      <c r="DL125" s="801"/>
      <c r="DM125" s="802"/>
      <c r="DN125" s="803"/>
      <c r="DO125" s="804"/>
      <c r="DP125" s="805"/>
      <c r="DQ125" s="807"/>
      <c r="DR125" s="808"/>
      <c r="DS125" s="808"/>
      <c r="DT125" s="809"/>
      <c r="DU125" s="810"/>
      <c r="DV125" s="811"/>
      <c r="DW125" s="812"/>
      <c r="DX125" s="815"/>
      <c r="DY125" s="815"/>
      <c r="DZ125" s="815"/>
      <c r="EA125" s="816"/>
      <c r="EB125" s="817"/>
      <c r="EC125" s="818"/>
      <c r="ED125" s="819"/>
      <c r="EE125" s="821"/>
      <c r="EF125" s="821"/>
      <c r="EG125" s="822"/>
      <c r="EH125" s="822"/>
      <c r="EI125" s="823"/>
      <c r="EJ125" s="825"/>
      <c r="EK125" s="825"/>
      <c r="EL125" s="825"/>
      <c r="EM125" s="825"/>
      <c r="EN125" s="823"/>
      <c r="EO125" s="825"/>
      <c r="EP125" s="826"/>
      <c r="EQ125" s="827"/>
      <c r="ER125" s="828"/>
      <c r="ES125" s="829"/>
      <c r="ET125" s="831"/>
      <c r="EU125" s="831"/>
      <c r="EV125" s="831"/>
      <c r="EW125" s="832"/>
      <c r="EX125" s="833"/>
      <c r="EY125" s="834"/>
      <c r="EZ125" s="713"/>
      <c r="FA125" s="563"/>
      <c r="FB125" s="570"/>
      <c r="FC125" s="570"/>
      <c r="FD125" s="568"/>
      <c r="FE125" s="567"/>
    </row>
    <row r="126" spans="1:161" s="509" customFormat="1" ht="83.25" customHeight="1">
      <c r="A126" s="712"/>
      <c r="B126" s="664" t="s">
        <v>1034</v>
      </c>
      <c r="C126" s="711" t="s">
        <v>839</v>
      </c>
      <c r="D126" s="563" t="s">
        <v>1277</v>
      </c>
      <c r="E126" s="563">
        <f t="shared" ref="E126" si="146">SUM(I126:N126)</f>
        <v>0</v>
      </c>
      <c r="F126" s="563">
        <v>1</v>
      </c>
      <c r="G126" s="563">
        <v>0</v>
      </c>
      <c r="H126" s="563">
        <v>0</v>
      </c>
      <c r="I126" s="563">
        <f t="shared" si="138"/>
        <v>0</v>
      </c>
      <c r="J126" s="563">
        <f t="shared" si="136"/>
        <v>0</v>
      </c>
      <c r="K126" s="563">
        <f t="shared" si="137"/>
        <v>0</v>
      </c>
      <c r="L126" s="563">
        <f t="shared" si="132"/>
        <v>0</v>
      </c>
      <c r="M126" s="563">
        <f t="shared" si="133"/>
        <v>0</v>
      </c>
      <c r="N126" s="563"/>
      <c r="O126" s="563">
        <f t="shared" si="134"/>
        <v>0</v>
      </c>
      <c r="P126" s="563">
        <f t="shared" si="135"/>
        <v>0</v>
      </c>
      <c r="Q126" s="563"/>
      <c r="R126" s="563"/>
      <c r="S126" s="563"/>
      <c r="T126" s="711"/>
      <c r="U126" s="711"/>
      <c r="V126" s="711"/>
      <c r="W126" s="711"/>
      <c r="X126" s="711"/>
      <c r="Y126" s="711"/>
      <c r="Z126" s="711"/>
      <c r="AA126" s="711"/>
      <c r="AB126" s="732"/>
      <c r="AC126" s="733"/>
      <c r="AD126" s="733"/>
      <c r="AE126" s="734"/>
      <c r="AF126" s="734"/>
      <c r="AG126" s="735"/>
      <c r="AH126" s="735"/>
      <c r="AI126" s="738"/>
      <c r="AJ126" s="740"/>
      <c r="AK126" s="742"/>
      <c r="AL126" s="743"/>
      <c r="AM126" s="743"/>
      <c r="AN126" s="744"/>
      <c r="AO126" s="745"/>
      <c r="AP126" s="746"/>
      <c r="AQ126" s="747"/>
      <c r="AR126" s="748"/>
      <c r="AS126" s="749"/>
      <c r="AT126" s="749"/>
      <c r="AU126" s="751"/>
      <c r="AV126" s="752"/>
      <c r="AW126" s="753"/>
      <c r="AX126" s="753"/>
      <c r="AY126" s="754"/>
      <c r="AZ126" s="754"/>
      <c r="BA126" s="754"/>
      <c r="BB126" s="754"/>
      <c r="BC126" s="754"/>
      <c r="BD126" s="754"/>
      <c r="BE126" s="754"/>
      <c r="BF126" s="754"/>
      <c r="BG126" s="754"/>
      <c r="BH126" s="754"/>
      <c r="BI126" s="754"/>
      <c r="BJ126" s="757"/>
      <c r="BK126" s="759"/>
      <c r="BL126" s="761"/>
      <c r="BM126" s="762"/>
      <c r="BN126" s="762"/>
      <c r="BO126" s="762"/>
      <c r="BP126" s="763"/>
      <c r="BQ126" s="763"/>
      <c r="BR126" s="764"/>
      <c r="BS126" s="765"/>
      <c r="BT126" s="766"/>
      <c r="BU126" s="766"/>
      <c r="BV126" s="766"/>
      <c r="BW126" s="767"/>
      <c r="BX126" s="769"/>
      <c r="BY126" s="770"/>
      <c r="BZ126" s="771"/>
      <c r="CA126" s="772"/>
      <c r="CB126" s="772"/>
      <c r="CC126" s="772"/>
      <c r="CD126" s="774"/>
      <c r="CE126" s="775"/>
      <c r="CF126" s="776"/>
      <c r="CG126" s="777"/>
      <c r="CH126" s="778"/>
      <c r="CI126" s="778"/>
      <c r="CJ126" s="778"/>
      <c r="CK126" s="779"/>
      <c r="CL126" s="780"/>
      <c r="CM126" s="781"/>
      <c r="CN126" s="782"/>
      <c r="CO126" s="783"/>
      <c r="CP126" s="784"/>
      <c r="CQ126" s="784"/>
      <c r="CR126" s="785"/>
      <c r="CS126" s="786"/>
      <c r="CT126" s="787"/>
      <c r="CU126" s="788"/>
      <c r="CV126" s="789"/>
      <c r="CW126" s="790"/>
      <c r="CX126" s="790"/>
      <c r="CY126" s="791"/>
      <c r="CZ126" s="793"/>
      <c r="DA126" s="794"/>
      <c r="DB126" s="795"/>
      <c r="DC126" s="796"/>
      <c r="DD126" s="796"/>
      <c r="DE126" s="796"/>
      <c r="DF126" s="798"/>
      <c r="DG126" s="799"/>
      <c r="DH126" s="800"/>
      <c r="DI126" s="801"/>
      <c r="DJ126" s="801"/>
      <c r="DK126" s="801"/>
      <c r="DL126" s="801"/>
      <c r="DM126" s="802"/>
      <c r="DN126" s="803"/>
      <c r="DO126" s="804"/>
      <c r="DP126" s="805"/>
      <c r="DQ126" s="807"/>
      <c r="DR126" s="808"/>
      <c r="DS126" s="808"/>
      <c r="DT126" s="809"/>
      <c r="DU126" s="810"/>
      <c r="DV126" s="811"/>
      <c r="DW126" s="812"/>
      <c r="DX126" s="815"/>
      <c r="DY126" s="815"/>
      <c r="DZ126" s="815"/>
      <c r="EA126" s="816"/>
      <c r="EB126" s="817"/>
      <c r="EC126" s="818"/>
      <c r="ED126" s="819"/>
      <c r="EE126" s="821"/>
      <c r="EF126" s="821"/>
      <c r="EG126" s="822"/>
      <c r="EH126" s="822"/>
      <c r="EI126" s="823"/>
      <c r="EJ126" s="825"/>
      <c r="EK126" s="825"/>
      <c r="EL126" s="825"/>
      <c r="EM126" s="825"/>
      <c r="EN126" s="823"/>
      <c r="EO126" s="825"/>
      <c r="EP126" s="826"/>
      <c r="EQ126" s="827"/>
      <c r="ER126" s="828"/>
      <c r="ES126" s="829"/>
      <c r="ET126" s="831"/>
      <c r="EU126" s="831"/>
      <c r="EV126" s="831"/>
      <c r="EW126" s="832"/>
      <c r="EX126" s="833"/>
      <c r="EY126" s="834"/>
      <c r="EZ126" s="711"/>
      <c r="FA126" s="563" t="s">
        <v>1278</v>
      </c>
      <c r="FB126" s="570"/>
      <c r="FC126" s="570"/>
      <c r="FD126" s="568"/>
      <c r="FE126" s="567" t="s">
        <v>1279</v>
      </c>
    </row>
    <row r="127" spans="1:161" s="509" customFormat="1" ht="83.25" customHeight="1">
      <c r="A127" s="760"/>
      <c r="B127" s="664" t="s">
        <v>1034</v>
      </c>
      <c r="C127" s="759" t="s">
        <v>839</v>
      </c>
      <c r="D127" s="563" t="s">
        <v>1310</v>
      </c>
      <c r="E127" s="563">
        <f t="shared" ref="E127" si="147">SUM(I127:N127)</f>
        <v>1</v>
      </c>
      <c r="F127" s="563">
        <v>1</v>
      </c>
      <c r="G127" s="563">
        <v>0</v>
      </c>
      <c r="H127" s="563">
        <v>0</v>
      </c>
      <c r="I127" s="563">
        <f t="shared" ref="I127" si="148">SUM(T127:AX127)</f>
        <v>0</v>
      </c>
      <c r="J127" s="563">
        <f t="shared" si="136"/>
        <v>1</v>
      </c>
      <c r="K127" s="563">
        <f t="shared" si="137"/>
        <v>0</v>
      </c>
      <c r="L127" s="563">
        <f t="shared" si="132"/>
        <v>0</v>
      </c>
      <c r="M127" s="563">
        <f t="shared" si="133"/>
        <v>0</v>
      </c>
      <c r="N127" s="563"/>
      <c r="O127" s="563">
        <f t="shared" si="134"/>
        <v>0</v>
      </c>
      <c r="P127" s="563">
        <f t="shared" si="135"/>
        <v>0</v>
      </c>
      <c r="Q127" s="563"/>
      <c r="R127" s="563"/>
      <c r="S127" s="563"/>
      <c r="T127" s="759"/>
      <c r="U127" s="759"/>
      <c r="V127" s="759"/>
      <c r="W127" s="759"/>
      <c r="X127" s="759"/>
      <c r="Y127" s="759"/>
      <c r="Z127" s="759"/>
      <c r="AA127" s="759"/>
      <c r="AB127" s="759"/>
      <c r="AC127" s="759"/>
      <c r="AD127" s="759"/>
      <c r="AE127" s="759"/>
      <c r="AF127" s="759"/>
      <c r="AG127" s="759"/>
      <c r="AH127" s="759"/>
      <c r="AI127" s="759"/>
      <c r="AJ127" s="759"/>
      <c r="AK127" s="759"/>
      <c r="AL127" s="759"/>
      <c r="AM127" s="759"/>
      <c r="AN127" s="759"/>
      <c r="AO127" s="759"/>
      <c r="AP127" s="759"/>
      <c r="AQ127" s="759"/>
      <c r="AR127" s="759"/>
      <c r="AS127" s="759"/>
      <c r="AT127" s="759"/>
      <c r="AU127" s="759"/>
      <c r="AV127" s="759"/>
      <c r="AW127" s="759"/>
      <c r="AX127" s="759"/>
      <c r="AY127" s="759"/>
      <c r="AZ127" s="759"/>
      <c r="BA127" s="759"/>
      <c r="BB127" s="759"/>
      <c r="BC127" s="759"/>
      <c r="BD127" s="759"/>
      <c r="BE127" s="759"/>
      <c r="BF127" s="759"/>
      <c r="BG127" s="759"/>
      <c r="BH127" s="759"/>
      <c r="BI127" s="759"/>
      <c r="BJ127" s="759"/>
      <c r="BK127" s="759">
        <v>1</v>
      </c>
      <c r="BL127" s="761"/>
      <c r="BM127" s="762"/>
      <c r="BN127" s="762"/>
      <c r="BO127" s="762"/>
      <c r="BP127" s="763"/>
      <c r="BQ127" s="763"/>
      <c r="BR127" s="764"/>
      <c r="BS127" s="765"/>
      <c r="BT127" s="766"/>
      <c r="BU127" s="766"/>
      <c r="BV127" s="766"/>
      <c r="BW127" s="767"/>
      <c r="BX127" s="769"/>
      <c r="BY127" s="770"/>
      <c r="BZ127" s="771"/>
      <c r="CA127" s="772"/>
      <c r="CB127" s="772"/>
      <c r="CC127" s="772"/>
      <c r="CD127" s="774"/>
      <c r="CE127" s="775"/>
      <c r="CF127" s="776"/>
      <c r="CG127" s="777"/>
      <c r="CH127" s="778"/>
      <c r="CI127" s="778"/>
      <c r="CJ127" s="778"/>
      <c r="CK127" s="779"/>
      <c r="CL127" s="780"/>
      <c r="CM127" s="781"/>
      <c r="CN127" s="782"/>
      <c r="CO127" s="783"/>
      <c r="CP127" s="784"/>
      <c r="CQ127" s="784"/>
      <c r="CR127" s="785"/>
      <c r="CS127" s="786"/>
      <c r="CT127" s="787"/>
      <c r="CU127" s="788"/>
      <c r="CV127" s="789"/>
      <c r="CW127" s="790"/>
      <c r="CX127" s="790"/>
      <c r="CY127" s="791"/>
      <c r="CZ127" s="793"/>
      <c r="DA127" s="794"/>
      <c r="DB127" s="795"/>
      <c r="DC127" s="796"/>
      <c r="DD127" s="796"/>
      <c r="DE127" s="796"/>
      <c r="DF127" s="798"/>
      <c r="DG127" s="799"/>
      <c r="DH127" s="800"/>
      <c r="DI127" s="801"/>
      <c r="DJ127" s="801"/>
      <c r="DK127" s="801"/>
      <c r="DL127" s="801"/>
      <c r="DM127" s="802"/>
      <c r="DN127" s="803"/>
      <c r="DO127" s="804"/>
      <c r="DP127" s="805"/>
      <c r="DQ127" s="807"/>
      <c r="DR127" s="808"/>
      <c r="DS127" s="808"/>
      <c r="DT127" s="809"/>
      <c r="DU127" s="810"/>
      <c r="DV127" s="811"/>
      <c r="DW127" s="812"/>
      <c r="DX127" s="815"/>
      <c r="DY127" s="815"/>
      <c r="DZ127" s="815"/>
      <c r="EA127" s="816"/>
      <c r="EB127" s="817"/>
      <c r="EC127" s="818"/>
      <c r="ED127" s="819"/>
      <c r="EE127" s="821"/>
      <c r="EF127" s="821"/>
      <c r="EG127" s="822"/>
      <c r="EH127" s="822"/>
      <c r="EI127" s="823"/>
      <c r="EJ127" s="825"/>
      <c r="EK127" s="825"/>
      <c r="EL127" s="825"/>
      <c r="EM127" s="825"/>
      <c r="EN127" s="823"/>
      <c r="EO127" s="825"/>
      <c r="EP127" s="826"/>
      <c r="EQ127" s="827"/>
      <c r="ER127" s="828"/>
      <c r="ES127" s="829"/>
      <c r="ET127" s="831"/>
      <c r="EU127" s="831"/>
      <c r="EV127" s="831"/>
      <c r="EW127" s="832"/>
      <c r="EX127" s="833"/>
      <c r="EY127" s="834"/>
      <c r="EZ127" s="759"/>
      <c r="FA127" s="563"/>
      <c r="FB127" s="570"/>
      <c r="FC127" s="570"/>
      <c r="FD127" s="568"/>
      <c r="FE127" s="567"/>
    </row>
    <row r="128" spans="1:161" s="509" customFormat="1" ht="83.25" customHeight="1">
      <c r="A128" s="750"/>
      <c r="B128" s="664" t="s">
        <v>1304</v>
      </c>
      <c r="C128" s="749" t="s">
        <v>839</v>
      </c>
      <c r="D128" s="563" t="s">
        <v>1305</v>
      </c>
      <c r="E128" s="563">
        <f t="shared" ref="E128" si="149">SUM(I128:N128)</f>
        <v>1</v>
      </c>
      <c r="F128" s="563">
        <v>1</v>
      </c>
      <c r="G128" s="563">
        <v>0</v>
      </c>
      <c r="H128" s="563">
        <v>0</v>
      </c>
      <c r="I128" s="563">
        <f t="shared" si="138"/>
        <v>1</v>
      </c>
      <c r="J128" s="563">
        <f t="shared" si="136"/>
        <v>0</v>
      </c>
      <c r="K128" s="563">
        <f t="shared" si="137"/>
        <v>0</v>
      </c>
      <c r="L128" s="563">
        <f t="shared" si="132"/>
        <v>0</v>
      </c>
      <c r="M128" s="563">
        <f t="shared" si="133"/>
        <v>0</v>
      </c>
      <c r="N128" s="563"/>
      <c r="O128" s="563">
        <f t="shared" si="134"/>
        <v>0</v>
      </c>
      <c r="P128" s="563">
        <f t="shared" si="135"/>
        <v>0</v>
      </c>
      <c r="Q128" s="563"/>
      <c r="R128" s="563"/>
      <c r="S128" s="563"/>
      <c r="T128" s="749"/>
      <c r="U128" s="749"/>
      <c r="V128" s="749"/>
      <c r="W128" s="749"/>
      <c r="X128" s="749"/>
      <c r="Y128" s="749"/>
      <c r="Z128" s="749"/>
      <c r="AA128" s="749"/>
      <c r="AB128" s="749"/>
      <c r="AC128" s="749"/>
      <c r="AD128" s="749"/>
      <c r="AE128" s="749"/>
      <c r="AF128" s="749"/>
      <c r="AG128" s="749"/>
      <c r="AH128" s="749"/>
      <c r="AI128" s="749"/>
      <c r="AJ128" s="749"/>
      <c r="AK128" s="749"/>
      <c r="AL128" s="749"/>
      <c r="AM128" s="749"/>
      <c r="AN128" s="749"/>
      <c r="AO128" s="749"/>
      <c r="AP128" s="749"/>
      <c r="AQ128" s="749">
        <v>1</v>
      </c>
      <c r="AR128" s="749"/>
      <c r="AS128" s="749"/>
      <c r="AT128" s="749"/>
      <c r="AU128" s="751"/>
      <c r="AV128" s="752"/>
      <c r="AW128" s="753"/>
      <c r="AX128" s="753"/>
      <c r="AY128" s="754"/>
      <c r="AZ128" s="754"/>
      <c r="BA128" s="754"/>
      <c r="BB128" s="754"/>
      <c r="BC128" s="754"/>
      <c r="BD128" s="754"/>
      <c r="BE128" s="754"/>
      <c r="BF128" s="754"/>
      <c r="BG128" s="754"/>
      <c r="BH128" s="754"/>
      <c r="BI128" s="754"/>
      <c r="BJ128" s="757"/>
      <c r="BK128" s="759"/>
      <c r="BL128" s="761"/>
      <c r="BM128" s="762"/>
      <c r="BN128" s="762"/>
      <c r="BO128" s="762"/>
      <c r="BP128" s="763"/>
      <c r="BQ128" s="763"/>
      <c r="BR128" s="764"/>
      <c r="BS128" s="765"/>
      <c r="BT128" s="766"/>
      <c r="BU128" s="766"/>
      <c r="BV128" s="766"/>
      <c r="BW128" s="767"/>
      <c r="BX128" s="769"/>
      <c r="BY128" s="770"/>
      <c r="BZ128" s="771"/>
      <c r="CA128" s="772"/>
      <c r="CB128" s="772"/>
      <c r="CC128" s="772"/>
      <c r="CD128" s="774"/>
      <c r="CE128" s="775"/>
      <c r="CF128" s="776"/>
      <c r="CG128" s="777"/>
      <c r="CH128" s="778"/>
      <c r="CI128" s="778"/>
      <c r="CJ128" s="778"/>
      <c r="CK128" s="779"/>
      <c r="CL128" s="780"/>
      <c r="CM128" s="781"/>
      <c r="CN128" s="782"/>
      <c r="CO128" s="783"/>
      <c r="CP128" s="784"/>
      <c r="CQ128" s="784"/>
      <c r="CR128" s="785"/>
      <c r="CS128" s="786"/>
      <c r="CT128" s="787"/>
      <c r="CU128" s="788"/>
      <c r="CV128" s="789"/>
      <c r="CW128" s="790"/>
      <c r="CX128" s="790"/>
      <c r="CY128" s="791"/>
      <c r="CZ128" s="793"/>
      <c r="DA128" s="794"/>
      <c r="DB128" s="795"/>
      <c r="DC128" s="796"/>
      <c r="DD128" s="796"/>
      <c r="DE128" s="796"/>
      <c r="DF128" s="798"/>
      <c r="DG128" s="799"/>
      <c r="DH128" s="800"/>
      <c r="DI128" s="801"/>
      <c r="DJ128" s="801"/>
      <c r="DK128" s="801"/>
      <c r="DL128" s="801"/>
      <c r="DM128" s="802"/>
      <c r="DN128" s="803"/>
      <c r="DO128" s="804"/>
      <c r="DP128" s="805"/>
      <c r="DQ128" s="807"/>
      <c r="DR128" s="808"/>
      <c r="DS128" s="808"/>
      <c r="DT128" s="809"/>
      <c r="DU128" s="810"/>
      <c r="DV128" s="811"/>
      <c r="DW128" s="812"/>
      <c r="DX128" s="815"/>
      <c r="DY128" s="815"/>
      <c r="DZ128" s="815"/>
      <c r="EA128" s="816"/>
      <c r="EB128" s="817"/>
      <c r="EC128" s="818"/>
      <c r="ED128" s="819"/>
      <c r="EE128" s="821"/>
      <c r="EF128" s="821"/>
      <c r="EG128" s="822"/>
      <c r="EH128" s="822"/>
      <c r="EI128" s="823"/>
      <c r="EJ128" s="825"/>
      <c r="EK128" s="825"/>
      <c r="EL128" s="825"/>
      <c r="EM128" s="825"/>
      <c r="EN128" s="823"/>
      <c r="EO128" s="825"/>
      <c r="EP128" s="826"/>
      <c r="EQ128" s="827"/>
      <c r="ER128" s="828"/>
      <c r="ES128" s="829"/>
      <c r="ET128" s="831"/>
      <c r="EU128" s="831"/>
      <c r="EV128" s="831"/>
      <c r="EW128" s="832"/>
      <c r="EX128" s="833"/>
      <c r="EY128" s="834"/>
      <c r="EZ128" s="749"/>
      <c r="FA128" s="563"/>
      <c r="FB128" s="570"/>
      <c r="FC128" s="570"/>
      <c r="FD128" s="568"/>
      <c r="FE128" s="567"/>
    </row>
    <row r="129" spans="1:161" s="509" customFormat="1" ht="97.5" customHeight="1">
      <c r="A129" s="760"/>
      <c r="B129" s="664" t="s">
        <v>1308</v>
      </c>
      <c r="C129" s="759"/>
      <c r="D129" s="563" t="s">
        <v>1309</v>
      </c>
      <c r="E129" s="563">
        <f t="shared" ref="E129" si="150">SUM(I129:N129)</f>
        <v>1</v>
      </c>
      <c r="F129" s="563">
        <v>1</v>
      </c>
      <c r="G129" s="563">
        <v>0</v>
      </c>
      <c r="H129" s="563">
        <v>0</v>
      </c>
      <c r="I129" s="563">
        <f t="shared" ref="I129" si="151">SUM(T129:AX129)</f>
        <v>0</v>
      </c>
      <c r="J129" s="563">
        <f t="shared" si="136"/>
        <v>1</v>
      </c>
      <c r="K129" s="563">
        <f t="shared" si="137"/>
        <v>0</v>
      </c>
      <c r="L129" s="563">
        <f t="shared" si="132"/>
        <v>0</v>
      </c>
      <c r="M129" s="563">
        <f t="shared" si="133"/>
        <v>0</v>
      </c>
      <c r="N129" s="563"/>
      <c r="O129" s="563">
        <f t="shared" si="134"/>
        <v>0</v>
      </c>
      <c r="P129" s="563">
        <f t="shared" si="135"/>
        <v>0</v>
      </c>
      <c r="Q129" s="563"/>
      <c r="R129" s="563"/>
      <c r="S129" s="563"/>
      <c r="T129" s="759"/>
      <c r="U129" s="759"/>
      <c r="V129" s="759"/>
      <c r="W129" s="759"/>
      <c r="X129" s="759"/>
      <c r="Y129" s="759"/>
      <c r="Z129" s="759"/>
      <c r="AA129" s="759"/>
      <c r="AB129" s="759"/>
      <c r="AC129" s="759"/>
      <c r="AD129" s="759"/>
      <c r="AE129" s="759"/>
      <c r="AF129" s="759"/>
      <c r="AG129" s="759"/>
      <c r="AH129" s="759"/>
      <c r="AI129" s="759"/>
      <c r="AJ129" s="759"/>
      <c r="AK129" s="759"/>
      <c r="AL129" s="759"/>
      <c r="AM129" s="759"/>
      <c r="AN129" s="759"/>
      <c r="AO129" s="759"/>
      <c r="AP129" s="759"/>
      <c r="AQ129" s="759"/>
      <c r="AR129" s="759"/>
      <c r="AS129" s="759"/>
      <c r="AT129" s="759"/>
      <c r="AU129" s="759"/>
      <c r="AV129" s="759"/>
      <c r="AW129" s="759"/>
      <c r="AX129" s="759"/>
      <c r="AY129" s="759"/>
      <c r="AZ129" s="759"/>
      <c r="BA129" s="759"/>
      <c r="BB129" s="759"/>
      <c r="BC129" s="759"/>
      <c r="BD129" s="759"/>
      <c r="BE129" s="759"/>
      <c r="BF129" s="759"/>
      <c r="BG129" s="759"/>
      <c r="BH129" s="759"/>
      <c r="BI129" s="759"/>
      <c r="BJ129" s="759"/>
      <c r="BK129" s="759">
        <v>1</v>
      </c>
      <c r="BL129" s="761"/>
      <c r="BM129" s="762"/>
      <c r="BN129" s="762"/>
      <c r="BO129" s="762"/>
      <c r="BP129" s="763"/>
      <c r="BQ129" s="763"/>
      <c r="BR129" s="764"/>
      <c r="BS129" s="765"/>
      <c r="BT129" s="766"/>
      <c r="BU129" s="766"/>
      <c r="BV129" s="766"/>
      <c r="BW129" s="767"/>
      <c r="BX129" s="769"/>
      <c r="BY129" s="770"/>
      <c r="BZ129" s="771"/>
      <c r="CA129" s="772"/>
      <c r="CB129" s="772"/>
      <c r="CC129" s="772"/>
      <c r="CD129" s="774"/>
      <c r="CE129" s="775"/>
      <c r="CF129" s="776"/>
      <c r="CG129" s="777"/>
      <c r="CH129" s="778"/>
      <c r="CI129" s="778"/>
      <c r="CJ129" s="778"/>
      <c r="CK129" s="779"/>
      <c r="CL129" s="780"/>
      <c r="CM129" s="781"/>
      <c r="CN129" s="782"/>
      <c r="CO129" s="783"/>
      <c r="CP129" s="784"/>
      <c r="CQ129" s="784"/>
      <c r="CR129" s="785"/>
      <c r="CS129" s="786"/>
      <c r="CT129" s="787"/>
      <c r="CU129" s="788"/>
      <c r="CV129" s="789"/>
      <c r="CW129" s="790"/>
      <c r="CX129" s="790"/>
      <c r="CY129" s="791"/>
      <c r="CZ129" s="793"/>
      <c r="DA129" s="794"/>
      <c r="DB129" s="795"/>
      <c r="DC129" s="796"/>
      <c r="DD129" s="796"/>
      <c r="DE129" s="796"/>
      <c r="DF129" s="798"/>
      <c r="DG129" s="799"/>
      <c r="DH129" s="800"/>
      <c r="DI129" s="801"/>
      <c r="DJ129" s="801"/>
      <c r="DK129" s="801"/>
      <c r="DL129" s="801"/>
      <c r="DM129" s="802"/>
      <c r="DN129" s="803"/>
      <c r="DO129" s="804"/>
      <c r="DP129" s="805"/>
      <c r="DQ129" s="807"/>
      <c r="DR129" s="808"/>
      <c r="DS129" s="808"/>
      <c r="DT129" s="809"/>
      <c r="DU129" s="810"/>
      <c r="DV129" s="811"/>
      <c r="DW129" s="812"/>
      <c r="DX129" s="815"/>
      <c r="DY129" s="815"/>
      <c r="DZ129" s="815"/>
      <c r="EA129" s="816"/>
      <c r="EB129" s="817"/>
      <c r="EC129" s="818"/>
      <c r="ED129" s="819"/>
      <c r="EE129" s="821"/>
      <c r="EF129" s="821"/>
      <c r="EG129" s="822"/>
      <c r="EH129" s="822"/>
      <c r="EI129" s="823"/>
      <c r="EJ129" s="825"/>
      <c r="EK129" s="825"/>
      <c r="EL129" s="825"/>
      <c r="EM129" s="825"/>
      <c r="EN129" s="823"/>
      <c r="EO129" s="825"/>
      <c r="EP129" s="826"/>
      <c r="EQ129" s="827"/>
      <c r="ER129" s="828"/>
      <c r="ES129" s="829"/>
      <c r="ET129" s="831"/>
      <c r="EU129" s="831"/>
      <c r="EV129" s="831"/>
      <c r="EW129" s="832"/>
      <c r="EX129" s="833"/>
      <c r="EY129" s="834"/>
      <c r="EZ129" s="759"/>
      <c r="FA129" s="563"/>
      <c r="FB129" s="570"/>
      <c r="FC129" s="570"/>
      <c r="FD129" s="568"/>
      <c r="FE129" s="567"/>
    </row>
    <row r="130" spans="1:161" s="509" customFormat="1" ht="97.5" customHeight="1">
      <c r="A130" s="544">
        <v>63</v>
      </c>
      <c r="B130" s="664" t="s">
        <v>1004</v>
      </c>
      <c r="C130" s="551" t="s">
        <v>1103</v>
      </c>
      <c r="D130" s="563" t="s">
        <v>1104</v>
      </c>
      <c r="E130" s="563">
        <f t="shared" si="124"/>
        <v>0</v>
      </c>
      <c r="F130" s="563">
        <v>0</v>
      </c>
      <c r="G130" s="563">
        <v>0</v>
      </c>
      <c r="H130" s="563">
        <v>0</v>
      </c>
      <c r="I130" s="563">
        <f t="shared" si="138"/>
        <v>0</v>
      </c>
      <c r="J130" s="563">
        <f t="shared" si="136"/>
        <v>0</v>
      </c>
      <c r="K130" s="563">
        <f t="shared" si="137"/>
        <v>0</v>
      </c>
      <c r="L130" s="563">
        <f t="shared" si="132"/>
        <v>0</v>
      </c>
      <c r="M130" s="563">
        <f t="shared" si="133"/>
        <v>0</v>
      </c>
      <c r="N130" s="563"/>
      <c r="O130" s="563">
        <f t="shared" si="134"/>
        <v>0</v>
      </c>
      <c r="P130" s="563">
        <f t="shared" si="135"/>
        <v>0</v>
      </c>
      <c r="Q130" s="563"/>
      <c r="R130" s="563"/>
      <c r="S130" s="563"/>
      <c r="T130" s="551"/>
      <c r="U130" s="551"/>
      <c r="V130" s="551"/>
      <c r="W130" s="551"/>
      <c r="X130" s="551"/>
      <c r="Y130" s="551"/>
      <c r="Z130" s="551"/>
      <c r="AA130" s="551"/>
      <c r="AB130" s="732"/>
      <c r="AC130" s="733"/>
      <c r="AD130" s="733"/>
      <c r="AE130" s="734"/>
      <c r="AF130" s="734"/>
      <c r="AG130" s="735"/>
      <c r="AH130" s="735"/>
      <c r="AI130" s="738"/>
      <c r="AJ130" s="740"/>
      <c r="AK130" s="742"/>
      <c r="AL130" s="743"/>
      <c r="AM130" s="743"/>
      <c r="AN130" s="744"/>
      <c r="AO130" s="745"/>
      <c r="AP130" s="746"/>
      <c r="AQ130" s="747"/>
      <c r="AR130" s="748"/>
      <c r="AS130" s="749"/>
      <c r="AT130" s="749"/>
      <c r="AU130" s="751"/>
      <c r="AV130" s="752"/>
      <c r="AW130" s="753"/>
      <c r="AX130" s="753"/>
      <c r="AY130" s="754"/>
      <c r="AZ130" s="754"/>
      <c r="BA130" s="754"/>
      <c r="BB130" s="754"/>
      <c r="BC130" s="754"/>
      <c r="BD130" s="754"/>
      <c r="BE130" s="754"/>
      <c r="BF130" s="754"/>
      <c r="BG130" s="754"/>
      <c r="BH130" s="754"/>
      <c r="BI130" s="754"/>
      <c r="BJ130" s="757"/>
      <c r="BK130" s="759"/>
      <c r="BL130" s="761"/>
      <c r="BM130" s="762"/>
      <c r="BN130" s="762"/>
      <c r="BO130" s="762"/>
      <c r="BP130" s="763"/>
      <c r="BQ130" s="763"/>
      <c r="BR130" s="764"/>
      <c r="BS130" s="765"/>
      <c r="BT130" s="766"/>
      <c r="BU130" s="766"/>
      <c r="BV130" s="766"/>
      <c r="BW130" s="767"/>
      <c r="BX130" s="769"/>
      <c r="BY130" s="770"/>
      <c r="BZ130" s="771"/>
      <c r="CA130" s="772"/>
      <c r="CB130" s="772"/>
      <c r="CC130" s="772"/>
      <c r="CD130" s="774"/>
      <c r="CE130" s="775"/>
      <c r="CF130" s="776"/>
      <c r="CG130" s="777"/>
      <c r="CH130" s="778"/>
      <c r="CI130" s="778"/>
      <c r="CJ130" s="778"/>
      <c r="CK130" s="779"/>
      <c r="CL130" s="780"/>
      <c r="CM130" s="781"/>
      <c r="CN130" s="782"/>
      <c r="CO130" s="783"/>
      <c r="CP130" s="784"/>
      <c r="CQ130" s="784"/>
      <c r="CR130" s="785"/>
      <c r="CS130" s="786"/>
      <c r="CT130" s="787"/>
      <c r="CU130" s="788"/>
      <c r="CV130" s="789"/>
      <c r="CW130" s="790"/>
      <c r="CX130" s="790"/>
      <c r="CY130" s="791"/>
      <c r="CZ130" s="793"/>
      <c r="DA130" s="794"/>
      <c r="DB130" s="795"/>
      <c r="DC130" s="796"/>
      <c r="DD130" s="796"/>
      <c r="DE130" s="796"/>
      <c r="DF130" s="798"/>
      <c r="DG130" s="799"/>
      <c r="DH130" s="800"/>
      <c r="DI130" s="801"/>
      <c r="DJ130" s="801"/>
      <c r="DK130" s="801"/>
      <c r="DL130" s="801"/>
      <c r="DM130" s="802"/>
      <c r="DN130" s="803"/>
      <c r="DO130" s="804"/>
      <c r="DP130" s="805"/>
      <c r="DQ130" s="807"/>
      <c r="DR130" s="808"/>
      <c r="DS130" s="808"/>
      <c r="DT130" s="809"/>
      <c r="DU130" s="810"/>
      <c r="DV130" s="811"/>
      <c r="DW130" s="812"/>
      <c r="DX130" s="815"/>
      <c r="DY130" s="815"/>
      <c r="DZ130" s="815"/>
      <c r="EA130" s="816"/>
      <c r="EB130" s="817"/>
      <c r="EC130" s="818"/>
      <c r="ED130" s="819"/>
      <c r="EE130" s="821"/>
      <c r="EF130" s="821"/>
      <c r="EG130" s="822"/>
      <c r="EH130" s="822"/>
      <c r="EI130" s="823"/>
      <c r="EJ130" s="825"/>
      <c r="EK130" s="825"/>
      <c r="EL130" s="825"/>
      <c r="EM130" s="825"/>
      <c r="EN130" s="823"/>
      <c r="EO130" s="825"/>
      <c r="EP130" s="826"/>
      <c r="EQ130" s="827"/>
      <c r="ER130" s="828"/>
      <c r="ES130" s="829"/>
      <c r="ET130" s="831"/>
      <c r="EU130" s="831"/>
      <c r="EV130" s="831"/>
      <c r="EW130" s="832"/>
      <c r="EX130" s="833"/>
      <c r="EY130" s="834"/>
      <c r="EZ130" s="551"/>
      <c r="FA130" s="563" t="s">
        <v>1105</v>
      </c>
      <c r="FB130" s="570"/>
      <c r="FC130" s="570"/>
      <c r="FD130" s="568"/>
      <c r="FE130" s="567" t="s">
        <v>1108</v>
      </c>
    </row>
    <row r="131" spans="1:161" s="509" customFormat="1" ht="83.25" customHeight="1">
      <c r="A131" s="665">
        <v>64</v>
      </c>
      <c r="B131" s="931" t="s">
        <v>905</v>
      </c>
      <c r="C131" s="551" t="s">
        <v>839</v>
      </c>
      <c r="D131" s="576" t="s">
        <v>1311</v>
      </c>
      <c r="E131" s="563">
        <f t="shared" si="124"/>
        <v>1</v>
      </c>
      <c r="F131" s="563">
        <v>0</v>
      </c>
      <c r="G131" s="563">
        <v>0</v>
      </c>
      <c r="H131" s="563">
        <v>0</v>
      </c>
      <c r="I131" s="563">
        <f t="shared" si="138"/>
        <v>0</v>
      </c>
      <c r="J131" s="563">
        <f t="shared" si="136"/>
        <v>1</v>
      </c>
      <c r="K131" s="563">
        <f t="shared" si="137"/>
        <v>0</v>
      </c>
      <c r="L131" s="563">
        <f t="shared" si="132"/>
        <v>0</v>
      </c>
      <c r="M131" s="563">
        <f t="shared" si="133"/>
        <v>0</v>
      </c>
      <c r="N131" s="563"/>
      <c r="O131" s="563">
        <f t="shared" si="134"/>
        <v>0</v>
      </c>
      <c r="P131" s="563">
        <f t="shared" si="135"/>
        <v>0</v>
      </c>
      <c r="Q131" s="563"/>
      <c r="R131" s="563"/>
      <c r="S131" s="563"/>
      <c r="T131" s="551"/>
      <c r="U131" s="551"/>
      <c r="V131" s="551"/>
      <c r="W131" s="551"/>
      <c r="X131" s="551"/>
      <c r="Y131" s="551"/>
      <c r="Z131" s="551"/>
      <c r="AA131" s="551"/>
      <c r="AB131" s="732"/>
      <c r="AC131" s="733"/>
      <c r="AD131" s="733"/>
      <c r="AE131" s="734"/>
      <c r="AF131" s="734"/>
      <c r="AG131" s="735"/>
      <c r="AH131" s="735"/>
      <c r="AI131" s="738"/>
      <c r="AJ131" s="740"/>
      <c r="AK131" s="742"/>
      <c r="AL131" s="743"/>
      <c r="AM131" s="743"/>
      <c r="AN131" s="744"/>
      <c r="AO131" s="745"/>
      <c r="AP131" s="746"/>
      <c r="AQ131" s="747"/>
      <c r="AR131" s="748"/>
      <c r="AS131" s="749"/>
      <c r="AT131" s="749"/>
      <c r="AU131" s="751"/>
      <c r="AV131" s="752"/>
      <c r="AW131" s="753"/>
      <c r="AX131" s="753"/>
      <c r="AY131" s="754"/>
      <c r="AZ131" s="754"/>
      <c r="BA131" s="754"/>
      <c r="BB131" s="754"/>
      <c r="BC131" s="754"/>
      <c r="BD131" s="754"/>
      <c r="BE131" s="754"/>
      <c r="BF131" s="754"/>
      <c r="BG131" s="754"/>
      <c r="BH131" s="754"/>
      <c r="BI131" s="754"/>
      <c r="BJ131" s="757"/>
      <c r="BK131" s="759"/>
      <c r="BL131" s="761"/>
      <c r="BM131" s="762">
        <v>1</v>
      </c>
      <c r="BN131" s="762"/>
      <c r="BO131" s="762"/>
      <c r="BP131" s="763"/>
      <c r="BQ131" s="763"/>
      <c r="BR131" s="764"/>
      <c r="BS131" s="765"/>
      <c r="BT131" s="766"/>
      <c r="BU131" s="766"/>
      <c r="BV131" s="766"/>
      <c r="BW131" s="767"/>
      <c r="BX131" s="769"/>
      <c r="BY131" s="770"/>
      <c r="BZ131" s="771"/>
      <c r="CA131" s="772"/>
      <c r="CB131" s="772"/>
      <c r="CC131" s="772"/>
      <c r="CD131" s="774"/>
      <c r="CE131" s="775"/>
      <c r="CF131" s="776"/>
      <c r="CG131" s="777"/>
      <c r="CH131" s="778"/>
      <c r="CI131" s="778"/>
      <c r="CJ131" s="778"/>
      <c r="CK131" s="779"/>
      <c r="CL131" s="780"/>
      <c r="CM131" s="781"/>
      <c r="CN131" s="782"/>
      <c r="CO131" s="783"/>
      <c r="CP131" s="784"/>
      <c r="CQ131" s="784"/>
      <c r="CR131" s="785"/>
      <c r="CS131" s="786"/>
      <c r="CT131" s="787"/>
      <c r="CU131" s="788"/>
      <c r="CV131" s="789"/>
      <c r="CW131" s="790"/>
      <c r="CX131" s="790"/>
      <c r="CY131" s="791"/>
      <c r="CZ131" s="793"/>
      <c r="DA131" s="794"/>
      <c r="DB131" s="795"/>
      <c r="DC131" s="796"/>
      <c r="DD131" s="796"/>
      <c r="DE131" s="796"/>
      <c r="DF131" s="798"/>
      <c r="DG131" s="799"/>
      <c r="DH131" s="800"/>
      <c r="DI131" s="801"/>
      <c r="DJ131" s="801"/>
      <c r="DK131" s="801"/>
      <c r="DL131" s="801"/>
      <c r="DM131" s="802"/>
      <c r="DN131" s="803"/>
      <c r="DO131" s="804"/>
      <c r="DP131" s="805"/>
      <c r="DQ131" s="807"/>
      <c r="DR131" s="808"/>
      <c r="DS131" s="808"/>
      <c r="DT131" s="809"/>
      <c r="DU131" s="810"/>
      <c r="DV131" s="811"/>
      <c r="DW131" s="812"/>
      <c r="DX131" s="815"/>
      <c r="DY131" s="815"/>
      <c r="DZ131" s="815"/>
      <c r="EA131" s="816"/>
      <c r="EB131" s="817"/>
      <c r="EC131" s="818"/>
      <c r="ED131" s="819"/>
      <c r="EE131" s="821"/>
      <c r="EF131" s="821"/>
      <c r="EG131" s="822"/>
      <c r="EH131" s="822"/>
      <c r="EI131" s="823"/>
      <c r="EJ131" s="825"/>
      <c r="EK131" s="825"/>
      <c r="EL131" s="825"/>
      <c r="EM131" s="825"/>
      <c r="EN131" s="823"/>
      <c r="EO131" s="825"/>
      <c r="EP131" s="826"/>
      <c r="EQ131" s="827"/>
      <c r="ER131" s="828"/>
      <c r="ES131" s="829"/>
      <c r="ET131" s="831"/>
      <c r="EU131" s="831"/>
      <c r="EV131" s="831"/>
      <c r="EW131" s="832"/>
      <c r="EX131" s="833"/>
      <c r="EY131" s="834"/>
      <c r="EZ131" s="551"/>
      <c r="FA131" s="574" t="s">
        <v>1114</v>
      </c>
      <c r="FB131" s="598"/>
      <c r="FC131" s="570" t="s">
        <v>840</v>
      </c>
      <c r="FD131" s="568"/>
      <c r="FE131" s="567" t="s">
        <v>845</v>
      </c>
    </row>
    <row r="132" spans="1:161" s="509" customFormat="1" ht="48" customHeight="1">
      <c r="A132" s="544">
        <v>65</v>
      </c>
      <c r="B132" s="932"/>
      <c r="C132" s="551" t="s">
        <v>839</v>
      </c>
      <c r="D132" s="576" t="s">
        <v>1056</v>
      </c>
      <c r="E132" s="563">
        <f t="shared" si="124"/>
        <v>0</v>
      </c>
      <c r="F132" s="563">
        <v>0</v>
      </c>
      <c r="G132" s="563">
        <v>0</v>
      </c>
      <c r="H132" s="563">
        <v>0</v>
      </c>
      <c r="I132" s="563">
        <f t="shared" si="138"/>
        <v>0</v>
      </c>
      <c r="J132" s="563">
        <f t="shared" si="136"/>
        <v>0</v>
      </c>
      <c r="K132" s="563">
        <f t="shared" si="137"/>
        <v>0</v>
      </c>
      <c r="L132" s="563">
        <f t="shared" si="132"/>
        <v>0</v>
      </c>
      <c r="M132" s="563">
        <f t="shared" si="133"/>
        <v>0</v>
      </c>
      <c r="N132" s="563"/>
      <c r="O132" s="563">
        <f t="shared" si="134"/>
        <v>0</v>
      </c>
      <c r="P132" s="563">
        <f t="shared" si="135"/>
        <v>0</v>
      </c>
      <c r="Q132" s="563"/>
      <c r="R132" s="563"/>
      <c r="S132" s="563"/>
      <c r="T132" s="551"/>
      <c r="U132" s="551"/>
      <c r="V132" s="551"/>
      <c r="W132" s="551"/>
      <c r="X132" s="551"/>
      <c r="Y132" s="551"/>
      <c r="Z132" s="551"/>
      <c r="AA132" s="551"/>
      <c r="AB132" s="732"/>
      <c r="AC132" s="733"/>
      <c r="AD132" s="733"/>
      <c r="AE132" s="734"/>
      <c r="AF132" s="734"/>
      <c r="AG132" s="735"/>
      <c r="AH132" s="735"/>
      <c r="AI132" s="738"/>
      <c r="AJ132" s="740"/>
      <c r="AK132" s="742"/>
      <c r="AL132" s="743"/>
      <c r="AM132" s="743"/>
      <c r="AN132" s="744"/>
      <c r="AO132" s="745"/>
      <c r="AP132" s="746"/>
      <c r="AQ132" s="747"/>
      <c r="AR132" s="748"/>
      <c r="AS132" s="749"/>
      <c r="AT132" s="749"/>
      <c r="AU132" s="751"/>
      <c r="AV132" s="752"/>
      <c r="AW132" s="753"/>
      <c r="AX132" s="753"/>
      <c r="AY132" s="754"/>
      <c r="AZ132" s="754"/>
      <c r="BA132" s="754"/>
      <c r="BB132" s="754"/>
      <c r="BC132" s="754"/>
      <c r="BD132" s="754"/>
      <c r="BE132" s="754"/>
      <c r="BF132" s="754"/>
      <c r="BG132" s="754"/>
      <c r="BH132" s="754"/>
      <c r="BI132" s="754"/>
      <c r="BJ132" s="757"/>
      <c r="BK132" s="759"/>
      <c r="BL132" s="761"/>
      <c r="BM132" s="762"/>
      <c r="BN132" s="762"/>
      <c r="BO132" s="762"/>
      <c r="BP132" s="763"/>
      <c r="BQ132" s="763"/>
      <c r="BR132" s="764"/>
      <c r="BS132" s="765"/>
      <c r="BT132" s="766"/>
      <c r="BU132" s="766"/>
      <c r="BV132" s="766"/>
      <c r="BW132" s="767"/>
      <c r="BX132" s="769"/>
      <c r="BY132" s="770"/>
      <c r="BZ132" s="771"/>
      <c r="CA132" s="772"/>
      <c r="CB132" s="772"/>
      <c r="CC132" s="772"/>
      <c r="CD132" s="774"/>
      <c r="CE132" s="775"/>
      <c r="CF132" s="776"/>
      <c r="CG132" s="777"/>
      <c r="CH132" s="778"/>
      <c r="CI132" s="778"/>
      <c r="CJ132" s="778"/>
      <c r="CK132" s="779"/>
      <c r="CL132" s="780"/>
      <c r="CM132" s="781"/>
      <c r="CN132" s="782"/>
      <c r="CO132" s="783"/>
      <c r="CP132" s="784"/>
      <c r="CQ132" s="784"/>
      <c r="CR132" s="785"/>
      <c r="CS132" s="786"/>
      <c r="CT132" s="787"/>
      <c r="CU132" s="788"/>
      <c r="CV132" s="789"/>
      <c r="CW132" s="790"/>
      <c r="CX132" s="790"/>
      <c r="CY132" s="791"/>
      <c r="CZ132" s="793"/>
      <c r="DA132" s="794"/>
      <c r="DB132" s="795"/>
      <c r="DC132" s="796"/>
      <c r="DD132" s="796"/>
      <c r="DE132" s="796"/>
      <c r="DF132" s="798"/>
      <c r="DG132" s="799"/>
      <c r="DH132" s="800"/>
      <c r="DI132" s="801"/>
      <c r="DJ132" s="801"/>
      <c r="DK132" s="801"/>
      <c r="DL132" s="801"/>
      <c r="DM132" s="802"/>
      <c r="DN132" s="803"/>
      <c r="DO132" s="804"/>
      <c r="DP132" s="805"/>
      <c r="DQ132" s="807"/>
      <c r="DR132" s="808"/>
      <c r="DS132" s="808"/>
      <c r="DT132" s="809"/>
      <c r="DU132" s="810"/>
      <c r="DV132" s="811"/>
      <c r="DW132" s="812"/>
      <c r="DX132" s="815"/>
      <c r="DY132" s="815"/>
      <c r="DZ132" s="815"/>
      <c r="EA132" s="816"/>
      <c r="EB132" s="817"/>
      <c r="EC132" s="818"/>
      <c r="ED132" s="819"/>
      <c r="EE132" s="821"/>
      <c r="EF132" s="821"/>
      <c r="EG132" s="822"/>
      <c r="EH132" s="822"/>
      <c r="EI132" s="823"/>
      <c r="EJ132" s="825"/>
      <c r="EK132" s="825"/>
      <c r="EL132" s="825"/>
      <c r="EM132" s="825"/>
      <c r="EN132" s="823"/>
      <c r="EO132" s="825"/>
      <c r="EP132" s="826"/>
      <c r="EQ132" s="827"/>
      <c r="ER132" s="828"/>
      <c r="ES132" s="829"/>
      <c r="ET132" s="831"/>
      <c r="EU132" s="831"/>
      <c r="EV132" s="831"/>
      <c r="EW132" s="832"/>
      <c r="EX132" s="833"/>
      <c r="EY132" s="834"/>
      <c r="EZ132" s="551"/>
      <c r="FA132" s="574" t="s">
        <v>1059</v>
      </c>
      <c r="FB132" s="598"/>
      <c r="FC132" s="570"/>
      <c r="FD132" s="568"/>
      <c r="FE132" s="567" t="s">
        <v>1021</v>
      </c>
    </row>
    <row r="133" spans="1:161" s="509" customFormat="1" ht="74.25" customHeight="1">
      <c r="A133" s="665">
        <v>66</v>
      </c>
      <c r="B133" s="569" t="s">
        <v>1064</v>
      </c>
      <c r="C133" s="551" t="s">
        <v>839</v>
      </c>
      <c r="D133" s="576" t="s">
        <v>1065</v>
      </c>
      <c r="E133" s="563">
        <f t="shared" si="124"/>
        <v>0</v>
      </c>
      <c r="F133" s="563">
        <v>0</v>
      </c>
      <c r="G133" s="563">
        <v>0</v>
      </c>
      <c r="H133" s="563">
        <v>0</v>
      </c>
      <c r="I133" s="563">
        <f t="shared" si="138"/>
        <v>0</v>
      </c>
      <c r="J133" s="563">
        <f t="shared" si="136"/>
        <v>0</v>
      </c>
      <c r="K133" s="563">
        <f t="shared" si="137"/>
        <v>0</v>
      </c>
      <c r="L133" s="563">
        <f t="shared" si="132"/>
        <v>0</v>
      </c>
      <c r="M133" s="563">
        <f t="shared" si="133"/>
        <v>0</v>
      </c>
      <c r="N133" s="563"/>
      <c r="O133" s="563">
        <f t="shared" si="134"/>
        <v>0</v>
      </c>
      <c r="P133" s="563">
        <f t="shared" si="135"/>
        <v>0</v>
      </c>
      <c r="Q133" s="563"/>
      <c r="R133" s="563"/>
      <c r="S133" s="563"/>
      <c r="T133" s="551"/>
      <c r="U133" s="551"/>
      <c r="V133" s="551"/>
      <c r="W133" s="551"/>
      <c r="X133" s="551"/>
      <c r="Y133" s="551"/>
      <c r="Z133" s="551"/>
      <c r="AA133" s="551"/>
      <c r="AB133" s="732"/>
      <c r="AC133" s="733"/>
      <c r="AD133" s="733"/>
      <c r="AE133" s="734"/>
      <c r="AF133" s="734"/>
      <c r="AG133" s="735"/>
      <c r="AH133" s="735"/>
      <c r="AI133" s="738"/>
      <c r="AJ133" s="740"/>
      <c r="AK133" s="742"/>
      <c r="AL133" s="743"/>
      <c r="AM133" s="743"/>
      <c r="AN133" s="744"/>
      <c r="AO133" s="745"/>
      <c r="AP133" s="746"/>
      <c r="AQ133" s="747"/>
      <c r="AR133" s="748"/>
      <c r="AS133" s="749"/>
      <c r="AT133" s="749"/>
      <c r="AU133" s="751"/>
      <c r="AV133" s="752"/>
      <c r="AW133" s="753"/>
      <c r="AX133" s="753"/>
      <c r="AY133" s="754"/>
      <c r="AZ133" s="754"/>
      <c r="BA133" s="754"/>
      <c r="BB133" s="754"/>
      <c r="BC133" s="754"/>
      <c r="BD133" s="754"/>
      <c r="BE133" s="754"/>
      <c r="BF133" s="754"/>
      <c r="BG133" s="754"/>
      <c r="BH133" s="754"/>
      <c r="BI133" s="754"/>
      <c r="BJ133" s="757"/>
      <c r="BK133" s="759"/>
      <c r="BL133" s="761"/>
      <c r="BM133" s="762"/>
      <c r="BN133" s="762"/>
      <c r="BO133" s="762"/>
      <c r="BP133" s="763"/>
      <c r="BQ133" s="763"/>
      <c r="BR133" s="764"/>
      <c r="BS133" s="765"/>
      <c r="BT133" s="766"/>
      <c r="BU133" s="766"/>
      <c r="BV133" s="766"/>
      <c r="BW133" s="767"/>
      <c r="BX133" s="769"/>
      <c r="BY133" s="770"/>
      <c r="BZ133" s="771"/>
      <c r="CA133" s="772"/>
      <c r="CB133" s="772"/>
      <c r="CC133" s="772"/>
      <c r="CD133" s="774"/>
      <c r="CE133" s="775"/>
      <c r="CF133" s="776"/>
      <c r="CG133" s="777"/>
      <c r="CH133" s="778"/>
      <c r="CI133" s="778"/>
      <c r="CJ133" s="778"/>
      <c r="CK133" s="779"/>
      <c r="CL133" s="780"/>
      <c r="CM133" s="781"/>
      <c r="CN133" s="782"/>
      <c r="CO133" s="783"/>
      <c r="CP133" s="784"/>
      <c r="CQ133" s="784"/>
      <c r="CR133" s="785"/>
      <c r="CS133" s="786"/>
      <c r="CT133" s="787"/>
      <c r="CU133" s="788"/>
      <c r="CV133" s="789"/>
      <c r="CW133" s="790"/>
      <c r="CX133" s="790"/>
      <c r="CY133" s="791"/>
      <c r="CZ133" s="793"/>
      <c r="DA133" s="794"/>
      <c r="DB133" s="795"/>
      <c r="DC133" s="796"/>
      <c r="DD133" s="796"/>
      <c r="DE133" s="796"/>
      <c r="DF133" s="798"/>
      <c r="DG133" s="799"/>
      <c r="DH133" s="800"/>
      <c r="DI133" s="801"/>
      <c r="DJ133" s="801"/>
      <c r="DK133" s="801"/>
      <c r="DL133" s="801"/>
      <c r="DM133" s="802"/>
      <c r="DN133" s="803"/>
      <c r="DO133" s="804"/>
      <c r="DP133" s="805"/>
      <c r="DQ133" s="807"/>
      <c r="DR133" s="808"/>
      <c r="DS133" s="808"/>
      <c r="DT133" s="809"/>
      <c r="DU133" s="810"/>
      <c r="DV133" s="811"/>
      <c r="DW133" s="812"/>
      <c r="DX133" s="815"/>
      <c r="DY133" s="815"/>
      <c r="DZ133" s="815"/>
      <c r="EA133" s="816"/>
      <c r="EB133" s="817"/>
      <c r="EC133" s="818"/>
      <c r="ED133" s="819"/>
      <c r="EE133" s="821"/>
      <c r="EF133" s="821"/>
      <c r="EG133" s="822"/>
      <c r="EH133" s="822"/>
      <c r="EI133" s="823"/>
      <c r="EJ133" s="825"/>
      <c r="EK133" s="825"/>
      <c r="EL133" s="825"/>
      <c r="EM133" s="825"/>
      <c r="EN133" s="823"/>
      <c r="EO133" s="825"/>
      <c r="EP133" s="826"/>
      <c r="EQ133" s="827"/>
      <c r="ER133" s="828"/>
      <c r="ES133" s="829"/>
      <c r="ET133" s="831"/>
      <c r="EU133" s="831"/>
      <c r="EV133" s="831"/>
      <c r="EW133" s="832"/>
      <c r="EX133" s="833"/>
      <c r="EY133" s="834"/>
      <c r="EZ133" s="551"/>
      <c r="FA133" s="574"/>
      <c r="FB133" s="598"/>
      <c r="FC133" s="570"/>
      <c r="FD133" s="568"/>
      <c r="FE133" s="567" t="s">
        <v>1007</v>
      </c>
    </row>
    <row r="134" spans="1:161" s="509" customFormat="1" ht="74.25" customHeight="1">
      <c r="A134" s="683"/>
      <c r="B134" s="569" t="s">
        <v>1035</v>
      </c>
      <c r="C134" s="682" t="s">
        <v>839</v>
      </c>
      <c r="D134" s="576" t="s">
        <v>1246</v>
      </c>
      <c r="E134" s="563">
        <f t="shared" ref="E134" si="152">SUM(I134:N134)</f>
        <v>0</v>
      </c>
      <c r="F134" s="563">
        <v>0</v>
      </c>
      <c r="G134" s="563">
        <v>0</v>
      </c>
      <c r="H134" s="563">
        <v>0</v>
      </c>
      <c r="I134" s="563">
        <f t="shared" si="138"/>
        <v>0</v>
      </c>
      <c r="J134" s="563">
        <f t="shared" si="136"/>
        <v>0</v>
      </c>
      <c r="K134" s="563">
        <f t="shared" si="137"/>
        <v>0</v>
      </c>
      <c r="L134" s="563">
        <f t="shared" si="132"/>
        <v>0</v>
      </c>
      <c r="M134" s="563">
        <f t="shared" si="133"/>
        <v>0</v>
      </c>
      <c r="N134" s="563"/>
      <c r="O134" s="563">
        <f t="shared" si="134"/>
        <v>0</v>
      </c>
      <c r="P134" s="563">
        <f t="shared" si="135"/>
        <v>0</v>
      </c>
      <c r="Q134" s="563"/>
      <c r="R134" s="563"/>
      <c r="S134" s="563"/>
      <c r="T134" s="682"/>
      <c r="U134" s="682"/>
      <c r="V134" s="682"/>
      <c r="W134" s="682"/>
      <c r="X134" s="682"/>
      <c r="Y134" s="682"/>
      <c r="Z134" s="682"/>
      <c r="AA134" s="682"/>
      <c r="AB134" s="732"/>
      <c r="AC134" s="733"/>
      <c r="AD134" s="733"/>
      <c r="AE134" s="734"/>
      <c r="AF134" s="734"/>
      <c r="AG134" s="735"/>
      <c r="AH134" s="735"/>
      <c r="AI134" s="738"/>
      <c r="AJ134" s="740"/>
      <c r="AK134" s="742"/>
      <c r="AL134" s="743"/>
      <c r="AM134" s="743"/>
      <c r="AN134" s="744"/>
      <c r="AO134" s="745"/>
      <c r="AP134" s="746"/>
      <c r="AQ134" s="747"/>
      <c r="AR134" s="748"/>
      <c r="AS134" s="749"/>
      <c r="AT134" s="749"/>
      <c r="AU134" s="751"/>
      <c r="AV134" s="752"/>
      <c r="AW134" s="753"/>
      <c r="AX134" s="753"/>
      <c r="AY134" s="754"/>
      <c r="AZ134" s="754"/>
      <c r="BA134" s="754"/>
      <c r="BB134" s="754"/>
      <c r="BC134" s="754"/>
      <c r="BD134" s="754"/>
      <c r="BE134" s="754"/>
      <c r="BF134" s="754"/>
      <c r="BG134" s="754"/>
      <c r="BH134" s="754"/>
      <c r="BI134" s="754"/>
      <c r="BJ134" s="757"/>
      <c r="BK134" s="759"/>
      <c r="BL134" s="761"/>
      <c r="BM134" s="762"/>
      <c r="BN134" s="762"/>
      <c r="BO134" s="762"/>
      <c r="BP134" s="763"/>
      <c r="BQ134" s="763"/>
      <c r="BR134" s="764"/>
      <c r="BS134" s="765"/>
      <c r="BT134" s="766"/>
      <c r="BU134" s="766"/>
      <c r="BV134" s="766"/>
      <c r="BW134" s="767"/>
      <c r="BX134" s="769"/>
      <c r="BY134" s="770"/>
      <c r="BZ134" s="771"/>
      <c r="CA134" s="772"/>
      <c r="CB134" s="772"/>
      <c r="CC134" s="772"/>
      <c r="CD134" s="774"/>
      <c r="CE134" s="775"/>
      <c r="CF134" s="776"/>
      <c r="CG134" s="777"/>
      <c r="CH134" s="778"/>
      <c r="CI134" s="778"/>
      <c r="CJ134" s="778"/>
      <c r="CK134" s="779"/>
      <c r="CL134" s="780"/>
      <c r="CM134" s="781"/>
      <c r="CN134" s="782"/>
      <c r="CO134" s="783"/>
      <c r="CP134" s="784"/>
      <c r="CQ134" s="784"/>
      <c r="CR134" s="785"/>
      <c r="CS134" s="786"/>
      <c r="CT134" s="787"/>
      <c r="CU134" s="788"/>
      <c r="CV134" s="789"/>
      <c r="CW134" s="790"/>
      <c r="CX134" s="790"/>
      <c r="CY134" s="791"/>
      <c r="CZ134" s="793"/>
      <c r="DA134" s="794"/>
      <c r="DB134" s="795"/>
      <c r="DC134" s="796"/>
      <c r="DD134" s="796"/>
      <c r="DE134" s="796"/>
      <c r="DF134" s="798"/>
      <c r="DG134" s="799"/>
      <c r="DH134" s="800"/>
      <c r="DI134" s="801"/>
      <c r="DJ134" s="801"/>
      <c r="DK134" s="801"/>
      <c r="DL134" s="801"/>
      <c r="DM134" s="802"/>
      <c r="DN134" s="803"/>
      <c r="DO134" s="804"/>
      <c r="DP134" s="805"/>
      <c r="DQ134" s="807"/>
      <c r="DR134" s="808"/>
      <c r="DS134" s="808"/>
      <c r="DT134" s="809"/>
      <c r="DU134" s="810"/>
      <c r="DV134" s="811"/>
      <c r="DW134" s="812"/>
      <c r="DX134" s="815"/>
      <c r="DY134" s="815"/>
      <c r="DZ134" s="815"/>
      <c r="EA134" s="816"/>
      <c r="EB134" s="817"/>
      <c r="EC134" s="818"/>
      <c r="ED134" s="819"/>
      <c r="EE134" s="821"/>
      <c r="EF134" s="821"/>
      <c r="EG134" s="822"/>
      <c r="EH134" s="822"/>
      <c r="EI134" s="823"/>
      <c r="EJ134" s="825"/>
      <c r="EK134" s="825"/>
      <c r="EL134" s="825"/>
      <c r="EM134" s="825"/>
      <c r="EN134" s="823"/>
      <c r="EO134" s="825"/>
      <c r="EP134" s="826"/>
      <c r="EQ134" s="827"/>
      <c r="ER134" s="828"/>
      <c r="ES134" s="829"/>
      <c r="ET134" s="831"/>
      <c r="EU134" s="831"/>
      <c r="EV134" s="831"/>
      <c r="EW134" s="832"/>
      <c r="EX134" s="833"/>
      <c r="EY134" s="834"/>
      <c r="EZ134" s="682"/>
      <c r="FA134" s="574" t="s">
        <v>1247</v>
      </c>
      <c r="FB134" s="598"/>
      <c r="FC134" s="570"/>
      <c r="FD134" s="568"/>
      <c r="FE134" s="567"/>
    </row>
    <row r="135" spans="1:161" s="509" customFormat="1" ht="74.25" customHeight="1">
      <c r="A135" s="685"/>
      <c r="B135" s="569" t="s">
        <v>1035</v>
      </c>
      <c r="C135" s="684" t="s">
        <v>839</v>
      </c>
      <c r="D135" s="576" t="s">
        <v>1248</v>
      </c>
      <c r="E135" s="563">
        <f t="shared" ref="E135" si="153">SUM(I135:N135)</f>
        <v>0</v>
      </c>
      <c r="F135" s="563">
        <v>0</v>
      </c>
      <c r="G135" s="563">
        <v>0</v>
      </c>
      <c r="H135" s="563">
        <v>0</v>
      </c>
      <c r="I135" s="563">
        <f t="shared" si="138"/>
        <v>0</v>
      </c>
      <c r="J135" s="563">
        <f t="shared" si="136"/>
        <v>0</v>
      </c>
      <c r="K135" s="563">
        <f t="shared" si="137"/>
        <v>0</v>
      </c>
      <c r="L135" s="563">
        <f t="shared" si="132"/>
        <v>0</v>
      </c>
      <c r="M135" s="563">
        <f t="shared" si="133"/>
        <v>0</v>
      </c>
      <c r="N135" s="563"/>
      <c r="O135" s="563">
        <f t="shared" si="134"/>
        <v>0</v>
      </c>
      <c r="P135" s="563">
        <f t="shared" si="135"/>
        <v>0</v>
      </c>
      <c r="Q135" s="563"/>
      <c r="R135" s="563"/>
      <c r="S135" s="563"/>
      <c r="T135" s="684"/>
      <c r="U135" s="684"/>
      <c r="V135" s="684"/>
      <c r="W135" s="684"/>
      <c r="X135" s="684"/>
      <c r="Y135" s="684"/>
      <c r="Z135" s="684"/>
      <c r="AA135" s="684"/>
      <c r="AB135" s="732"/>
      <c r="AC135" s="733"/>
      <c r="AD135" s="733"/>
      <c r="AE135" s="734"/>
      <c r="AF135" s="734"/>
      <c r="AG135" s="735"/>
      <c r="AH135" s="735"/>
      <c r="AI135" s="738"/>
      <c r="AJ135" s="740"/>
      <c r="AK135" s="742"/>
      <c r="AL135" s="743"/>
      <c r="AM135" s="743"/>
      <c r="AN135" s="744"/>
      <c r="AO135" s="745"/>
      <c r="AP135" s="746"/>
      <c r="AQ135" s="747"/>
      <c r="AR135" s="748"/>
      <c r="AS135" s="749"/>
      <c r="AT135" s="749"/>
      <c r="AU135" s="751"/>
      <c r="AV135" s="752"/>
      <c r="AW135" s="753"/>
      <c r="AX135" s="753"/>
      <c r="AY135" s="754"/>
      <c r="AZ135" s="754"/>
      <c r="BA135" s="754"/>
      <c r="BB135" s="754"/>
      <c r="BC135" s="754"/>
      <c r="BD135" s="754"/>
      <c r="BE135" s="754"/>
      <c r="BF135" s="754"/>
      <c r="BG135" s="754"/>
      <c r="BH135" s="754"/>
      <c r="BI135" s="754"/>
      <c r="BJ135" s="757"/>
      <c r="BK135" s="759"/>
      <c r="BL135" s="761"/>
      <c r="BM135" s="762"/>
      <c r="BN135" s="762"/>
      <c r="BO135" s="762"/>
      <c r="BP135" s="763"/>
      <c r="BQ135" s="763"/>
      <c r="BR135" s="764"/>
      <c r="BS135" s="765"/>
      <c r="BT135" s="766"/>
      <c r="BU135" s="766"/>
      <c r="BV135" s="766"/>
      <c r="BW135" s="767"/>
      <c r="BX135" s="769"/>
      <c r="BY135" s="770"/>
      <c r="BZ135" s="771"/>
      <c r="CA135" s="772"/>
      <c r="CB135" s="772"/>
      <c r="CC135" s="772"/>
      <c r="CD135" s="774"/>
      <c r="CE135" s="775"/>
      <c r="CF135" s="776"/>
      <c r="CG135" s="777"/>
      <c r="CH135" s="778"/>
      <c r="CI135" s="778"/>
      <c r="CJ135" s="778"/>
      <c r="CK135" s="779"/>
      <c r="CL135" s="780"/>
      <c r="CM135" s="781"/>
      <c r="CN135" s="782"/>
      <c r="CO135" s="783"/>
      <c r="CP135" s="784"/>
      <c r="CQ135" s="784"/>
      <c r="CR135" s="785"/>
      <c r="CS135" s="786"/>
      <c r="CT135" s="787"/>
      <c r="CU135" s="788"/>
      <c r="CV135" s="789"/>
      <c r="CW135" s="790"/>
      <c r="CX135" s="790"/>
      <c r="CY135" s="791"/>
      <c r="CZ135" s="793"/>
      <c r="DA135" s="794"/>
      <c r="DB135" s="795"/>
      <c r="DC135" s="796"/>
      <c r="DD135" s="796"/>
      <c r="DE135" s="796"/>
      <c r="DF135" s="798"/>
      <c r="DG135" s="799"/>
      <c r="DH135" s="800"/>
      <c r="DI135" s="801"/>
      <c r="DJ135" s="801"/>
      <c r="DK135" s="801"/>
      <c r="DL135" s="801"/>
      <c r="DM135" s="802"/>
      <c r="DN135" s="803"/>
      <c r="DO135" s="804"/>
      <c r="DP135" s="805"/>
      <c r="DQ135" s="807"/>
      <c r="DR135" s="808"/>
      <c r="DS135" s="808"/>
      <c r="DT135" s="809"/>
      <c r="DU135" s="810"/>
      <c r="DV135" s="811"/>
      <c r="DW135" s="812"/>
      <c r="DX135" s="815"/>
      <c r="DY135" s="815"/>
      <c r="DZ135" s="815"/>
      <c r="EA135" s="816"/>
      <c r="EB135" s="817"/>
      <c r="EC135" s="818"/>
      <c r="ED135" s="819"/>
      <c r="EE135" s="821"/>
      <c r="EF135" s="821"/>
      <c r="EG135" s="822"/>
      <c r="EH135" s="822"/>
      <c r="EI135" s="823"/>
      <c r="EJ135" s="825"/>
      <c r="EK135" s="825"/>
      <c r="EL135" s="825"/>
      <c r="EM135" s="825"/>
      <c r="EN135" s="823"/>
      <c r="EO135" s="825"/>
      <c r="EP135" s="826"/>
      <c r="EQ135" s="827"/>
      <c r="ER135" s="828"/>
      <c r="ES135" s="829"/>
      <c r="ET135" s="831"/>
      <c r="EU135" s="831"/>
      <c r="EV135" s="831"/>
      <c r="EW135" s="832"/>
      <c r="EX135" s="833"/>
      <c r="EY135" s="834"/>
      <c r="EZ135" s="684"/>
      <c r="FA135" s="574"/>
      <c r="FB135" s="598"/>
      <c r="FC135" s="570"/>
      <c r="FD135" s="568"/>
      <c r="FE135" s="567" t="s">
        <v>1268</v>
      </c>
    </row>
    <row r="136" spans="1:161" s="575" customFormat="1" ht="48" customHeight="1">
      <c r="A136" s="544">
        <v>67</v>
      </c>
      <c r="B136" s="569" t="s">
        <v>906</v>
      </c>
      <c r="C136" s="551" t="s">
        <v>839</v>
      </c>
      <c r="D136" s="576" t="s">
        <v>907</v>
      </c>
      <c r="E136" s="563">
        <f t="shared" si="124"/>
        <v>0</v>
      </c>
      <c r="F136" s="563">
        <v>0</v>
      </c>
      <c r="G136" s="563">
        <v>0</v>
      </c>
      <c r="H136" s="563">
        <v>0</v>
      </c>
      <c r="I136" s="563">
        <f t="shared" si="138"/>
        <v>0</v>
      </c>
      <c r="J136" s="563">
        <f t="shared" si="136"/>
        <v>0</v>
      </c>
      <c r="K136" s="563">
        <f t="shared" si="137"/>
        <v>0</v>
      </c>
      <c r="L136" s="563">
        <f t="shared" si="132"/>
        <v>0</v>
      </c>
      <c r="M136" s="563">
        <f t="shared" si="133"/>
        <v>0</v>
      </c>
      <c r="N136" s="563"/>
      <c r="O136" s="563">
        <f t="shared" si="134"/>
        <v>0</v>
      </c>
      <c r="P136" s="563">
        <f t="shared" si="135"/>
        <v>0</v>
      </c>
      <c r="Q136" s="563"/>
      <c r="R136" s="563"/>
      <c r="S136" s="563"/>
      <c r="T136" s="551"/>
      <c r="U136" s="551"/>
      <c r="V136" s="551"/>
      <c r="W136" s="551"/>
      <c r="X136" s="551"/>
      <c r="Y136" s="551"/>
      <c r="Z136" s="551"/>
      <c r="AA136" s="551"/>
      <c r="AB136" s="732"/>
      <c r="AC136" s="733"/>
      <c r="AD136" s="733"/>
      <c r="AE136" s="734"/>
      <c r="AF136" s="734"/>
      <c r="AG136" s="735"/>
      <c r="AH136" s="735"/>
      <c r="AI136" s="738"/>
      <c r="AJ136" s="740"/>
      <c r="AK136" s="742"/>
      <c r="AL136" s="743"/>
      <c r="AM136" s="743"/>
      <c r="AN136" s="744"/>
      <c r="AO136" s="745"/>
      <c r="AP136" s="746"/>
      <c r="AQ136" s="747"/>
      <c r="AR136" s="748"/>
      <c r="AS136" s="749"/>
      <c r="AT136" s="749"/>
      <c r="AU136" s="751"/>
      <c r="AV136" s="752"/>
      <c r="AW136" s="753"/>
      <c r="AX136" s="753"/>
      <c r="AY136" s="754"/>
      <c r="AZ136" s="754"/>
      <c r="BA136" s="754"/>
      <c r="BB136" s="754"/>
      <c r="BC136" s="754"/>
      <c r="BD136" s="754"/>
      <c r="BE136" s="754"/>
      <c r="BF136" s="754"/>
      <c r="BG136" s="754"/>
      <c r="BH136" s="754"/>
      <c r="BI136" s="754"/>
      <c r="BJ136" s="757"/>
      <c r="BK136" s="759"/>
      <c r="BL136" s="761"/>
      <c r="BM136" s="762"/>
      <c r="BN136" s="762"/>
      <c r="BO136" s="762"/>
      <c r="BP136" s="763"/>
      <c r="BQ136" s="763"/>
      <c r="BR136" s="764"/>
      <c r="BS136" s="765"/>
      <c r="BT136" s="766"/>
      <c r="BU136" s="766"/>
      <c r="BV136" s="766"/>
      <c r="BW136" s="767"/>
      <c r="BX136" s="769"/>
      <c r="BY136" s="770"/>
      <c r="BZ136" s="771"/>
      <c r="CA136" s="772"/>
      <c r="CB136" s="772"/>
      <c r="CC136" s="772"/>
      <c r="CD136" s="774"/>
      <c r="CE136" s="775"/>
      <c r="CF136" s="776"/>
      <c r="CG136" s="777"/>
      <c r="CH136" s="778"/>
      <c r="CI136" s="778"/>
      <c r="CJ136" s="778"/>
      <c r="CK136" s="779"/>
      <c r="CL136" s="780"/>
      <c r="CM136" s="781"/>
      <c r="CN136" s="782"/>
      <c r="CO136" s="783"/>
      <c r="CP136" s="784"/>
      <c r="CQ136" s="784"/>
      <c r="CR136" s="785"/>
      <c r="CS136" s="786"/>
      <c r="CT136" s="787"/>
      <c r="CU136" s="788"/>
      <c r="CV136" s="789"/>
      <c r="CW136" s="790"/>
      <c r="CX136" s="790"/>
      <c r="CY136" s="791"/>
      <c r="CZ136" s="793"/>
      <c r="DA136" s="794"/>
      <c r="DB136" s="795"/>
      <c r="DC136" s="796"/>
      <c r="DD136" s="796"/>
      <c r="DE136" s="796"/>
      <c r="DF136" s="798"/>
      <c r="DG136" s="799"/>
      <c r="DH136" s="800"/>
      <c r="DI136" s="801"/>
      <c r="DJ136" s="801"/>
      <c r="DK136" s="801"/>
      <c r="DL136" s="801"/>
      <c r="DM136" s="802"/>
      <c r="DN136" s="803"/>
      <c r="DO136" s="804"/>
      <c r="DP136" s="805"/>
      <c r="DQ136" s="807"/>
      <c r="DR136" s="808"/>
      <c r="DS136" s="808"/>
      <c r="DT136" s="809"/>
      <c r="DU136" s="810"/>
      <c r="DV136" s="811"/>
      <c r="DW136" s="812"/>
      <c r="DX136" s="815"/>
      <c r="DY136" s="815"/>
      <c r="DZ136" s="815"/>
      <c r="EA136" s="816"/>
      <c r="EB136" s="817"/>
      <c r="EC136" s="818"/>
      <c r="ED136" s="819"/>
      <c r="EE136" s="821"/>
      <c r="EF136" s="821"/>
      <c r="EG136" s="822"/>
      <c r="EH136" s="822"/>
      <c r="EI136" s="823"/>
      <c r="EJ136" s="825"/>
      <c r="EK136" s="825"/>
      <c r="EL136" s="825"/>
      <c r="EM136" s="825"/>
      <c r="EN136" s="823"/>
      <c r="EO136" s="825"/>
      <c r="EP136" s="826"/>
      <c r="EQ136" s="827"/>
      <c r="ER136" s="828"/>
      <c r="ES136" s="829"/>
      <c r="ET136" s="831"/>
      <c r="EU136" s="831"/>
      <c r="EV136" s="831"/>
      <c r="EW136" s="832"/>
      <c r="EX136" s="833"/>
      <c r="EY136" s="834"/>
      <c r="EZ136" s="551"/>
      <c r="FA136" s="574" t="s">
        <v>908</v>
      </c>
      <c r="FB136" s="598"/>
      <c r="FC136" s="570" t="s">
        <v>840</v>
      </c>
      <c r="FD136" s="568"/>
      <c r="FE136" s="567" t="s">
        <v>842</v>
      </c>
    </row>
    <row r="137" spans="1:161" s="575" customFormat="1" ht="48" customHeight="1">
      <c r="A137" s="665">
        <v>68</v>
      </c>
      <c r="B137" s="569" t="s">
        <v>909</v>
      </c>
      <c r="C137" s="551" t="s">
        <v>839</v>
      </c>
      <c r="D137" s="574" t="s">
        <v>1126</v>
      </c>
      <c r="E137" s="563">
        <f t="shared" ref="E137:E180" si="154">SUM(I137:N137)</f>
        <v>0</v>
      </c>
      <c r="F137" s="563">
        <v>0</v>
      </c>
      <c r="G137" s="563">
        <v>0</v>
      </c>
      <c r="H137" s="563">
        <v>0</v>
      </c>
      <c r="I137" s="563">
        <f t="shared" si="138"/>
        <v>0</v>
      </c>
      <c r="J137" s="563">
        <f t="shared" si="136"/>
        <v>0</v>
      </c>
      <c r="K137" s="563">
        <f t="shared" si="137"/>
        <v>0</v>
      </c>
      <c r="L137" s="563">
        <f t="shared" si="132"/>
        <v>0</v>
      </c>
      <c r="M137" s="563">
        <f t="shared" si="133"/>
        <v>0</v>
      </c>
      <c r="N137" s="563"/>
      <c r="O137" s="563">
        <f t="shared" si="134"/>
        <v>0</v>
      </c>
      <c r="P137" s="563">
        <f t="shared" si="135"/>
        <v>0</v>
      </c>
      <c r="Q137" s="563"/>
      <c r="R137" s="563"/>
      <c r="S137" s="563"/>
      <c r="T137" s="551"/>
      <c r="U137" s="551"/>
      <c r="V137" s="551"/>
      <c r="W137" s="551"/>
      <c r="X137" s="551"/>
      <c r="Y137" s="551"/>
      <c r="Z137" s="551"/>
      <c r="AA137" s="551"/>
      <c r="AB137" s="732"/>
      <c r="AC137" s="733"/>
      <c r="AD137" s="733"/>
      <c r="AE137" s="734"/>
      <c r="AF137" s="734"/>
      <c r="AG137" s="735"/>
      <c r="AH137" s="735"/>
      <c r="AI137" s="738"/>
      <c r="AJ137" s="740"/>
      <c r="AK137" s="742"/>
      <c r="AL137" s="743"/>
      <c r="AM137" s="743"/>
      <c r="AN137" s="744"/>
      <c r="AO137" s="745"/>
      <c r="AP137" s="746"/>
      <c r="AQ137" s="747"/>
      <c r="AR137" s="748"/>
      <c r="AS137" s="749"/>
      <c r="AT137" s="749"/>
      <c r="AU137" s="751"/>
      <c r="AV137" s="752"/>
      <c r="AW137" s="753"/>
      <c r="AX137" s="753"/>
      <c r="AY137" s="754"/>
      <c r="AZ137" s="754"/>
      <c r="BA137" s="754"/>
      <c r="BB137" s="754"/>
      <c r="BC137" s="754"/>
      <c r="BD137" s="754"/>
      <c r="BE137" s="754"/>
      <c r="BF137" s="754"/>
      <c r="BG137" s="754"/>
      <c r="BH137" s="754"/>
      <c r="BI137" s="754"/>
      <c r="BJ137" s="757"/>
      <c r="BK137" s="759"/>
      <c r="BL137" s="761"/>
      <c r="BM137" s="762"/>
      <c r="BN137" s="762"/>
      <c r="BO137" s="762"/>
      <c r="BP137" s="763"/>
      <c r="BQ137" s="763"/>
      <c r="BR137" s="764"/>
      <c r="BS137" s="765"/>
      <c r="BT137" s="766"/>
      <c r="BU137" s="766"/>
      <c r="BV137" s="766"/>
      <c r="BW137" s="767"/>
      <c r="BX137" s="769"/>
      <c r="BY137" s="770"/>
      <c r="BZ137" s="771"/>
      <c r="CA137" s="772"/>
      <c r="CB137" s="772"/>
      <c r="CC137" s="772"/>
      <c r="CD137" s="774"/>
      <c r="CE137" s="775"/>
      <c r="CF137" s="776"/>
      <c r="CG137" s="777"/>
      <c r="CH137" s="778"/>
      <c r="CI137" s="778"/>
      <c r="CJ137" s="778"/>
      <c r="CK137" s="779"/>
      <c r="CL137" s="780"/>
      <c r="CM137" s="781"/>
      <c r="CN137" s="782"/>
      <c r="CO137" s="783"/>
      <c r="CP137" s="784"/>
      <c r="CQ137" s="784"/>
      <c r="CR137" s="785"/>
      <c r="CS137" s="786"/>
      <c r="CT137" s="787"/>
      <c r="CU137" s="788"/>
      <c r="CV137" s="789"/>
      <c r="CW137" s="790"/>
      <c r="CX137" s="790"/>
      <c r="CY137" s="791"/>
      <c r="CZ137" s="793"/>
      <c r="DA137" s="794"/>
      <c r="DB137" s="795"/>
      <c r="DC137" s="796"/>
      <c r="DD137" s="796"/>
      <c r="DE137" s="796"/>
      <c r="DF137" s="798"/>
      <c r="DG137" s="799"/>
      <c r="DH137" s="800"/>
      <c r="DI137" s="801"/>
      <c r="DJ137" s="801"/>
      <c r="DK137" s="801"/>
      <c r="DL137" s="801"/>
      <c r="DM137" s="802"/>
      <c r="DN137" s="803"/>
      <c r="DO137" s="804"/>
      <c r="DP137" s="805"/>
      <c r="DQ137" s="807"/>
      <c r="DR137" s="808"/>
      <c r="DS137" s="808"/>
      <c r="DT137" s="809"/>
      <c r="DU137" s="810"/>
      <c r="DV137" s="811"/>
      <c r="DW137" s="812"/>
      <c r="DX137" s="815"/>
      <c r="DY137" s="815"/>
      <c r="DZ137" s="815"/>
      <c r="EA137" s="816"/>
      <c r="EB137" s="817"/>
      <c r="EC137" s="818"/>
      <c r="ED137" s="819"/>
      <c r="EE137" s="821"/>
      <c r="EF137" s="821"/>
      <c r="EG137" s="822"/>
      <c r="EH137" s="822"/>
      <c r="EI137" s="823"/>
      <c r="EJ137" s="825"/>
      <c r="EK137" s="825"/>
      <c r="EL137" s="825"/>
      <c r="EM137" s="825"/>
      <c r="EN137" s="823"/>
      <c r="EO137" s="825"/>
      <c r="EP137" s="826"/>
      <c r="EQ137" s="827"/>
      <c r="ER137" s="828"/>
      <c r="ES137" s="829"/>
      <c r="ET137" s="831"/>
      <c r="EU137" s="831"/>
      <c r="EV137" s="831"/>
      <c r="EW137" s="832"/>
      <c r="EX137" s="833"/>
      <c r="EY137" s="834"/>
      <c r="EZ137" s="551"/>
      <c r="FA137" s="574" t="s">
        <v>910</v>
      </c>
      <c r="FB137" s="598"/>
      <c r="FC137" s="570" t="s">
        <v>840</v>
      </c>
      <c r="FD137" s="568"/>
      <c r="FE137" s="567" t="s">
        <v>842</v>
      </c>
    </row>
    <row r="138" spans="1:161" s="575" customFormat="1" ht="60" customHeight="1">
      <c r="A138" s="673"/>
      <c r="B138" s="569" t="s">
        <v>909</v>
      </c>
      <c r="C138" s="672" t="s">
        <v>839</v>
      </c>
      <c r="D138" s="574" t="s">
        <v>1236</v>
      </c>
      <c r="E138" s="563">
        <f t="shared" ref="E138" si="155">SUM(I138:N138)</f>
        <v>0</v>
      </c>
      <c r="F138" s="563">
        <v>0</v>
      </c>
      <c r="G138" s="563">
        <v>0</v>
      </c>
      <c r="H138" s="563">
        <v>0</v>
      </c>
      <c r="I138" s="563">
        <f t="shared" si="138"/>
        <v>0</v>
      </c>
      <c r="J138" s="563">
        <f t="shared" si="136"/>
        <v>0</v>
      </c>
      <c r="K138" s="563">
        <f t="shared" si="137"/>
        <v>0</v>
      </c>
      <c r="L138" s="563">
        <f t="shared" si="132"/>
        <v>0</v>
      </c>
      <c r="M138" s="563">
        <f t="shared" si="133"/>
        <v>0</v>
      </c>
      <c r="N138" s="563"/>
      <c r="O138" s="563">
        <f t="shared" si="134"/>
        <v>0</v>
      </c>
      <c r="P138" s="563">
        <f t="shared" si="135"/>
        <v>0</v>
      </c>
      <c r="Q138" s="563"/>
      <c r="R138" s="563"/>
      <c r="S138" s="563"/>
      <c r="T138" s="672"/>
      <c r="U138" s="672"/>
      <c r="V138" s="672"/>
      <c r="W138" s="672"/>
      <c r="X138" s="672"/>
      <c r="Y138" s="672"/>
      <c r="Z138" s="672"/>
      <c r="AA138" s="672"/>
      <c r="AB138" s="732"/>
      <c r="AC138" s="733"/>
      <c r="AD138" s="733"/>
      <c r="AE138" s="734"/>
      <c r="AF138" s="734"/>
      <c r="AG138" s="735"/>
      <c r="AH138" s="735"/>
      <c r="AI138" s="738"/>
      <c r="AJ138" s="740"/>
      <c r="AK138" s="742"/>
      <c r="AL138" s="743"/>
      <c r="AM138" s="743"/>
      <c r="AN138" s="744"/>
      <c r="AO138" s="745"/>
      <c r="AP138" s="746"/>
      <c r="AQ138" s="747"/>
      <c r="AR138" s="748"/>
      <c r="AS138" s="749"/>
      <c r="AT138" s="749"/>
      <c r="AU138" s="751"/>
      <c r="AV138" s="752"/>
      <c r="AW138" s="753"/>
      <c r="AX138" s="753"/>
      <c r="AY138" s="754"/>
      <c r="AZ138" s="754"/>
      <c r="BA138" s="754"/>
      <c r="BB138" s="754"/>
      <c r="BC138" s="754"/>
      <c r="BD138" s="754"/>
      <c r="BE138" s="754"/>
      <c r="BF138" s="754"/>
      <c r="BG138" s="754"/>
      <c r="BH138" s="754"/>
      <c r="BI138" s="754"/>
      <c r="BJ138" s="757"/>
      <c r="BK138" s="759"/>
      <c r="BL138" s="761"/>
      <c r="BM138" s="762"/>
      <c r="BN138" s="762"/>
      <c r="BO138" s="762"/>
      <c r="BP138" s="763"/>
      <c r="BQ138" s="763"/>
      <c r="BR138" s="764"/>
      <c r="BS138" s="765"/>
      <c r="BT138" s="766"/>
      <c r="BU138" s="766"/>
      <c r="BV138" s="766"/>
      <c r="BW138" s="767"/>
      <c r="BX138" s="769"/>
      <c r="BY138" s="770"/>
      <c r="BZ138" s="771"/>
      <c r="CA138" s="772"/>
      <c r="CB138" s="772"/>
      <c r="CC138" s="772"/>
      <c r="CD138" s="774"/>
      <c r="CE138" s="775"/>
      <c r="CF138" s="776"/>
      <c r="CG138" s="777"/>
      <c r="CH138" s="778"/>
      <c r="CI138" s="778"/>
      <c r="CJ138" s="778"/>
      <c r="CK138" s="779"/>
      <c r="CL138" s="780"/>
      <c r="CM138" s="781"/>
      <c r="CN138" s="782"/>
      <c r="CO138" s="783"/>
      <c r="CP138" s="784"/>
      <c r="CQ138" s="784"/>
      <c r="CR138" s="785"/>
      <c r="CS138" s="786"/>
      <c r="CT138" s="787"/>
      <c r="CU138" s="788"/>
      <c r="CV138" s="789"/>
      <c r="CW138" s="790"/>
      <c r="CX138" s="790"/>
      <c r="CY138" s="791"/>
      <c r="CZ138" s="793"/>
      <c r="DA138" s="794"/>
      <c r="DB138" s="795"/>
      <c r="DC138" s="796"/>
      <c r="DD138" s="796"/>
      <c r="DE138" s="796"/>
      <c r="DF138" s="798"/>
      <c r="DG138" s="799"/>
      <c r="DH138" s="800"/>
      <c r="DI138" s="801"/>
      <c r="DJ138" s="801"/>
      <c r="DK138" s="801"/>
      <c r="DL138" s="801"/>
      <c r="DM138" s="802"/>
      <c r="DN138" s="803"/>
      <c r="DO138" s="804"/>
      <c r="DP138" s="805"/>
      <c r="DQ138" s="807"/>
      <c r="DR138" s="808"/>
      <c r="DS138" s="808"/>
      <c r="DT138" s="809"/>
      <c r="DU138" s="810"/>
      <c r="DV138" s="811"/>
      <c r="DW138" s="812"/>
      <c r="DX138" s="815"/>
      <c r="DY138" s="815"/>
      <c r="DZ138" s="815"/>
      <c r="EA138" s="816"/>
      <c r="EB138" s="817"/>
      <c r="EC138" s="818"/>
      <c r="ED138" s="819"/>
      <c r="EE138" s="821"/>
      <c r="EF138" s="821"/>
      <c r="EG138" s="822"/>
      <c r="EH138" s="822"/>
      <c r="EI138" s="823"/>
      <c r="EJ138" s="825"/>
      <c r="EK138" s="825"/>
      <c r="EL138" s="825"/>
      <c r="EM138" s="825"/>
      <c r="EN138" s="823"/>
      <c r="EO138" s="825"/>
      <c r="EP138" s="826"/>
      <c r="EQ138" s="827"/>
      <c r="ER138" s="828"/>
      <c r="ES138" s="829"/>
      <c r="ET138" s="831"/>
      <c r="EU138" s="831"/>
      <c r="EV138" s="831"/>
      <c r="EW138" s="832"/>
      <c r="EX138" s="833"/>
      <c r="EY138" s="834"/>
      <c r="EZ138" s="672"/>
      <c r="FA138" s="574" t="s">
        <v>1237</v>
      </c>
      <c r="FB138" s="598"/>
      <c r="FC138" s="570"/>
      <c r="FD138" s="568"/>
      <c r="FE138" s="567"/>
    </row>
    <row r="139" spans="1:161" s="575" customFormat="1" ht="60" customHeight="1">
      <c r="A139" s="696"/>
      <c r="B139" s="569" t="s">
        <v>1262</v>
      </c>
      <c r="C139" s="695" t="s">
        <v>839</v>
      </c>
      <c r="D139" s="574" t="s">
        <v>1263</v>
      </c>
      <c r="E139" s="563">
        <f t="shared" ref="E139" si="156">SUM(I139:N139)</f>
        <v>0</v>
      </c>
      <c r="F139" s="563">
        <v>0</v>
      </c>
      <c r="G139" s="563">
        <v>0</v>
      </c>
      <c r="H139" s="563">
        <v>0</v>
      </c>
      <c r="I139" s="563">
        <f t="shared" si="138"/>
        <v>0</v>
      </c>
      <c r="J139" s="563">
        <f t="shared" si="136"/>
        <v>0</v>
      </c>
      <c r="K139" s="563">
        <f t="shared" si="137"/>
        <v>0</v>
      </c>
      <c r="L139" s="563">
        <f t="shared" si="132"/>
        <v>0</v>
      </c>
      <c r="M139" s="563">
        <f t="shared" si="133"/>
        <v>0</v>
      </c>
      <c r="N139" s="563"/>
      <c r="O139" s="563">
        <f t="shared" si="134"/>
        <v>0</v>
      </c>
      <c r="P139" s="563">
        <f t="shared" si="135"/>
        <v>0</v>
      </c>
      <c r="Q139" s="563"/>
      <c r="R139" s="563"/>
      <c r="S139" s="563"/>
      <c r="T139" s="695"/>
      <c r="U139" s="695"/>
      <c r="V139" s="695"/>
      <c r="W139" s="695"/>
      <c r="X139" s="695"/>
      <c r="Y139" s="695"/>
      <c r="Z139" s="695"/>
      <c r="AA139" s="695"/>
      <c r="AB139" s="732"/>
      <c r="AC139" s="733"/>
      <c r="AD139" s="733"/>
      <c r="AE139" s="734"/>
      <c r="AF139" s="734"/>
      <c r="AG139" s="735"/>
      <c r="AH139" s="735"/>
      <c r="AI139" s="738"/>
      <c r="AJ139" s="740"/>
      <c r="AK139" s="742"/>
      <c r="AL139" s="743"/>
      <c r="AM139" s="743"/>
      <c r="AN139" s="744"/>
      <c r="AO139" s="745"/>
      <c r="AP139" s="746"/>
      <c r="AQ139" s="747"/>
      <c r="AR139" s="748"/>
      <c r="AS139" s="749"/>
      <c r="AT139" s="749"/>
      <c r="AU139" s="751"/>
      <c r="AV139" s="752"/>
      <c r="AW139" s="753"/>
      <c r="AX139" s="753"/>
      <c r="AY139" s="754"/>
      <c r="AZ139" s="754"/>
      <c r="BA139" s="754"/>
      <c r="BB139" s="754"/>
      <c r="BC139" s="754"/>
      <c r="BD139" s="754"/>
      <c r="BE139" s="754"/>
      <c r="BF139" s="754"/>
      <c r="BG139" s="754"/>
      <c r="BH139" s="754"/>
      <c r="BI139" s="754"/>
      <c r="BJ139" s="757"/>
      <c r="BK139" s="759"/>
      <c r="BL139" s="761"/>
      <c r="BM139" s="762"/>
      <c r="BN139" s="762"/>
      <c r="BO139" s="762"/>
      <c r="BP139" s="763"/>
      <c r="BQ139" s="763"/>
      <c r="BR139" s="764"/>
      <c r="BS139" s="765"/>
      <c r="BT139" s="766"/>
      <c r="BU139" s="766"/>
      <c r="BV139" s="766"/>
      <c r="BW139" s="767"/>
      <c r="BX139" s="769"/>
      <c r="BY139" s="770"/>
      <c r="BZ139" s="771"/>
      <c r="CA139" s="772"/>
      <c r="CB139" s="772"/>
      <c r="CC139" s="772"/>
      <c r="CD139" s="774"/>
      <c r="CE139" s="775"/>
      <c r="CF139" s="776"/>
      <c r="CG139" s="777"/>
      <c r="CH139" s="778"/>
      <c r="CI139" s="778"/>
      <c r="CJ139" s="778"/>
      <c r="CK139" s="779"/>
      <c r="CL139" s="780"/>
      <c r="CM139" s="781"/>
      <c r="CN139" s="782"/>
      <c r="CO139" s="783"/>
      <c r="CP139" s="784"/>
      <c r="CQ139" s="784"/>
      <c r="CR139" s="785"/>
      <c r="CS139" s="786"/>
      <c r="CT139" s="787"/>
      <c r="CU139" s="788"/>
      <c r="CV139" s="789"/>
      <c r="CW139" s="790"/>
      <c r="CX139" s="790"/>
      <c r="CY139" s="791"/>
      <c r="CZ139" s="793"/>
      <c r="DA139" s="794"/>
      <c r="DB139" s="795"/>
      <c r="DC139" s="796"/>
      <c r="DD139" s="796"/>
      <c r="DE139" s="796"/>
      <c r="DF139" s="798"/>
      <c r="DG139" s="799"/>
      <c r="DH139" s="800"/>
      <c r="DI139" s="801"/>
      <c r="DJ139" s="801"/>
      <c r="DK139" s="801"/>
      <c r="DL139" s="801"/>
      <c r="DM139" s="802"/>
      <c r="DN139" s="803"/>
      <c r="DO139" s="804"/>
      <c r="DP139" s="805"/>
      <c r="DQ139" s="807"/>
      <c r="DR139" s="808"/>
      <c r="DS139" s="808"/>
      <c r="DT139" s="809"/>
      <c r="DU139" s="810"/>
      <c r="DV139" s="811"/>
      <c r="DW139" s="812"/>
      <c r="DX139" s="815"/>
      <c r="DY139" s="815"/>
      <c r="DZ139" s="815"/>
      <c r="EA139" s="816"/>
      <c r="EB139" s="817"/>
      <c r="EC139" s="818"/>
      <c r="ED139" s="819"/>
      <c r="EE139" s="821"/>
      <c r="EF139" s="821"/>
      <c r="EG139" s="822"/>
      <c r="EH139" s="822"/>
      <c r="EI139" s="823"/>
      <c r="EJ139" s="825"/>
      <c r="EK139" s="825"/>
      <c r="EL139" s="825"/>
      <c r="EM139" s="825"/>
      <c r="EN139" s="823"/>
      <c r="EO139" s="825"/>
      <c r="EP139" s="826"/>
      <c r="EQ139" s="827"/>
      <c r="ER139" s="828"/>
      <c r="ES139" s="829"/>
      <c r="ET139" s="831"/>
      <c r="EU139" s="831"/>
      <c r="EV139" s="831"/>
      <c r="EW139" s="832"/>
      <c r="EX139" s="833"/>
      <c r="EY139" s="834"/>
      <c r="EZ139" s="695"/>
      <c r="FA139" s="574"/>
      <c r="FB139" s="598"/>
      <c r="FC139" s="570"/>
      <c r="FD139" s="568"/>
      <c r="FE139" s="567"/>
    </row>
    <row r="140" spans="1:161" s="575" customFormat="1" ht="60" customHeight="1">
      <c r="A140" s="710"/>
      <c r="B140" s="569" t="s">
        <v>1262</v>
      </c>
      <c r="C140" s="709" t="s">
        <v>839</v>
      </c>
      <c r="D140" s="574" t="s">
        <v>1276</v>
      </c>
      <c r="E140" s="563">
        <f t="shared" ref="E140" si="157">SUM(I140:N140)</f>
        <v>0</v>
      </c>
      <c r="F140" s="563">
        <v>1</v>
      </c>
      <c r="G140" s="563">
        <v>0</v>
      </c>
      <c r="H140" s="563">
        <v>0</v>
      </c>
      <c r="I140" s="563">
        <f t="shared" si="138"/>
        <v>0</v>
      </c>
      <c r="J140" s="563">
        <f t="shared" si="136"/>
        <v>0</v>
      </c>
      <c r="K140" s="563">
        <f t="shared" si="137"/>
        <v>0</v>
      </c>
      <c r="L140" s="563">
        <f t="shared" si="132"/>
        <v>0</v>
      </c>
      <c r="M140" s="563">
        <f t="shared" si="133"/>
        <v>0</v>
      </c>
      <c r="N140" s="563"/>
      <c r="O140" s="563">
        <f t="shared" si="134"/>
        <v>0</v>
      </c>
      <c r="P140" s="563">
        <f t="shared" si="135"/>
        <v>0</v>
      </c>
      <c r="Q140" s="563"/>
      <c r="R140" s="563"/>
      <c r="S140" s="563"/>
      <c r="T140" s="709"/>
      <c r="U140" s="709"/>
      <c r="V140" s="709"/>
      <c r="W140" s="709"/>
      <c r="X140" s="709"/>
      <c r="Y140" s="709"/>
      <c r="Z140" s="709"/>
      <c r="AA140" s="709"/>
      <c r="AB140" s="732"/>
      <c r="AC140" s="733"/>
      <c r="AD140" s="733"/>
      <c r="AE140" s="734"/>
      <c r="AF140" s="734"/>
      <c r="AG140" s="735"/>
      <c r="AH140" s="735"/>
      <c r="AI140" s="738"/>
      <c r="AJ140" s="740"/>
      <c r="AK140" s="742"/>
      <c r="AL140" s="743"/>
      <c r="AM140" s="743"/>
      <c r="AN140" s="744"/>
      <c r="AO140" s="745"/>
      <c r="AP140" s="746"/>
      <c r="AQ140" s="747"/>
      <c r="AR140" s="748"/>
      <c r="AS140" s="749"/>
      <c r="AT140" s="749"/>
      <c r="AU140" s="751"/>
      <c r="AV140" s="752"/>
      <c r="AW140" s="753"/>
      <c r="AX140" s="753"/>
      <c r="AY140" s="754"/>
      <c r="AZ140" s="754"/>
      <c r="BA140" s="754"/>
      <c r="BB140" s="754"/>
      <c r="BC140" s="754"/>
      <c r="BD140" s="754"/>
      <c r="BE140" s="754"/>
      <c r="BF140" s="754"/>
      <c r="BG140" s="754"/>
      <c r="BH140" s="754"/>
      <c r="BI140" s="754"/>
      <c r="BJ140" s="757"/>
      <c r="BK140" s="759"/>
      <c r="BL140" s="761"/>
      <c r="BM140" s="762"/>
      <c r="BN140" s="762"/>
      <c r="BO140" s="762"/>
      <c r="BP140" s="763"/>
      <c r="BQ140" s="763"/>
      <c r="BR140" s="764"/>
      <c r="BS140" s="765"/>
      <c r="BT140" s="766"/>
      <c r="BU140" s="766"/>
      <c r="BV140" s="766"/>
      <c r="BW140" s="767"/>
      <c r="BX140" s="769"/>
      <c r="BY140" s="770"/>
      <c r="BZ140" s="771"/>
      <c r="CA140" s="772"/>
      <c r="CB140" s="772"/>
      <c r="CC140" s="772"/>
      <c r="CD140" s="774"/>
      <c r="CE140" s="775"/>
      <c r="CF140" s="776"/>
      <c r="CG140" s="777"/>
      <c r="CH140" s="778"/>
      <c r="CI140" s="778"/>
      <c r="CJ140" s="778"/>
      <c r="CK140" s="779"/>
      <c r="CL140" s="780"/>
      <c r="CM140" s="781"/>
      <c r="CN140" s="782"/>
      <c r="CO140" s="783"/>
      <c r="CP140" s="784"/>
      <c r="CQ140" s="784"/>
      <c r="CR140" s="785"/>
      <c r="CS140" s="786"/>
      <c r="CT140" s="787"/>
      <c r="CU140" s="788"/>
      <c r="CV140" s="789"/>
      <c r="CW140" s="790"/>
      <c r="CX140" s="790"/>
      <c r="CY140" s="791"/>
      <c r="CZ140" s="793"/>
      <c r="DA140" s="794"/>
      <c r="DB140" s="795"/>
      <c r="DC140" s="796"/>
      <c r="DD140" s="796"/>
      <c r="DE140" s="796"/>
      <c r="DF140" s="798"/>
      <c r="DG140" s="799"/>
      <c r="DH140" s="800"/>
      <c r="DI140" s="801"/>
      <c r="DJ140" s="801"/>
      <c r="DK140" s="801"/>
      <c r="DL140" s="801"/>
      <c r="DM140" s="802"/>
      <c r="DN140" s="803"/>
      <c r="DO140" s="804"/>
      <c r="DP140" s="805"/>
      <c r="DQ140" s="807"/>
      <c r="DR140" s="808"/>
      <c r="DS140" s="808"/>
      <c r="DT140" s="809"/>
      <c r="DU140" s="810"/>
      <c r="DV140" s="811"/>
      <c r="DW140" s="812"/>
      <c r="DX140" s="815"/>
      <c r="DY140" s="815"/>
      <c r="DZ140" s="815"/>
      <c r="EA140" s="816"/>
      <c r="EB140" s="817"/>
      <c r="EC140" s="818"/>
      <c r="ED140" s="819"/>
      <c r="EE140" s="821"/>
      <c r="EF140" s="821"/>
      <c r="EG140" s="822"/>
      <c r="EH140" s="822"/>
      <c r="EI140" s="823"/>
      <c r="EJ140" s="825"/>
      <c r="EK140" s="825"/>
      <c r="EL140" s="825"/>
      <c r="EM140" s="825"/>
      <c r="EN140" s="823"/>
      <c r="EO140" s="825"/>
      <c r="EP140" s="826"/>
      <c r="EQ140" s="827"/>
      <c r="ER140" s="828"/>
      <c r="ES140" s="829"/>
      <c r="ET140" s="831"/>
      <c r="EU140" s="831"/>
      <c r="EV140" s="831"/>
      <c r="EW140" s="832"/>
      <c r="EX140" s="833"/>
      <c r="EY140" s="834"/>
      <c r="EZ140" s="709"/>
      <c r="FA140" s="574"/>
      <c r="FB140" s="598"/>
      <c r="FC140" s="570"/>
      <c r="FD140" s="568"/>
      <c r="FE140" s="567"/>
    </row>
    <row r="141" spans="1:161" s="575" customFormat="1" ht="48" customHeight="1">
      <c r="A141" s="544">
        <v>69</v>
      </c>
      <c r="B141" s="569" t="s">
        <v>1127</v>
      </c>
      <c r="C141" s="613"/>
      <c r="D141" s="574" t="s">
        <v>1128</v>
      </c>
      <c r="E141" s="563">
        <f t="shared" si="154"/>
        <v>0</v>
      </c>
      <c r="F141" s="563">
        <v>0</v>
      </c>
      <c r="G141" s="563">
        <v>0</v>
      </c>
      <c r="H141" s="563">
        <v>0</v>
      </c>
      <c r="I141" s="563">
        <f t="shared" si="138"/>
        <v>0</v>
      </c>
      <c r="J141" s="563">
        <f t="shared" si="136"/>
        <v>0</v>
      </c>
      <c r="K141" s="563">
        <f t="shared" si="137"/>
        <v>0</v>
      </c>
      <c r="L141" s="563">
        <f t="shared" si="132"/>
        <v>0</v>
      </c>
      <c r="M141" s="563">
        <f t="shared" si="133"/>
        <v>0</v>
      </c>
      <c r="N141" s="563"/>
      <c r="O141" s="563">
        <f t="shared" si="134"/>
        <v>0</v>
      </c>
      <c r="P141" s="563">
        <f t="shared" si="135"/>
        <v>0</v>
      </c>
      <c r="Q141" s="563"/>
      <c r="R141" s="563"/>
      <c r="S141" s="563"/>
      <c r="T141" s="613"/>
      <c r="U141" s="613"/>
      <c r="V141" s="613"/>
      <c r="W141" s="613"/>
      <c r="X141" s="613"/>
      <c r="Y141" s="613"/>
      <c r="Z141" s="613"/>
      <c r="AA141" s="613"/>
      <c r="AB141" s="732"/>
      <c r="AC141" s="733"/>
      <c r="AD141" s="733"/>
      <c r="AE141" s="734"/>
      <c r="AF141" s="734"/>
      <c r="AG141" s="735"/>
      <c r="AH141" s="735"/>
      <c r="AI141" s="738"/>
      <c r="AJ141" s="740"/>
      <c r="AK141" s="742"/>
      <c r="AL141" s="743"/>
      <c r="AM141" s="743"/>
      <c r="AN141" s="744"/>
      <c r="AO141" s="745"/>
      <c r="AP141" s="746"/>
      <c r="AQ141" s="747"/>
      <c r="AR141" s="748"/>
      <c r="AS141" s="749"/>
      <c r="AT141" s="749"/>
      <c r="AU141" s="751"/>
      <c r="AV141" s="752"/>
      <c r="AW141" s="753"/>
      <c r="AX141" s="753"/>
      <c r="AY141" s="754"/>
      <c r="AZ141" s="754"/>
      <c r="BA141" s="754"/>
      <c r="BB141" s="754"/>
      <c r="BC141" s="754"/>
      <c r="BD141" s="754"/>
      <c r="BE141" s="754"/>
      <c r="BF141" s="754"/>
      <c r="BG141" s="754"/>
      <c r="BH141" s="754"/>
      <c r="BI141" s="754"/>
      <c r="BJ141" s="757"/>
      <c r="BK141" s="759"/>
      <c r="BL141" s="761"/>
      <c r="BM141" s="762"/>
      <c r="BN141" s="762"/>
      <c r="BO141" s="762"/>
      <c r="BP141" s="763"/>
      <c r="BQ141" s="763"/>
      <c r="BR141" s="764"/>
      <c r="BS141" s="765"/>
      <c r="BT141" s="766"/>
      <c r="BU141" s="766"/>
      <c r="BV141" s="766"/>
      <c r="BW141" s="767"/>
      <c r="BX141" s="769"/>
      <c r="BY141" s="770"/>
      <c r="BZ141" s="771"/>
      <c r="CA141" s="772"/>
      <c r="CB141" s="772"/>
      <c r="CC141" s="772"/>
      <c r="CD141" s="774"/>
      <c r="CE141" s="775"/>
      <c r="CF141" s="776"/>
      <c r="CG141" s="777"/>
      <c r="CH141" s="778"/>
      <c r="CI141" s="778"/>
      <c r="CJ141" s="778"/>
      <c r="CK141" s="779"/>
      <c r="CL141" s="780"/>
      <c r="CM141" s="781"/>
      <c r="CN141" s="782"/>
      <c r="CO141" s="783"/>
      <c r="CP141" s="784"/>
      <c r="CQ141" s="784"/>
      <c r="CR141" s="785"/>
      <c r="CS141" s="786"/>
      <c r="CT141" s="787"/>
      <c r="CU141" s="788"/>
      <c r="CV141" s="789"/>
      <c r="CW141" s="790"/>
      <c r="CX141" s="790"/>
      <c r="CY141" s="791"/>
      <c r="CZ141" s="793"/>
      <c r="DA141" s="794"/>
      <c r="DB141" s="795"/>
      <c r="DC141" s="796"/>
      <c r="DD141" s="796"/>
      <c r="DE141" s="796"/>
      <c r="DF141" s="798"/>
      <c r="DG141" s="799"/>
      <c r="DH141" s="800"/>
      <c r="DI141" s="801"/>
      <c r="DJ141" s="801"/>
      <c r="DK141" s="801"/>
      <c r="DL141" s="801"/>
      <c r="DM141" s="802"/>
      <c r="DN141" s="803"/>
      <c r="DO141" s="804"/>
      <c r="DP141" s="805"/>
      <c r="DQ141" s="807"/>
      <c r="DR141" s="808"/>
      <c r="DS141" s="808"/>
      <c r="DT141" s="809"/>
      <c r="DU141" s="810"/>
      <c r="DV141" s="811"/>
      <c r="DW141" s="812"/>
      <c r="DX141" s="815"/>
      <c r="DY141" s="815"/>
      <c r="DZ141" s="815"/>
      <c r="EA141" s="816"/>
      <c r="EB141" s="817"/>
      <c r="EC141" s="818"/>
      <c r="ED141" s="819"/>
      <c r="EE141" s="821"/>
      <c r="EF141" s="821"/>
      <c r="EG141" s="822"/>
      <c r="EH141" s="822"/>
      <c r="EI141" s="823"/>
      <c r="EJ141" s="825"/>
      <c r="EK141" s="825"/>
      <c r="EL141" s="825"/>
      <c r="EM141" s="825"/>
      <c r="EN141" s="823"/>
      <c r="EO141" s="825"/>
      <c r="EP141" s="826"/>
      <c r="EQ141" s="827"/>
      <c r="ER141" s="828"/>
      <c r="ES141" s="829"/>
      <c r="ET141" s="831"/>
      <c r="EU141" s="831"/>
      <c r="EV141" s="831"/>
      <c r="EW141" s="832"/>
      <c r="EX141" s="833"/>
      <c r="EY141" s="834"/>
      <c r="EZ141" s="613"/>
      <c r="FA141" s="574"/>
      <c r="FB141" s="598"/>
      <c r="FC141" s="570"/>
      <c r="FD141" s="568"/>
      <c r="FE141" s="567"/>
    </row>
    <row r="142" spans="1:161" s="575" customFormat="1" ht="48" customHeight="1">
      <c r="A142" s="665">
        <v>70</v>
      </c>
      <c r="B142" s="931" t="s">
        <v>1047</v>
      </c>
      <c r="C142" s="551" t="s">
        <v>839</v>
      </c>
      <c r="D142" s="577" t="s">
        <v>911</v>
      </c>
      <c r="E142" s="563">
        <f t="shared" si="154"/>
        <v>0</v>
      </c>
      <c r="F142" s="563">
        <v>0</v>
      </c>
      <c r="G142" s="563">
        <v>0</v>
      </c>
      <c r="H142" s="563">
        <v>0</v>
      </c>
      <c r="I142" s="563">
        <f t="shared" si="138"/>
        <v>0</v>
      </c>
      <c r="J142" s="563">
        <f t="shared" si="136"/>
        <v>0</v>
      </c>
      <c r="K142" s="563">
        <f t="shared" si="137"/>
        <v>0</v>
      </c>
      <c r="L142" s="563">
        <f t="shared" si="132"/>
        <v>0</v>
      </c>
      <c r="M142" s="563">
        <f t="shared" si="133"/>
        <v>0</v>
      </c>
      <c r="N142" s="563"/>
      <c r="O142" s="563">
        <f t="shared" si="134"/>
        <v>0</v>
      </c>
      <c r="P142" s="563">
        <f t="shared" si="135"/>
        <v>0</v>
      </c>
      <c r="Q142" s="563"/>
      <c r="R142" s="563"/>
      <c r="S142" s="563"/>
      <c r="T142" s="551"/>
      <c r="U142" s="551"/>
      <c r="V142" s="551"/>
      <c r="W142" s="551"/>
      <c r="X142" s="551"/>
      <c r="Y142" s="551"/>
      <c r="Z142" s="551"/>
      <c r="AA142" s="551"/>
      <c r="AB142" s="732"/>
      <c r="AC142" s="733"/>
      <c r="AD142" s="733"/>
      <c r="AE142" s="734"/>
      <c r="AF142" s="734"/>
      <c r="AG142" s="735"/>
      <c r="AH142" s="735"/>
      <c r="AI142" s="738"/>
      <c r="AJ142" s="740"/>
      <c r="AK142" s="742"/>
      <c r="AL142" s="743"/>
      <c r="AM142" s="743"/>
      <c r="AN142" s="744"/>
      <c r="AO142" s="745"/>
      <c r="AP142" s="746"/>
      <c r="AQ142" s="747"/>
      <c r="AR142" s="748"/>
      <c r="AS142" s="749"/>
      <c r="AT142" s="749"/>
      <c r="AU142" s="751"/>
      <c r="AV142" s="752"/>
      <c r="AW142" s="753"/>
      <c r="AX142" s="753"/>
      <c r="AY142" s="754"/>
      <c r="AZ142" s="754"/>
      <c r="BA142" s="754"/>
      <c r="BB142" s="754"/>
      <c r="BC142" s="754"/>
      <c r="BD142" s="754"/>
      <c r="BE142" s="754"/>
      <c r="BF142" s="754"/>
      <c r="BG142" s="754"/>
      <c r="BH142" s="754"/>
      <c r="BI142" s="754"/>
      <c r="BJ142" s="757"/>
      <c r="BK142" s="759"/>
      <c r="BL142" s="761"/>
      <c r="BM142" s="762"/>
      <c r="BN142" s="762"/>
      <c r="BO142" s="762"/>
      <c r="BP142" s="763"/>
      <c r="BQ142" s="763"/>
      <c r="BR142" s="764"/>
      <c r="BS142" s="765"/>
      <c r="BT142" s="766"/>
      <c r="BU142" s="766"/>
      <c r="BV142" s="766"/>
      <c r="BW142" s="767"/>
      <c r="BX142" s="769"/>
      <c r="BY142" s="770"/>
      <c r="BZ142" s="771"/>
      <c r="CA142" s="772"/>
      <c r="CB142" s="772"/>
      <c r="CC142" s="772"/>
      <c r="CD142" s="774"/>
      <c r="CE142" s="775"/>
      <c r="CF142" s="776"/>
      <c r="CG142" s="777"/>
      <c r="CH142" s="778"/>
      <c r="CI142" s="778"/>
      <c r="CJ142" s="778"/>
      <c r="CK142" s="779"/>
      <c r="CL142" s="780"/>
      <c r="CM142" s="781"/>
      <c r="CN142" s="782"/>
      <c r="CO142" s="783"/>
      <c r="CP142" s="784"/>
      <c r="CQ142" s="784"/>
      <c r="CR142" s="785"/>
      <c r="CS142" s="786"/>
      <c r="CT142" s="787"/>
      <c r="CU142" s="788"/>
      <c r="CV142" s="789"/>
      <c r="CW142" s="790"/>
      <c r="CX142" s="790"/>
      <c r="CY142" s="791"/>
      <c r="CZ142" s="793"/>
      <c r="DA142" s="794"/>
      <c r="DB142" s="795"/>
      <c r="DC142" s="796"/>
      <c r="DD142" s="796"/>
      <c r="DE142" s="796"/>
      <c r="DF142" s="798"/>
      <c r="DG142" s="799"/>
      <c r="DH142" s="800"/>
      <c r="DI142" s="801"/>
      <c r="DJ142" s="801"/>
      <c r="DK142" s="801"/>
      <c r="DL142" s="801"/>
      <c r="DM142" s="802"/>
      <c r="DN142" s="803"/>
      <c r="DO142" s="804"/>
      <c r="DP142" s="805"/>
      <c r="DQ142" s="807"/>
      <c r="DR142" s="808"/>
      <c r="DS142" s="808"/>
      <c r="DT142" s="809"/>
      <c r="DU142" s="810"/>
      <c r="DV142" s="811"/>
      <c r="DW142" s="812"/>
      <c r="DX142" s="815"/>
      <c r="DY142" s="815"/>
      <c r="DZ142" s="815"/>
      <c r="EA142" s="816"/>
      <c r="EB142" s="817"/>
      <c r="EC142" s="818"/>
      <c r="ED142" s="819"/>
      <c r="EE142" s="821"/>
      <c r="EF142" s="821"/>
      <c r="EG142" s="822"/>
      <c r="EH142" s="822"/>
      <c r="EI142" s="823"/>
      <c r="EJ142" s="825"/>
      <c r="EK142" s="825"/>
      <c r="EL142" s="825"/>
      <c r="EM142" s="825"/>
      <c r="EN142" s="823"/>
      <c r="EO142" s="825"/>
      <c r="EP142" s="826"/>
      <c r="EQ142" s="827"/>
      <c r="ER142" s="828"/>
      <c r="ES142" s="829"/>
      <c r="ET142" s="831"/>
      <c r="EU142" s="831"/>
      <c r="EV142" s="831"/>
      <c r="EW142" s="832"/>
      <c r="EX142" s="833"/>
      <c r="EY142" s="834"/>
      <c r="EZ142" s="551"/>
      <c r="FA142" s="577" t="s">
        <v>912</v>
      </c>
      <c r="FB142" s="599"/>
      <c r="FC142" s="570" t="s">
        <v>840</v>
      </c>
      <c r="FD142" s="568"/>
      <c r="FE142" s="567" t="s">
        <v>842</v>
      </c>
    </row>
    <row r="143" spans="1:161" s="575" customFormat="1" ht="48" customHeight="1">
      <c r="A143" s="544">
        <v>71</v>
      </c>
      <c r="B143" s="932"/>
      <c r="C143" s="551" t="s">
        <v>839</v>
      </c>
      <c r="D143" s="574" t="s">
        <v>1048</v>
      </c>
      <c r="E143" s="563">
        <f t="shared" si="154"/>
        <v>0</v>
      </c>
      <c r="F143" s="563">
        <v>0</v>
      </c>
      <c r="G143" s="563">
        <v>0</v>
      </c>
      <c r="H143" s="563">
        <v>0</v>
      </c>
      <c r="I143" s="563">
        <f t="shared" si="138"/>
        <v>0</v>
      </c>
      <c r="J143" s="563">
        <f t="shared" si="136"/>
        <v>0</v>
      </c>
      <c r="K143" s="563">
        <f t="shared" si="137"/>
        <v>0</v>
      </c>
      <c r="L143" s="563">
        <f t="shared" si="132"/>
        <v>0</v>
      </c>
      <c r="M143" s="563">
        <f t="shared" si="133"/>
        <v>0</v>
      </c>
      <c r="N143" s="563"/>
      <c r="O143" s="563">
        <f t="shared" si="134"/>
        <v>0</v>
      </c>
      <c r="P143" s="563">
        <f t="shared" si="135"/>
        <v>0</v>
      </c>
      <c r="Q143" s="563"/>
      <c r="R143" s="563"/>
      <c r="S143" s="563"/>
      <c r="T143" s="551"/>
      <c r="U143" s="551"/>
      <c r="V143" s="551"/>
      <c r="W143" s="551"/>
      <c r="X143" s="551"/>
      <c r="Y143" s="551"/>
      <c r="Z143" s="551"/>
      <c r="AA143" s="551"/>
      <c r="AB143" s="732"/>
      <c r="AC143" s="733"/>
      <c r="AD143" s="733"/>
      <c r="AE143" s="734"/>
      <c r="AF143" s="734"/>
      <c r="AG143" s="735"/>
      <c r="AH143" s="735"/>
      <c r="AI143" s="738"/>
      <c r="AJ143" s="740"/>
      <c r="AK143" s="742"/>
      <c r="AL143" s="743"/>
      <c r="AM143" s="743"/>
      <c r="AN143" s="744"/>
      <c r="AO143" s="745"/>
      <c r="AP143" s="746"/>
      <c r="AQ143" s="747"/>
      <c r="AR143" s="748"/>
      <c r="AS143" s="749"/>
      <c r="AT143" s="749"/>
      <c r="AU143" s="751"/>
      <c r="AV143" s="752"/>
      <c r="AW143" s="753"/>
      <c r="AX143" s="753"/>
      <c r="AY143" s="754"/>
      <c r="AZ143" s="754"/>
      <c r="BA143" s="754"/>
      <c r="BB143" s="754"/>
      <c r="BC143" s="754"/>
      <c r="BD143" s="754"/>
      <c r="BE143" s="754"/>
      <c r="BF143" s="754"/>
      <c r="BG143" s="754"/>
      <c r="BH143" s="754"/>
      <c r="BI143" s="754"/>
      <c r="BJ143" s="757"/>
      <c r="BK143" s="759"/>
      <c r="BL143" s="761"/>
      <c r="BM143" s="762"/>
      <c r="BN143" s="762"/>
      <c r="BO143" s="762"/>
      <c r="BP143" s="763"/>
      <c r="BQ143" s="763"/>
      <c r="BR143" s="764"/>
      <c r="BS143" s="765"/>
      <c r="BT143" s="766"/>
      <c r="BU143" s="766"/>
      <c r="BV143" s="766"/>
      <c r="BW143" s="767"/>
      <c r="BX143" s="769"/>
      <c r="BY143" s="770"/>
      <c r="BZ143" s="771"/>
      <c r="CA143" s="772"/>
      <c r="CB143" s="772"/>
      <c r="CC143" s="772"/>
      <c r="CD143" s="774"/>
      <c r="CE143" s="775"/>
      <c r="CF143" s="776"/>
      <c r="CG143" s="777"/>
      <c r="CH143" s="778"/>
      <c r="CI143" s="778"/>
      <c r="CJ143" s="778"/>
      <c r="CK143" s="779"/>
      <c r="CL143" s="780"/>
      <c r="CM143" s="781"/>
      <c r="CN143" s="782"/>
      <c r="CO143" s="783"/>
      <c r="CP143" s="784"/>
      <c r="CQ143" s="784"/>
      <c r="CR143" s="785"/>
      <c r="CS143" s="786"/>
      <c r="CT143" s="787"/>
      <c r="CU143" s="788"/>
      <c r="CV143" s="789"/>
      <c r="CW143" s="790"/>
      <c r="CX143" s="790"/>
      <c r="CY143" s="791"/>
      <c r="CZ143" s="793"/>
      <c r="DA143" s="794"/>
      <c r="DB143" s="795"/>
      <c r="DC143" s="796"/>
      <c r="DD143" s="796"/>
      <c r="DE143" s="796"/>
      <c r="DF143" s="798"/>
      <c r="DG143" s="799"/>
      <c r="DH143" s="800"/>
      <c r="DI143" s="801"/>
      <c r="DJ143" s="801"/>
      <c r="DK143" s="801"/>
      <c r="DL143" s="801"/>
      <c r="DM143" s="802"/>
      <c r="DN143" s="803"/>
      <c r="DO143" s="804"/>
      <c r="DP143" s="805"/>
      <c r="DQ143" s="807"/>
      <c r="DR143" s="808"/>
      <c r="DS143" s="808"/>
      <c r="DT143" s="809"/>
      <c r="DU143" s="810"/>
      <c r="DV143" s="811"/>
      <c r="DW143" s="812"/>
      <c r="DX143" s="815"/>
      <c r="DY143" s="815"/>
      <c r="DZ143" s="815"/>
      <c r="EA143" s="816"/>
      <c r="EB143" s="817"/>
      <c r="EC143" s="818"/>
      <c r="ED143" s="819"/>
      <c r="EE143" s="821"/>
      <c r="EF143" s="821"/>
      <c r="EG143" s="822"/>
      <c r="EH143" s="822"/>
      <c r="EI143" s="823"/>
      <c r="EJ143" s="825"/>
      <c r="EK143" s="825"/>
      <c r="EL143" s="825"/>
      <c r="EM143" s="825"/>
      <c r="EN143" s="823"/>
      <c r="EO143" s="825"/>
      <c r="EP143" s="826"/>
      <c r="EQ143" s="827"/>
      <c r="ER143" s="828"/>
      <c r="ES143" s="829"/>
      <c r="ET143" s="831"/>
      <c r="EU143" s="831"/>
      <c r="EV143" s="831"/>
      <c r="EW143" s="832"/>
      <c r="EX143" s="833"/>
      <c r="EY143" s="834"/>
      <c r="EZ143" s="551"/>
      <c r="FA143" s="577"/>
      <c r="FB143" s="599"/>
      <c r="FC143" s="570"/>
      <c r="FD143" s="568"/>
      <c r="FE143" s="567" t="s">
        <v>842</v>
      </c>
    </row>
    <row r="144" spans="1:161" s="575" customFormat="1" ht="48" customHeight="1">
      <c r="A144" s="665">
        <v>72</v>
      </c>
      <c r="B144" s="569" t="s">
        <v>913</v>
      </c>
      <c r="C144" s="551" t="s">
        <v>839</v>
      </c>
      <c r="D144" s="574" t="s">
        <v>914</v>
      </c>
      <c r="E144" s="563">
        <f t="shared" si="154"/>
        <v>0</v>
      </c>
      <c r="F144" s="563">
        <v>0</v>
      </c>
      <c r="G144" s="563">
        <v>0</v>
      </c>
      <c r="H144" s="563">
        <v>0</v>
      </c>
      <c r="I144" s="563">
        <f t="shared" si="138"/>
        <v>0</v>
      </c>
      <c r="J144" s="563">
        <f t="shared" si="136"/>
        <v>0</v>
      </c>
      <c r="K144" s="563">
        <f t="shared" si="137"/>
        <v>0</v>
      </c>
      <c r="L144" s="563">
        <f t="shared" si="132"/>
        <v>0</v>
      </c>
      <c r="M144" s="563">
        <f t="shared" si="133"/>
        <v>0</v>
      </c>
      <c r="N144" s="563"/>
      <c r="O144" s="563">
        <f t="shared" si="134"/>
        <v>0</v>
      </c>
      <c r="P144" s="563">
        <f t="shared" si="135"/>
        <v>0</v>
      </c>
      <c r="Q144" s="563"/>
      <c r="R144" s="563"/>
      <c r="S144" s="563"/>
      <c r="T144" s="551"/>
      <c r="U144" s="551"/>
      <c r="V144" s="551"/>
      <c r="W144" s="551"/>
      <c r="X144" s="551"/>
      <c r="Y144" s="551"/>
      <c r="Z144" s="551"/>
      <c r="AA144" s="551"/>
      <c r="AB144" s="732"/>
      <c r="AC144" s="733"/>
      <c r="AD144" s="733"/>
      <c r="AE144" s="734"/>
      <c r="AF144" s="734"/>
      <c r="AG144" s="735"/>
      <c r="AH144" s="735"/>
      <c r="AI144" s="738"/>
      <c r="AJ144" s="740"/>
      <c r="AK144" s="742"/>
      <c r="AL144" s="743"/>
      <c r="AM144" s="743"/>
      <c r="AN144" s="744"/>
      <c r="AO144" s="745"/>
      <c r="AP144" s="746"/>
      <c r="AQ144" s="747"/>
      <c r="AR144" s="748"/>
      <c r="AS144" s="749"/>
      <c r="AT144" s="749"/>
      <c r="AU144" s="751"/>
      <c r="AV144" s="752"/>
      <c r="AW144" s="753"/>
      <c r="AX144" s="753"/>
      <c r="AY144" s="754"/>
      <c r="AZ144" s="754"/>
      <c r="BA144" s="754"/>
      <c r="BB144" s="754"/>
      <c r="BC144" s="754"/>
      <c r="BD144" s="754"/>
      <c r="BE144" s="754"/>
      <c r="BF144" s="754"/>
      <c r="BG144" s="754"/>
      <c r="BH144" s="754"/>
      <c r="BI144" s="754"/>
      <c r="BJ144" s="757"/>
      <c r="BK144" s="759"/>
      <c r="BL144" s="761"/>
      <c r="BM144" s="762"/>
      <c r="BN144" s="762"/>
      <c r="BO144" s="762"/>
      <c r="BP144" s="763"/>
      <c r="BQ144" s="763"/>
      <c r="BR144" s="764"/>
      <c r="BS144" s="765"/>
      <c r="BT144" s="766"/>
      <c r="BU144" s="766"/>
      <c r="BV144" s="766"/>
      <c r="BW144" s="767"/>
      <c r="BX144" s="769"/>
      <c r="BY144" s="770"/>
      <c r="BZ144" s="771"/>
      <c r="CA144" s="772"/>
      <c r="CB144" s="772"/>
      <c r="CC144" s="772"/>
      <c r="CD144" s="774"/>
      <c r="CE144" s="775"/>
      <c r="CF144" s="776"/>
      <c r="CG144" s="777"/>
      <c r="CH144" s="778"/>
      <c r="CI144" s="778"/>
      <c r="CJ144" s="778"/>
      <c r="CK144" s="779"/>
      <c r="CL144" s="780"/>
      <c r="CM144" s="781"/>
      <c r="CN144" s="782"/>
      <c r="CO144" s="783"/>
      <c r="CP144" s="784"/>
      <c r="CQ144" s="784"/>
      <c r="CR144" s="785"/>
      <c r="CS144" s="786"/>
      <c r="CT144" s="787"/>
      <c r="CU144" s="788"/>
      <c r="CV144" s="789"/>
      <c r="CW144" s="790"/>
      <c r="CX144" s="790"/>
      <c r="CY144" s="791"/>
      <c r="CZ144" s="793"/>
      <c r="DA144" s="794"/>
      <c r="DB144" s="795"/>
      <c r="DC144" s="796"/>
      <c r="DD144" s="796"/>
      <c r="DE144" s="796"/>
      <c r="DF144" s="798"/>
      <c r="DG144" s="799"/>
      <c r="DH144" s="800"/>
      <c r="DI144" s="801"/>
      <c r="DJ144" s="801"/>
      <c r="DK144" s="801"/>
      <c r="DL144" s="801"/>
      <c r="DM144" s="802"/>
      <c r="DN144" s="803"/>
      <c r="DO144" s="804"/>
      <c r="DP144" s="805"/>
      <c r="DQ144" s="807"/>
      <c r="DR144" s="808"/>
      <c r="DS144" s="808"/>
      <c r="DT144" s="809"/>
      <c r="DU144" s="810"/>
      <c r="DV144" s="811"/>
      <c r="DW144" s="812"/>
      <c r="DX144" s="815"/>
      <c r="DY144" s="815"/>
      <c r="DZ144" s="815"/>
      <c r="EA144" s="816"/>
      <c r="EB144" s="817"/>
      <c r="EC144" s="818"/>
      <c r="ED144" s="819"/>
      <c r="EE144" s="821"/>
      <c r="EF144" s="821"/>
      <c r="EG144" s="822"/>
      <c r="EH144" s="822"/>
      <c r="EI144" s="823"/>
      <c r="EJ144" s="825"/>
      <c r="EK144" s="825"/>
      <c r="EL144" s="825"/>
      <c r="EM144" s="825"/>
      <c r="EN144" s="823"/>
      <c r="EO144" s="825"/>
      <c r="EP144" s="826"/>
      <c r="EQ144" s="827"/>
      <c r="ER144" s="828"/>
      <c r="ES144" s="829"/>
      <c r="ET144" s="831"/>
      <c r="EU144" s="831"/>
      <c r="EV144" s="831"/>
      <c r="EW144" s="832"/>
      <c r="EX144" s="833"/>
      <c r="EY144" s="834"/>
      <c r="EZ144" s="551"/>
      <c r="FA144" s="577" t="s">
        <v>915</v>
      </c>
      <c r="FB144" s="599"/>
      <c r="FC144" s="570" t="s">
        <v>840</v>
      </c>
      <c r="FD144" s="568"/>
      <c r="FE144" s="567" t="s">
        <v>842</v>
      </c>
    </row>
    <row r="145" spans="1:161" s="575" customFormat="1" ht="70.5" customHeight="1">
      <c r="A145" s="544">
        <v>73</v>
      </c>
      <c r="B145" s="569" t="s">
        <v>916</v>
      </c>
      <c r="C145" s="551" t="s">
        <v>839</v>
      </c>
      <c r="D145" s="574" t="s">
        <v>1022</v>
      </c>
      <c r="E145" s="563">
        <f t="shared" si="154"/>
        <v>1</v>
      </c>
      <c r="F145" s="563">
        <v>0</v>
      </c>
      <c r="G145" s="563">
        <v>0</v>
      </c>
      <c r="H145" s="563">
        <v>0</v>
      </c>
      <c r="I145" s="563">
        <f t="shared" si="138"/>
        <v>0</v>
      </c>
      <c r="J145" s="563">
        <f t="shared" si="136"/>
        <v>0</v>
      </c>
      <c r="K145" s="563">
        <f t="shared" si="137"/>
        <v>0</v>
      </c>
      <c r="L145" s="563">
        <f t="shared" si="132"/>
        <v>0</v>
      </c>
      <c r="M145" s="563">
        <f t="shared" si="133"/>
        <v>1</v>
      </c>
      <c r="N145" s="563"/>
      <c r="O145" s="563">
        <f t="shared" si="134"/>
        <v>1</v>
      </c>
      <c r="P145" s="563">
        <f t="shared" si="135"/>
        <v>0</v>
      </c>
      <c r="Q145" s="563"/>
      <c r="R145" s="563"/>
      <c r="S145" s="563"/>
      <c r="T145" s="551"/>
      <c r="U145" s="551"/>
      <c r="V145" s="551"/>
      <c r="W145" s="551"/>
      <c r="X145" s="551"/>
      <c r="Y145" s="551"/>
      <c r="Z145" s="551"/>
      <c r="AA145" s="551"/>
      <c r="AB145" s="732"/>
      <c r="AC145" s="733"/>
      <c r="AD145" s="733"/>
      <c r="AE145" s="734"/>
      <c r="AF145" s="734"/>
      <c r="AG145" s="735"/>
      <c r="AH145" s="735"/>
      <c r="AI145" s="738"/>
      <c r="AJ145" s="740"/>
      <c r="AK145" s="742"/>
      <c r="AL145" s="743"/>
      <c r="AM145" s="743"/>
      <c r="AN145" s="744"/>
      <c r="AO145" s="745"/>
      <c r="AP145" s="746"/>
      <c r="AQ145" s="747"/>
      <c r="AR145" s="748"/>
      <c r="AS145" s="749"/>
      <c r="AT145" s="749"/>
      <c r="AU145" s="751"/>
      <c r="AV145" s="752"/>
      <c r="AW145" s="753"/>
      <c r="AX145" s="753"/>
      <c r="AY145" s="754"/>
      <c r="AZ145" s="754"/>
      <c r="BA145" s="754"/>
      <c r="BB145" s="754"/>
      <c r="BC145" s="754"/>
      <c r="BD145" s="754"/>
      <c r="BE145" s="754"/>
      <c r="BF145" s="754"/>
      <c r="BG145" s="754"/>
      <c r="BH145" s="754"/>
      <c r="BI145" s="754"/>
      <c r="BJ145" s="757"/>
      <c r="BK145" s="759"/>
      <c r="BL145" s="761"/>
      <c r="BM145" s="762"/>
      <c r="BN145" s="762"/>
      <c r="BO145" s="762"/>
      <c r="BP145" s="763"/>
      <c r="BQ145" s="763"/>
      <c r="BR145" s="764"/>
      <c r="BS145" s="765"/>
      <c r="BT145" s="766"/>
      <c r="BU145" s="766"/>
      <c r="BV145" s="766"/>
      <c r="BW145" s="767"/>
      <c r="BX145" s="769"/>
      <c r="BY145" s="770"/>
      <c r="BZ145" s="771"/>
      <c r="CA145" s="772"/>
      <c r="CB145" s="772"/>
      <c r="CC145" s="772"/>
      <c r="CD145" s="774"/>
      <c r="CE145" s="775"/>
      <c r="CF145" s="776"/>
      <c r="CG145" s="777"/>
      <c r="CH145" s="778"/>
      <c r="CI145" s="778"/>
      <c r="CJ145" s="778"/>
      <c r="CK145" s="779"/>
      <c r="CL145" s="780"/>
      <c r="CM145" s="781"/>
      <c r="CN145" s="782"/>
      <c r="CO145" s="783"/>
      <c r="CP145" s="784"/>
      <c r="CQ145" s="784"/>
      <c r="CR145" s="785"/>
      <c r="CS145" s="786"/>
      <c r="CT145" s="787"/>
      <c r="CU145" s="788"/>
      <c r="CV145" s="789"/>
      <c r="CW145" s="790"/>
      <c r="CX145" s="790"/>
      <c r="CY145" s="791"/>
      <c r="CZ145" s="793"/>
      <c r="DA145" s="794"/>
      <c r="DB145" s="795"/>
      <c r="DC145" s="796"/>
      <c r="DD145" s="796"/>
      <c r="DE145" s="796"/>
      <c r="DF145" s="798"/>
      <c r="DG145" s="799"/>
      <c r="DH145" s="800"/>
      <c r="DI145" s="801"/>
      <c r="DJ145" s="801"/>
      <c r="DK145" s="801"/>
      <c r="DL145" s="801"/>
      <c r="DM145" s="802"/>
      <c r="DN145" s="803"/>
      <c r="DO145" s="804"/>
      <c r="DP145" s="805"/>
      <c r="DQ145" s="807"/>
      <c r="DR145" s="808"/>
      <c r="DS145" s="808"/>
      <c r="DT145" s="809"/>
      <c r="DU145" s="810"/>
      <c r="DV145" s="811"/>
      <c r="DW145" s="812"/>
      <c r="DX145" s="815"/>
      <c r="DY145" s="815"/>
      <c r="DZ145" s="815"/>
      <c r="EA145" s="816"/>
      <c r="EB145" s="817"/>
      <c r="EC145" s="818"/>
      <c r="ED145" s="819"/>
      <c r="EE145" s="821"/>
      <c r="EF145" s="821"/>
      <c r="EG145" s="822"/>
      <c r="EH145" s="822"/>
      <c r="EI145" s="823"/>
      <c r="EJ145" s="825"/>
      <c r="EK145" s="825"/>
      <c r="EL145" s="825"/>
      <c r="EM145" s="825"/>
      <c r="EN145" s="823"/>
      <c r="EO145" s="825">
        <v>1</v>
      </c>
      <c r="EP145" s="826"/>
      <c r="EQ145" s="827"/>
      <c r="ER145" s="828"/>
      <c r="ES145" s="829"/>
      <c r="ET145" s="831"/>
      <c r="EU145" s="831"/>
      <c r="EV145" s="831"/>
      <c r="EW145" s="832"/>
      <c r="EX145" s="833"/>
      <c r="EY145" s="834"/>
      <c r="EZ145" s="551"/>
      <c r="FA145" s="574" t="s">
        <v>917</v>
      </c>
      <c r="FB145" s="598"/>
      <c r="FC145" s="570" t="s">
        <v>840</v>
      </c>
      <c r="FD145" s="568"/>
      <c r="FE145" s="567" t="s">
        <v>1324</v>
      </c>
    </row>
    <row r="146" spans="1:161" s="575" customFormat="1" ht="48" customHeight="1">
      <c r="A146" s="665">
        <v>74</v>
      </c>
      <c r="B146" s="569" t="s">
        <v>918</v>
      </c>
      <c r="C146" s="551" t="s">
        <v>839</v>
      </c>
      <c r="D146" s="574" t="s">
        <v>919</v>
      </c>
      <c r="E146" s="563">
        <f t="shared" si="154"/>
        <v>0</v>
      </c>
      <c r="F146" s="563">
        <v>0</v>
      </c>
      <c r="G146" s="563">
        <v>0</v>
      </c>
      <c r="H146" s="563">
        <v>0</v>
      </c>
      <c r="I146" s="563">
        <f t="shared" si="138"/>
        <v>0</v>
      </c>
      <c r="J146" s="563">
        <f t="shared" si="136"/>
        <v>0</v>
      </c>
      <c r="K146" s="563">
        <f t="shared" si="137"/>
        <v>0</v>
      </c>
      <c r="L146" s="563">
        <f t="shared" si="132"/>
        <v>0</v>
      </c>
      <c r="M146" s="563">
        <f t="shared" si="133"/>
        <v>0</v>
      </c>
      <c r="N146" s="563"/>
      <c r="O146" s="563">
        <f t="shared" si="134"/>
        <v>0</v>
      </c>
      <c r="P146" s="563">
        <f t="shared" si="135"/>
        <v>0</v>
      </c>
      <c r="Q146" s="563"/>
      <c r="R146" s="563"/>
      <c r="S146" s="563"/>
      <c r="T146" s="551"/>
      <c r="U146" s="551"/>
      <c r="V146" s="551"/>
      <c r="W146" s="551"/>
      <c r="X146" s="551"/>
      <c r="Y146" s="551"/>
      <c r="Z146" s="551"/>
      <c r="AA146" s="551"/>
      <c r="AB146" s="732"/>
      <c r="AC146" s="733"/>
      <c r="AD146" s="733"/>
      <c r="AE146" s="734"/>
      <c r="AF146" s="734"/>
      <c r="AG146" s="735"/>
      <c r="AH146" s="735"/>
      <c r="AI146" s="738"/>
      <c r="AJ146" s="740"/>
      <c r="AK146" s="742"/>
      <c r="AL146" s="743"/>
      <c r="AM146" s="743"/>
      <c r="AN146" s="744"/>
      <c r="AO146" s="745"/>
      <c r="AP146" s="746"/>
      <c r="AQ146" s="747"/>
      <c r="AR146" s="748"/>
      <c r="AS146" s="749"/>
      <c r="AT146" s="749"/>
      <c r="AU146" s="751"/>
      <c r="AV146" s="752"/>
      <c r="AW146" s="753"/>
      <c r="AX146" s="753"/>
      <c r="AY146" s="754"/>
      <c r="AZ146" s="754"/>
      <c r="BA146" s="754"/>
      <c r="BB146" s="754"/>
      <c r="BC146" s="754"/>
      <c r="BD146" s="754"/>
      <c r="BE146" s="754"/>
      <c r="BF146" s="754"/>
      <c r="BG146" s="754"/>
      <c r="BH146" s="754"/>
      <c r="BI146" s="754"/>
      <c r="BJ146" s="757"/>
      <c r="BK146" s="759"/>
      <c r="BL146" s="761"/>
      <c r="BM146" s="762"/>
      <c r="BN146" s="762"/>
      <c r="BO146" s="762"/>
      <c r="BP146" s="763"/>
      <c r="BQ146" s="763"/>
      <c r="BR146" s="764"/>
      <c r="BS146" s="765"/>
      <c r="BT146" s="766"/>
      <c r="BU146" s="766"/>
      <c r="BV146" s="766"/>
      <c r="BW146" s="767"/>
      <c r="BX146" s="769"/>
      <c r="BY146" s="770"/>
      <c r="BZ146" s="771"/>
      <c r="CA146" s="772"/>
      <c r="CB146" s="772"/>
      <c r="CC146" s="772"/>
      <c r="CD146" s="774"/>
      <c r="CE146" s="775"/>
      <c r="CF146" s="776"/>
      <c r="CG146" s="777"/>
      <c r="CH146" s="778"/>
      <c r="CI146" s="778"/>
      <c r="CJ146" s="778"/>
      <c r="CK146" s="779"/>
      <c r="CL146" s="780"/>
      <c r="CM146" s="781"/>
      <c r="CN146" s="782"/>
      <c r="CO146" s="783"/>
      <c r="CP146" s="784"/>
      <c r="CQ146" s="784"/>
      <c r="CR146" s="785"/>
      <c r="CS146" s="786"/>
      <c r="CT146" s="787"/>
      <c r="CU146" s="788"/>
      <c r="CV146" s="789"/>
      <c r="CW146" s="790"/>
      <c r="CX146" s="790"/>
      <c r="CY146" s="791"/>
      <c r="CZ146" s="793"/>
      <c r="DA146" s="794"/>
      <c r="DB146" s="795"/>
      <c r="DC146" s="796"/>
      <c r="DD146" s="796"/>
      <c r="DE146" s="796"/>
      <c r="DF146" s="798"/>
      <c r="DG146" s="799"/>
      <c r="DH146" s="800"/>
      <c r="DI146" s="801"/>
      <c r="DJ146" s="801"/>
      <c r="DK146" s="801"/>
      <c r="DL146" s="801"/>
      <c r="DM146" s="802"/>
      <c r="DN146" s="803"/>
      <c r="DO146" s="804"/>
      <c r="DP146" s="805"/>
      <c r="DQ146" s="807"/>
      <c r="DR146" s="808"/>
      <c r="DS146" s="808"/>
      <c r="DT146" s="809"/>
      <c r="DU146" s="810"/>
      <c r="DV146" s="811"/>
      <c r="DW146" s="812"/>
      <c r="DX146" s="815"/>
      <c r="DY146" s="815"/>
      <c r="DZ146" s="815"/>
      <c r="EA146" s="816"/>
      <c r="EB146" s="817"/>
      <c r="EC146" s="818"/>
      <c r="ED146" s="819"/>
      <c r="EE146" s="821"/>
      <c r="EF146" s="821"/>
      <c r="EG146" s="822"/>
      <c r="EH146" s="822"/>
      <c r="EI146" s="823"/>
      <c r="EJ146" s="825"/>
      <c r="EK146" s="825"/>
      <c r="EL146" s="825"/>
      <c r="EM146" s="825"/>
      <c r="EN146" s="823"/>
      <c r="EO146" s="825"/>
      <c r="EP146" s="826"/>
      <c r="EQ146" s="827"/>
      <c r="ER146" s="828"/>
      <c r="ES146" s="829"/>
      <c r="ET146" s="831"/>
      <c r="EU146" s="831"/>
      <c r="EV146" s="831"/>
      <c r="EW146" s="832"/>
      <c r="EX146" s="833"/>
      <c r="EY146" s="834"/>
      <c r="EZ146" s="551"/>
      <c r="FA146" s="574" t="s">
        <v>920</v>
      </c>
      <c r="FB146" s="598"/>
      <c r="FC146" s="570" t="s">
        <v>840</v>
      </c>
      <c r="FD146" s="568"/>
      <c r="FE146" s="567" t="s">
        <v>870</v>
      </c>
    </row>
    <row r="147" spans="1:161" s="575" customFormat="1" ht="48" customHeight="1">
      <c r="A147" s="544">
        <v>75</v>
      </c>
      <c r="B147" s="569" t="s">
        <v>872</v>
      </c>
      <c r="C147" s="551" t="s">
        <v>839</v>
      </c>
      <c r="D147" s="578" t="s">
        <v>921</v>
      </c>
      <c r="E147" s="563">
        <f t="shared" si="154"/>
        <v>0</v>
      </c>
      <c r="F147" s="563">
        <v>0</v>
      </c>
      <c r="G147" s="563">
        <v>0</v>
      </c>
      <c r="H147" s="563">
        <v>0</v>
      </c>
      <c r="I147" s="563">
        <f t="shared" si="138"/>
        <v>0</v>
      </c>
      <c r="J147" s="563">
        <f t="shared" si="136"/>
        <v>0</v>
      </c>
      <c r="K147" s="563">
        <f t="shared" si="137"/>
        <v>0</v>
      </c>
      <c r="L147" s="563">
        <f t="shared" si="132"/>
        <v>0</v>
      </c>
      <c r="M147" s="563">
        <f t="shared" si="133"/>
        <v>0</v>
      </c>
      <c r="N147" s="563"/>
      <c r="O147" s="563">
        <f t="shared" si="134"/>
        <v>0</v>
      </c>
      <c r="P147" s="563">
        <f t="shared" si="135"/>
        <v>0</v>
      </c>
      <c r="Q147" s="563"/>
      <c r="R147" s="563"/>
      <c r="S147" s="563"/>
      <c r="T147" s="551"/>
      <c r="U147" s="551"/>
      <c r="V147" s="551"/>
      <c r="W147" s="551"/>
      <c r="X147" s="551"/>
      <c r="Y147" s="551"/>
      <c r="Z147" s="551"/>
      <c r="AA147" s="551"/>
      <c r="AB147" s="732"/>
      <c r="AC147" s="733"/>
      <c r="AD147" s="733"/>
      <c r="AE147" s="734"/>
      <c r="AF147" s="734"/>
      <c r="AG147" s="735"/>
      <c r="AH147" s="735"/>
      <c r="AI147" s="738"/>
      <c r="AJ147" s="740"/>
      <c r="AK147" s="742"/>
      <c r="AL147" s="743"/>
      <c r="AM147" s="743"/>
      <c r="AN147" s="744"/>
      <c r="AO147" s="745"/>
      <c r="AP147" s="746"/>
      <c r="AQ147" s="747"/>
      <c r="AR147" s="748"/>
      <c r="AS147" s="749"/>
      <c r="AT147" s="749"/>
      <c r="AU147" s="751"/>
      <c r="AV147" s="752"/>
      <c r="AW147" s="753"/>
      <c r="AX147" s="753"/>
      <c r="AY147" s="754"/>
      <c r="AZ147" s="754"/>
      <c r="BA147" s="754"/>
      <c r="BB147" s="754"/>
      <c r="BC147" s="754"/>
      <c r="BD147" s="754"/>
      <c r="BE147" s="754"/>
      <c r="BF147" s="754"/>
      <c r="BG147" s="754"/>
      <c r="BH147" s="754"/>
      <c r="BI147" s="754"/>
      <c r="BJ147" s="757"/>
      <c r="BK147" s="759"/>
      <c r="BL147" s="761"/>
      <c r="BM147" s="762"/>
      <c r="BN147" s="762"/>
      <c r="BO147" s="762"/>
      <c r="BP147" s="763"/>
      <c r="BQ147" s="763"/>
      <c r="BR147" s="764"/>
      <c r="BS147" s="765"/>
      <c r="BT147" s="766"/>
      <c r="BU147" s="766"/>
      <c r="BV147" s="766"/>
      <c r="BW147" s="767"/>
      <c r="BX147" s="769"/>
      <c r="BY147" s="770"/>
      <c r="BZ147" s="771"/>
      <c r="CA147" s="772"/>
      <c r="CB147" s="772"/>
      <c r="CC147" s="772"/>
      <c r="CD147" s="774"/>
      <c r="CE147" s="775"/>
      <c r="CF147" s="776"/>
      <c r="CG147" s="777"/>
      <c r="CH147" s="778"/>
      <c r="CI147" s="778"/>
      <c r="CJ147" s="778"/>
      <c r="CK147" s="779"/>
      <c r="CL147" s="780"/>
      <c r="CM147" s="781"/>
      <c r="CN147" s="782"/>
      <c r="CO147" s="783"/>
      <c r="CP147" s="784"/>
      <c r="CQ147" s="784"/>
      <c r="CR147" s="785"/>
      <c r="CS147" s="786"/>
      <c r="CT147" s="787"/>
      <c r="CU147" s="788"/>
      <c r="CV147" s="789"/>
      <c r="CW147" s="790"/>
      <c r="CX147" s="790"/>
      <c r="CY147" s="791"/>
      <c r="CZ147" s="793"/>
      <c r="DA147" s="794"/>
      <c r="DB147" s="795"/>
      <c r="DC147" s="796"/>
      <c r="DD147" s="796"/>
      <c r="DE147" s="796"/>
      <c r="DF147" s="798"/>
      <c r="DG147" s="799"/>
      <c r="DH147" s="800"/>
      <c r="DI147" s="801"/>
      <c r="DJ147" s="801"/>
      <c r="DK147" s="801"/>
      <c r="DL147" s="801"/>
      <c r="DM147" s="802"/>
      <c r="DN147" s="803"/>
      <c r="DO147" s="804"/>
      <c r="DP147" s="805"/>
      <c r="DQ147" s="807"/>
      <c r="DR147" s="808"/>
      <c r="DS147" s="808"/>
      <c r="DT147" s="809"/>
      <c r="DU147" s="810"/>
      <c r="DV147" s="811"/>
      <c r="DW147" s="812"/>
      <c r="DX147" s="815"/>
      <c r="DY147" s="815"/>
      <c r="DZ147" s="815"/>
      <c r="EA147" s="816"/>
      <c r="EB147" s="817"/>
      <c r="EC147" s="818"/>
      <c r="ED147" s="819"/>
      <c r="EE147" s="821"/>
      <c r="EF147" s="821"/>
      <c r="EG147" s="822"/>
      <c r="EH147" s="822"/>
      <c r="EI147" s="823"/>
      <c r="EJ147" s="825"/>
      <c r="EK147" s="825"/>
      <c r="EL147" s="825"/>
      <c r="EM147" s="825"/>
      <c r="EN147" s="823"/>
      <c r="EO147" s="825"/>
      <c r="EP147" s="826"/>
      <c r="EQ147" s="827"/>
      <c r="ER147" s="828"/>
      <c r="ES147" s="829"/>
      <c r="ET147" s="831"/>
      <c r="EU147" s="831"/>
      <c r="EV147" s="831"/>
      <c r="EW147" s="832"/>
      <c r="EX147" s="833"/>
      <c r="EY147" s="834"/>
      <c r="EZ147" s="551"/>
      <c r="FA147" s="574" t="s">
        <v>922</v>
      </c>
      <c r="FB147" s="598"/>
      <c r="FC147" s="570" t="s">
        <v>840</v>
      </c>
      <c r="FD147" s="568"/>
      <c r="FE147" s="567" t="s">
        <v>849</v>
      </c>
    </row>
    <row r="148" spans="1:161" s="575" customFormat="1" ht="48" customHeight="1">
      <c r="A148" s="725"/>
      <c r="B148" s="569" t="s">
        <v>872</v>
      </c>
      <c r="C148" s="724"/>
      <c r="D148" s="578" t="s">
        <v>1289</v>
      </c>
      <c r="E148" s="563">
        <f t="shared" ref="E148" si="158">SUM(I148:N148)</f>
        <v>0</v>
      </c>
      <c r="F148" s="563">
        <v>0</v>
      </c>
      <c r="G148" s="563">
        <v>0</v>
      </c>
      <c r="H148" s="563">
        <v>0</v>
      </c>
      <c r="I148" s="563">
        <f t="shared" si="138"/>
        <v>0</v>
      </c>
      <c r="J148" s="563">
        <f t="shared" si="136"/>
        <v>0</v>
      </c>
      <c r="K148" s="563">
        <f t="shared" si="137"/>
        <v>0</v>
      </c>
      <c r="L148" s="563">
        <f t="shared" si="132"/>
        <v>0</v>
      </c>
      <c r="M148" s="563">
        <f t="shared" si="133"/>
        <v>0</v>
      </c>
      <c r="N148" s="563"/>
      <c r="O148" s="563">
        <f t="shared" si="134"/>
        <v>0</v>
      </c>
      <c r="P148" s="563">
        <f t="shared" si="135"/>
        <v>0</v>
      </c>
      <c r="Q148" s="563"/>
      <c r="R148" s="563"/>
      <c r="S148" s="563"/>
      <c r="T148" s="724"/>
      <c r="U148" s="724"/>
      <c r="V148" s="724"/>
      <c r="W148" s="724"/>
      <c r="X148" s="724"/>
      <c r="Y148" s="724"/>
      <c r="Z148" s="724"/>
      <c r="AA148" s="724"/>
      <c r="AB148" s="732"/>
      <c r="AC148" s="733"/>
      <c r="AD148" s="733"/>
      <c r="AE148" s="734"/>
      <c r="AF148" s="734"/>
      <c r="AG148" s="735"/>
      <c r="AH148" s="735"/>
      <c r="AI148" s="738"/>
      <c r="AJ148" s="740"/>
      <c r="AK148" s="742"/>
      <c r="AL148" s="743"/>
      <c r="AM148" s="743"/>
      <c r="AN148" s="744"/>
      <c r="AO148" s="745"/>
      <c r="AP148" s="746"/>
      <c r="AQ148" s="747"/>
      <c r="AR148" s="748"/>
      <c r="AS148" s="749"/>
      <c r="AT148" s="749"/>
      <c r="AU148" s="751"/>
      <c r="AV148" s="752"/>
      <c r="AW148" s="753"/>
      <c r="AX148" s="753"/>
      <c r="AY148" s="754"/>
      <c r="AZ148" s="754"/>
      <c r="BA148" s="754"/>
      <c r="BB148" s="754"/>
      <c r="BC148" s="754"/>
      <c r="BD148" s="754"/>
      <c r="BE148" s="754"/>
      <c r="BF148" s="754"/>
      <c r="BG148" s="754"/>
      <c r="BH148" s="754"/>
      <c r="BI148" s="754"/>
      <c r="BJ148" s="757"/>
      <c r="BK148" s="759"/>
      <c r="BL148" s="761"/>
      <c r="BM148" s="762"/>
      <c r="BN148" s="762"/>
      <c r="BO148" s="762"/>
      <c r="BP148" s="763"/>
      <c r="BQ148" s="763"/>
      <c r="BR148" s="764"/>
      <c r="BS148" s="765"/>
      <c r="BT148" s="766"/>
      <c r="BU148" s="766"/>
      <c r="BV148" s="766"/>
      <c r="BW148" s="767"/>
      <c r="BX148" s="769"/>
      <c r="BY148" s="770"/>
      <c r="BZ148" s="771"/>
      <c r="CA148" s="772"/>
      <c r="CB148" s="772"/>
      <c r="CC148" s="772"/>
      <c r="CD148" s="774"/>
      <c r="CE148" s="775"/>
      <c r="CF148" s="776"/>
      <c r="CG148" s="777"/>
      <c r="CH148" s="778"/>
      <c r="CI148" s="778"/>
      <c r="CJ148" s="778"/>
      <c r="CK148" s="779"/>
      <c r="CL148" s="780"/>
      <c r="CM148" s="781"/>
      <c r="CN148" s="782"/>
      <c r="CO148" s="783"/>
      <c r="CP148" s="784"/>
      <c r="CQ148" s="784"/>
      <c r="CR148" s="785"/>
      <c r="CS148" s="786"/>
      <c r="CT148" s="787"/>
      <c r="CU148" s="788"/>
      <c r="CV148" s="789"/>
      <c r="CW148" s="790"/>
      <c r="CX148" s="790"/>
      <c r="CY148" s="791"/>
      <c r="CZ148" s="793"/>
      <c r="DA148" s="794"/>
      <c r="DB148" s="795"/>
      <c r="DC148" s="796"/>
      <c r="DD148" s="796"/>
      <c r="DE148" s="796"/>
      <c r="DF148" s="798"/>
      <c r="DG148" s="799"/>
      <c r="DH148" s="800"/>
      <c r="DI148" s="801"/>
      <c r="DJ148" s="801"/>
      <c r="DK148" s="801"/>
      <c r="DL148" s="801"/>
      <c r="DM148" s="802"/>
      <c r="DN148" s="803"/>
      <c r="DO148" s="804"/>
      <c r="DP148" s="805"/>
      <c r="DQ148" s="807"/>
      <c r="DR148" s="808"/>
      <c r="DS148" s="808"/>
      <c r="DT148" s="809"/>
      <c r="DU148" s="810"/>
      <c r="DV148" s="811"/>
      <c r="DW148" s="812"/>
      <c r="DX148" s="815"/>
      <c r="DY148" s="815"/>
      <c r="DZ148" s="815"/>
      <c r="EA148" s="816"/>
      <c r="EB148" s="817"/>
      <c r="EC148" s="818"/>
      <c r="ED148" s="819"/>
      <c r="EE148" s="821"/>
      <c r="EF148" s="821"/>
      <c r="EG148" s="822"/>
      <c r="EH148" s="822"/>
      <c r="EI148" s="823"/>
      <c r="EJ148" s="825"/>
      <c r="EK148" s="825"/>
      <c r="EL148" s="825"/>
      <c r="EM148" s="825"/>
      <c r="EN148" s="823"/>
      <c r="EO148" s="825"/>
      <c r="EP148" s="826"/>
      <c r="EQ148" s="827"/>
      <c r="ER148" s="828"/>
      <c r="ES148" s="829"/>
      <c r="ET148" s="831"/>
      <c r="EU148" s="831"/>
      <c r="EV148" s="831"/>
      <c r="EW148" s="832"/>
      <c r="EX148" s="833"/>
      <c r="EY148" s="834"/>
      <c r="EZ148" s="724"/>
      <c r="FA148" s="574"/>
      <c r="FB148" s="598"/>
      <c r="FC148" s="570"/>
      <c r="FD148" s="568"/>
      <c r="FE148" s="567"/>
    </row>
    <row r="149" spans="1:161" s="575" customFormat="1" ht="68.25" customHeight="1">
      <c r="A149" s="665">
        <v>76</v>
      </c>
      <c r="B149" s="569" t="s">
        <v>1199</v>
      </c>
      <c r="C149" s="649" t="s">
        <v>1200</v>
      </c>
      <c r="D149" s="576" t="s">
        <v>1201</v>
      </c>
      <c r="E149" s="563">
        <f t="shared" si="154"/>
        <v>0</v>
      </c>
      <c r="F149" s="563">
        <v>0</v>
      </c>
      <c r="G149" s="563">
        <v>0</v>
      </c>
      <c r="H149" s="563">
        <v>0</v>
      </c>
      <c r="I149" s="563">
        <f t="shared" si="138"/>
        <v>0</v>
      </c>
      <c r="J149" s="563">
        <f t="shared" si="136"/>
        <v>0</v>
      </c>
      <c r="K149" s="563">
        <f t="shared" si="137"/>
        <v>0</v>
      </c>
      <c r="L149" s="563">
        <f t="shared" si="132"/>
        <v>0</v>
      </c>
      <c r="M149" s="563">
        <f t="shared" si="133"/>
        <v>0</v>
      </c>
      <c r="N149" s="563"/>
      <c r="O149" s="563">
        <f t="shared" si="134"/>
        <v>0</v>
      </c>
      <c r="P149" s="563">
        <f t="shared" si="135"/>
        <v>0</v>
      </c>
      <c r="Q149" s="563"/>
      <c r="R149" s="563"/>
      <c r="S149" s="563"/>
      <c r="T149" s="649"/>
      <c r="U149" s="649"/>
      <c r="V149" s="649"/>
      <c r="W149" s="649"/>
      <c r="X149" s="649"/>
      <c r="Y149" s="649"/>
      <c r="Z149" s="649"/>
      <c r="AA149" s="649"/>
      <c r="AB149" s="732"/>
      <c r="AC149" s="733"/>
      <c r="AD149" s="733"/>
      <c r="AE149" s="734"/>
      <c r="AF149" s="734"/>
      <c r="AG149" s="735"/>
      <c r="AH149" s="735"/>
      <c r="AI149" s="738"/>
      <c r="AJ149" s="740"/>
      <c r="AK149" s="742"/>
      <c r="AL149" s="743"/>
      <c r="AM149" s="743"/>
      <c r="AN149" s="744"/>
      <c r="AO149" s="745"/>
      <c r="AP149" s="746"/>
      <c r="AQ149" s="747"/>
      <c r="AR149" s="748"/>
      <c r="AS149" s="749"/>
      <c r="AT149" s="749"/>
      <c r="AU149" s="751"/>
      <c r="AV149" s="752"/>
      <c r="AW149" s="753"/>
      <c r="AX149" s="753"/>
      <c r="AY149" s="754"/>
      <c r="AZ149" s="754"/>
      <c r="BA149" s="754"/>
      <c r="BB149" s="754"/>
      <c r="BC149" s="754"/>
      <c r="BD149" s="754"/>
      <c r="BE149" s="754"/>
      <c r="BF149" s="754"/>
      <c r="BG149" s="754"/>
      <c r="BH149" s="754"/>
      <c r="BI149" s="754"/>
      <c r="BJ149" s="757"/>
      <c r="BK149" s="759"/>
      <c r="BL149" s="761"/>
      <c r="BM149" s="762"/>
      <c r="BN149" s="762"/>
      <c r="BO149" s="762"/>
      <c r="BP149" s="763"/>
      <c r="BQ149" s="763"/>
      <c r="BR149" s="764"/>
      <c r="BS149" s="765"/>
      <c r="BT149" s="766"/>
      <c r="BU149" s="766"/>
      <c r="BV149" s="766"/>
      <c r="BW149" s="767"/>
      <c r="BX149" s="769"/>
      <c r="BY149" s="770"/>
      <c r="BZ149" s="771"/>
      <c r="CA149" s="772"/>
      <c r="CB149" s="772"/>
      <c r="CC149" s="772"/>
      <c r="CD149" s="774"/>
      <c r="CE149" s="775"/>
      <c r="CF149" s="776"/>
      <c r="CG149" s="777"/>
      <c r="CH149" s="778"/>
      <c r="CI149" s="778"/>
      <c r="CJ149" s="778"/>
      <c r="CK149" s="779"/>
      <c r="CL149" s="780"/>
      <c r="CM149" s="781"/>
      <c r="CN149" s="782"/>
      <c r="CO149" s="783"/>
      <c r="CP149" s="784"/>
      <c r="CQ149" s="784"/>
      <c r="CR149" s="785"/>
      <c r="CS149" s="786"/>
      <c r="CT149" s="787"/>
      <c r="CU149" s="788"/>
      <c r="CV149" s="789"/>
      <c r="CW149" s="790"/>
      <c r="CX149" s="790"/>
      <c r="CY149" s="791"/>
      <c r="CZ149" s="793"/>
      <c r="DA149" s="794"/>
      <c r="DB149" s="795"/>
      <c r="DC149" s="796"/>
      <c r="DD149" s="796"/>
      <c r="DE149" s="796"/>
      <c r="DF149" s="798"/>
      <c r="DG149" s="799"/>
      <c r="DH149" s="800"/>
      <c r="DI149" s="801"/>
      <c r="DJ149" s="801"/>
      <c r="DK149" s="801"/>
      <c r="DL149" s="801"/>
      <c r="DM149" s="802"/>
      <c r="DN149" s="803"/>
      <c r="DO149" s="804"/>
      <c r="DP149" s="805"/>
      <c r="DQ149" s="807"/>
      <c r="DR149" s="808"/>
      <c r="DS149" s="808"/>
      <c r="DT149" s="809"/>
      <c r="DU149" s="810"/>
      <c r="DV149" s="811"/>
      <c r="DW149" s="812"/>
      <c r="DX149" s="815"/>
      <c r="DY149" s="815"/>
      <c r="DZ149" s="815"/>
      <c r="EA149" s="816"/>
      <c r="EB149" s="817"/>
      <c r="EC149" s="818"/>
      <c r="ED149" s="819"/>
      <c r="EE149" s="821"/>
      <c r="EF149" s="821"/>
      <c r="EG149" s="822"/>
      <c r="EH149" s="822"/>
      <c r="EI149" s="823"/>
      <c r="EJ149" s="825"/>
      <c r="EK149" s="825"/>
      <c r="EL149" s="825"/>
      <c r="EM149" s="825"/>
      <c r="EN149" s="823"/>
      <c r="EO149" s="825"/>
      <c r="EP149" s="826"/>
      <c r="EQ149" s="827"/>
      <c r="ER149" s="828"/>
      <c r="ES149" s="829"/>
      <c r="ET149" s="831"/>
      <c r="EU149" s="831"/>
      <c r="EV149" s="831"/>
      <c r="EW149" s="832"/>
      <c r="EX149" s="833"/>
      <c r="EY149" s="834"/>
      <c r="EZ149" s="649"/>
      <c r="FA149" s="574" t="s">
        <v>1202</v>
      </c>
      <c r="FB149" s="598"/>
      <c r="FC149" s="570"/>
      <c r="FD149" s="568"/>
      <c r="FE149" s="567"/>
    </row>
    <row r="150" spans="1:161" s="575" customFormat="1" ht="68.25" customHeight="1">
      <c r="A150" s="725"/>
      <c r="B150" s="569" t="s">
        <v>1168</v>
      </c>
      <c r="C150" s="724" t="s">
        <v>1290</v>
      </c>
      <c r="D150" s="576" t="s">
        <v>1291</v>
      </c>
      <c r="E150" s="563">
        <f t="shared" ref="E150" si="159">SUM(I150:N150)</f>
        <v>0</v>
      </c>
      <c r="F150" s="563">
        <v>0</v>
      </c>
      <c r="G150" s="563">
        <v>0</v>
      </c>
      <c r="H150" s="563">
        <v>0</v>
      </c>
      <c r="I150" s="563">
        <f t="shared" si="138"/>
        <v>0</v>
      </c>
      <c r="J150" s="563">
        <f t="shared" si="136"/>
        <v>0</v>
      </c>
      <c r="K150" s="563">
        <f t="shared" si="137"/>
        <v>0</v>
      </c>
      <c r="L150" s="563">
        <f t="shared" si="132"/>
        <v>0</v>
      </c>
      <c r="M150" s="563">
        <f t="shared" si="133"/>
        <v>0</v>
      </c>
      <c r="N150" s="563"/>
      <c r="O150" s="563">
        <f t="shared" si="134"/>
        <v>0</v>
      </c>
      <c r="P150" s="563">
        <f t="shared" si="135"/>
        <v>0</v>
      </c>
      <c r="Q150" s="563"/>
      <c r="R150" s="563"/>
      <c r="S150" s="563"/>
      <c r="T150" s="724"/>
      <c r="U150" s="724"/>
      <c r="V150" s="724"/>
      <c r="W150" s="724"/>
      <c r="X150" s="724"/>
      <c r="Y150" s="724"/>
      <c r="Z150" s="724"/>
      <c r="AA150" s="724"/>
      <c r="AB150" s="732"/>
      <c r="AC150" s="733"/>
      <c r="AD150" s="733"/>
      <c r="AE150" s="734"/>
      <c r="AF150" s="734"/>
      <c r="AG150" s="735"/>
      <c r="AH150" s="735"/>
      <c r="AI150" s="738"/>
      <c r="AJ150" s="740"/>
      <c r="AK150" s="742"/>
      <c r="AL150" s="743"/>
      <c r="AM150" s="743"/>
      <c r="AN150" s="744"/>
      <c r="AO150" s="745"/>
      <c r="AP150" s="746"/>
      <c r="AQ150" s="747"/>
      <c r="AR150" s="748"/>
      <c r="AS150" s="749"/>
      <c r="AT150" s="749"/>
      <c r="AU150" s="751"/>
      <c r="AV150" s="752"/>
      <c r="AW150" s="753"/>
      <c r="AX150" s="753"/>
      <c r="AY150" s="754"/>
      <c r="AZ150" s="754"/>
      <c r="BA150" s="754"/>
      <c r="BB150" s="754"/>
      <c r="BC150" s="754"/>
      <c r="BD150" s="754"/>
      <c r="BE150" s="754"/>
      <c r="BF150" s="754"/>
      <c r="BG150" s="754"/>
      <c r="BH150" s="754"/>
      <c r="BI150" s="754"/>
      <c r="BJ150" s="757"/>
      <c r="BK150" s="759"/>
      <c r="BL150" s="761"/>
      <c r="BM150" s="762"/>
      <c r="BN150" s="762"/>
      <c r="BO150" s="762"/>
      <c r="BP150" s="763"/>
      <c r="BQ150" s="763"/>
      <c r="BR150" s="764"/>
      <c r="BS150" s="765"/>
      <c r="BT150" s="766"/>
      <c r="BU150" s="766"/>
      <c r="BV150" s="766"/>
      <c r="BW150" s="767"/>
      <c r="BX150" s="769"/>
      <c r="BY150" s="770"/>
      <c r="BZ150" s="771"/>
      <c r="CA150" s="772"/>
      <c r="CB150" s="772"/>
      <c r="CC150" s="772"/>
      <c r="CD150" s="774"/>
      <c r="CE150" s="775"/>
      <c r="CF150" s="776"/>
      <c r="CG150" s="777"/>
      <c r="CH150" s="778"/>
      <c r="CI150" s="778"/>
      <c r="CJ150" s="778"/>
      <c r="CK150" s="779"/>
      <c r="CL150" s="780"/>
      <c r="CM150" s="781"/>
      <c r="CN150" s="782"/>
      <c r="CO150" s="783"/>
      <c r="CP150" s="784"/>
      <c r="CQ150" s="784"/>
      <c r="CR150" s="785"/>
      <c r="CS150" s="786"/>
      <c r="CT150" s="787"/>
      <c r="CU150" s="788"/>
      <c r="CV150" s="789"/>
      <c r="CW150" s="790"/>
      <c r="CX150" s="790"/>
      <c r="CY150" s="791"/>
      <c r="CZ150" s="793"/>
      <c r="DA150" s="794"/>
      <c r="DB150" s="795"/>
      <c r="DC150" s="796"/>
      <c r="DD150" s="796"/>
      <c r="DE150" s="796"/>
      <c r="DF150" s="798"/>
      <c r="DG150" s="799"/>
      <c r="DH150" s="800"/>
      <c r="DI150" s="801"/>
      <c r="DJ150" s="801"/>
      <c r="DK150" s="801"/>
      <c r="DL150" s="801"/>
      <c r="DM150" s="802"/>
      <c r="DN150" s="803"/>
      <c r="DO150" s="804"/>
      <c r="DP150" s="805"/>
      <c r="DQ150" s="807"/>
      <c r="DR150" s="808"/>
      <c r="DS150" s="808"/>
      <c r="DT150" s="809"/>
      <c r="DU150" s="810"/>
      <c r="DV150" s="811"/>
      <c r="DW150" s="812"/>
      <c r="DX150" s="815"/>
      <c r="DY150" s="815"/>
      <c r="DZ150" s="815"/>
      <c r="EA150" s="816"/>
      <c r="EB150" s="817"/>
      <c r="EC150" s="818"/>
      <c r="ED150" s="819"/>
      <c r="EE150" s="821"/>
      <c r="EF150" s="821"/>
      <c r="EG150" s="822"/>
      <c r="EH150" s="822"/>
      <c r="EI150" s="823"/>
      <c r="EJ150" s="825"/>
      <c r="EK150" s="825"/>
      <c r="EL150" s="825"/>
      <c r="EM150" s="825"/>
      <c r="EN150" s="823"/>
      <c r="EO150" s="825"/>
      <c r="EP150" s="826"/>
      <c r="EQ150" s="827"/>
      <c r="ER150" s="828"/>
      <c r="ES150" s="829"/>
      <c r="ET150" s="831"/>
      <c r="EU150" s="831"/>
      <c r="EV150" s="831"/>
      <c r="EW150" s="832"/>
      <c r="EX150" s="833"/>
      <c r="EY150" s="834"/>
      <c r="EZ150" s="724"/>
      <c r="FA150" s="574"/>
      <c r="FB150" s="598"/>
      <c r="FC150" s="570"/>
      <c r="FD150" s="568"/>
      <c r="FE150" s="567"/>
    </row>
    <row r="151" spans="1:161" s="575" customFormat="1" ht="97.5" customHeight="1">
      <c r="A151" s="544">
        <v>77</v>
      </c>
      <c r="B151" s="569" t="s">
        <v>923</v>
      </c>
      <c r="C151" s="551" t="s">
        <v>839</v>
      </c>
      <c r="D151" s="574" t="s">
        <v>924</v>
      </c>
      <c r="E151" s="563">
        <f t="shared" si="154"/>
        <v>0</v>
      </c>
      <c r="F151" s="563">
        <v>1</v>
      </c>
      <c r="G151" s="563">
        <v>1</v>
      </c>
      <c r="H151" s="563">
        <v>0</v>
      </c>
      <c r="I151" s="563">
        <f t="shared" si="138"/>
        <v>0</v>
      </c>
      <c r="J151" s="563">
        <f t="shared" si="136"/>
        <v>0</v>
      </c>
      <c r="K151" s="563">
        <f t="shared" si="137"/>
        <v>0</v>
      </c>
      <c r="L151" s="563">
        <f t="shared" si="132"/>
        <v>0</v>
      </c>
      <c r="M151" s="563">
        <f t="shared" si="133"/>
        <v>0</v>
      </c>
      <c r="N151" s="563"/>
      <c r="O151" s="563">
        <f t="shared" si="134"/>
        <v>0</v>
      </c>
      <c r="P151" s="563">
        <f t="shared" si="135"/>
        <v>0</v>
      </c>
      <c r="Q151" s="563"/>
      <c r="R151" s="563"/>
      <c r="S151" s="563"/>
      <c r="T151" s="551"/>
      <c r="U151" s="551"/>
      <c r="V151" s="551"/>
      <c r="W151" s="551"/>
      <c r="X151" s="551"/>
      <c r="Y151" s="551"/>
      <c r="Z151" s="551"/>
      <c r="AA151" s="551"/>
      <c r="AB151" s="732"/>
      <c r="AC151" s="733"/>
      <c r="AD151" s="733"/>
      <c r="AE151" s="734"/>
      <c r="AF151" s="734"/>
      <c r="AG151" s="735"/>
      <c r="AH151" s="735"/>
      <c r="AI151" s="738"/>
      <c r="AJ151" s="740"/>
      <c r="AK151" s="742"/>
      <c r="AL151" s="743"/>
      <c r="AM151" s="743"/>
      <c r="AN151" s="744"/>
      <c r="AO151" s="745"/>
      <c r="AP151" s="746"/>
      <c r="AQ151" s="747"/>
      <c r="AR151" s="748"/>
      <c r="AS151" s="749"/>
      <c r="AT151" s="749"/>
      <c r="AU151" s="751"/>
      <c r="AV151" s="752"/>
      <c r="AW151" s="753"/>
      <c r="AX151" s="753"/>
      <c r="AY151" s="754"/>
      <c r="AZ151" s="754"/>
      <c r="BA151" s="754"/>
      <c r="BB151" s="754"/>
      <c r="BC151" s="754"/>
      <c r="BD151" s="754"/>
      <c r="BE151" s="754"/>
      <c r="BF151" s="754"/>
      <c r="BG151" s="754"/>
      <c r="BH151" s="754"/>
      <c r="BI151" s="754"/>
      <c r="BJ151" s="757"/>
      <c r="BK151" s="759"/>
      <c r="BL151" s="761"/>
      <c r="BM151" s="762"/>
      <c r="BN151" s="762"/>
      <c r="BO151" s="762"/>
      <c r="BP151" s="763"/>
      <c r="BQ151" s="763"/>
      <c r="BR151" s="764"/>
      <c r="BS151" s="765"/>
      <c r="BT151" s="766"/>
      <c r="BU151" s="766"/>
      <c r="BV151" s="766"/>
      <c r="BW151" s="767"/>
      <c r="BX151" s="769"/>
      <c r="BY151" s="770"/>
      <c r="BZ151" s="771"/>
      <c r="CA151" s="772"/>
      <c r="CB151" s="772"/>
      <c r="CC151" s="772"/>
      <c r="CD151" s="774"/>
      <c r="CE151" s="775"/>
      <c r="CF151" s="776"/>
      <c r="CG151" s="777"/>
      <c r="CH151" s="778"/>
      <c r="CI151" s="778"/>
      <c r="CJ151" s="778"/>
      <c r="CK151" s="779"/>
      <c r="CL151" s="780"/>
      <c r="CM151" s="781"/>
      <c r="CN151" s="782"/>
      <c r="CO151" s="783"/>
      <c r="CP151" s="784"/>
      <c r="CQ151" s="784"/>
      <c r="CR151" s="785"/>
      <c r="CS151" s="786"/>
      <c r="CT151" s="787"/>
      <c r="CU151" s="788"/>
      <c r="CV151" s="789"/>
      <c r="CW151" s="790"/>
      <c r="CX151" s="790"/>
      <c r="CY151" s="791"/>
      <c r="CZ151" s="793"/>
      <c r="DA151" s="794"/>
      <c r="DB151" s="795"/>
      <c r="DC151" s="796"/>
      <c r="DD151" s="796"/>
      <c r="DE151" s="796"/>
      <c r="DF151" s="798"/>
      <c r="DG151" s="799"/>
      <c r="DH151" s="800"/>
      <c r="DI151" s="801"/>
      <c r="DJ151" s="801"/>
      <c r="DK151" s="801"/>
      <c r="DL151" s="801"/>
      <c r="DM151" s="802"/>
      <c r="DN151" s="803"/>
      <c r="DO151" s="804"/>
      <c r="DP151" s="805"/>
      <c r="DQ151" s="807"/>
      <c r="DR151" s="808"/>
      <c r="DS151" s="808"/>
      <c r="DT151" s="809"/>
      <c r="DU151" s="810"/>
      <c r="DV151" s="811"/>
      <c r="DW151" s="812"/>
      <c r="DX151" s="815"/>
      <c r="DY151" s="815"/>
      <c r="DZ151" s="815"/>
      <c r="EA151" s="816"/>
      <c r="EB151" s="817"/>
      <c r="EC151" s="818"/>
      <c r="ED151" s="819"/>
      <c r="EE151" s="821"/>
      <c r="EF151" s="821"/>
      <c r="EG151" s="822"/>
      <c r="EH151" s="822"/>
      <c r="EI151" s="823"/>
      <c r="EJ151" s="825"/>
      <c r="EK151" s="825"/>
      <c r="EL151" s="825"/>
      <c r="EM151" s="825"/>
      <c r="EN151" s="823"/>
      <c r="EO151" s="825"/>
      <c r="EP151" s="826"/>
      <c r="EQ151" s="827"/>
      <c r="ER151" s="828"/>
      <c r="ES151" s="829"/>
      <c r="ET151" s="831"/>
      <c r="EU151" s="831"/>
      <c r="EV151" s="831"/>
      <c r="EW151" s="832"/>
      <c r="EX151" s="833"/>
      <c r="EY151" s="834"/>
      <c r="EZ151" s="551"/>
      <c r="FA151" s="574" t="s">
        <v>1111</v>
      </c>
      <c r="FB151" s="598"/>
      <c r="FC151" s="570" t="s">
        <v>840</v>
      </c>
      <c r="FD151" s="568"/>
      <c r="FE151" s="567" t="s">
        <v>841</v>
      </c>
    </row>
    <row r="152" spans="1:161" s="575" customFormat="1" ht="97.5" customHeight="1">
      <c r="A152" s="544">
        <v>78</v>
      </c>
      <c r="B152" s="569" t="s">
        <v>1315</v>
      </c>
      <c r="C152" s="792" t="s">
        <v>1317</v>
      </c>
      <c r="D152" s="574" t="s">
        <v>1316</v>
      </c>
      <c r="E152" s="563">
        <f t="shared" ref="E152" si="160">SUM(I152:N152)</f>
        <v>0</v>
      </c>
      <c r="F152" s="563">
        <v>1</v>
      </c>
      <c r="G152" s="563">
        <v>1</v>
      </c>
      <c r="H152" s="563">
        <v>0</v>
      </c>
      <c r="I152" s="563">
        <f t="shared" ref="I152" si="161">SUM(T152:AX152)</f>
        <v>0</v>
      </c>
      <c r="J152" s="563">
        <f t="shared" ref="J152" si="162">SUM(AY152:BZ152)</f>
        <v>0</v>
      </c>
      <c r="K152" s="563">
        <f t="shared" si="137"/>
        <v>0</v>
      </c>
      <c r="L152" s="563">
        <f t="shared" si="132"/>
        <v>0</v>
      </c>
      <c r="M152" s="563">
        <f t="shared" si="133"/>
        <v>0</v>
      </c>
      <c r="N152" s="563"/>
      <c r="O152" s="563">
        <f t="shared" si="134"/>
        <v>0</v>
      </c>
      <c r="P152" s="563">
        <f t="shared" si="135"/>
        <v>0</v>
      </c>
      <c r="Q152" s="563"/>
      <c r="R152" s="563"/>
      <c r="S152" s="563"/>
      <c r="T152" s="791"/>
      <c r="U152" s="791"/>
      <c r="V152" s="791"/>
      <c r="W152" s="791"/>
      <c r="X152" s="791"/>
      <c r="Y152" s="791"/>
      <c r="Z152" s="791"/>
      <c r="AA152" s="791"/>
      <c r="AB152" s="791"/>
      <c r="AC152" s="791"/>
      <c r="AD152" s="791"/>
      <c r="AE152" s="791"/>
      <c r="AF152" s="791"/>
      <c r="AG152" s="791"/>
      <c r="AH152" s="791"/>
      <c r="AI152" s="791"/>
      <c r="AJ152" s="791"/>
      <c r="AK152" s="791"/>
      <c r="AL152" s="791"/>
      <c r="AM152" s="791"/>
      <c r="AN152" s="791"/>
      <c r="AO152" s="791"/>
      <c r="AP152" s="791"/>
      <c r="AQ152" s="791"/>
      <c r="AR152" s="791"/>
      <c r="AS152" s="791"/>
      <c r="AT152" s="791"/>
      <c r="AU152" s="791"/>
      <c r="AV152" s="791"/>
      <c r="AW152" s="791"/>
      <c r="AX152" s="791"/>
      <c r="AY152" s="791"/>
      <c r="AZ152" s="791"/>
      <c r="BA152" s="791"/>
      <c r="BB152" s="791"/>
      <c r="BC152" s="791"/>
      <c r="BD152" s="791"/>
      <c r="BE152" s="791"/>
      <c r="BF152" s="791"/>
      <c r="BG152" s="791"/>
      <c r="BH152" s="791"/>
      <c r="BI152" s="791"/>
      <c r="BJ152" s="791"/>
      <c r="BK152" s="791"/>
      <c r="BL152" s="791"/>
      <c r="BM152" s="791"/>
      <c r="BN152" s="791"/>
      <c r="BO152" s="791"/>
      <c r="BP152" s="791"/>
      <c r="BQ152" s="791"/>
      <c r="BR152" s="791"/>
      <c r="BS152" s="791"/>
      <c r="BT152" s="791"/>
      <c r="BU152" s="791"/>
      <c r="BV152" s="791"/>
      <c r="BW152" s="791"/>
      <c r="BX152" s="791"/>
      <c r="BY152" s="791"/>
      <c r="BZ152" s="791"/>
      <c r="CA152" s="791"/>
      <c r="CB152" s="791"/>
      <c r="CC152" s="791"/>
      <c r="CD152" s="791"/>
      <c r="CE152" s="791"/>
      <c r="CF152" s="791"/>
      <c r="CG152" s="791"/>
      <c r="CH152" s="791"/>
      <c r="CI152" s="791"/>
      <c r="CJ152" s="791"/>
      <c r="CK152" s="791"/>
      <c r="CL152" s="791"/>
      <c r="CM152" s="791"/>
      <c r="CN152" s="791"/>
      <c r="CO152" s="791"/>
      <c r="CP152" s="791"/>
      <c r="CQ152" s="791"/>
      <c r="CR152" s="791"/>
      <c r="CS152" s="791"/>
      <c r="CT152" s="791"/>
      <c r="CU152" s="791"/>
      <c r="CV152" s="791"/>
      <c r="CW152" s="791"/>
      <c r="CX152" s="791"/>
      <c r="CY152" s="791"/>
      <c r="CZ152" s="793"/>
      <c r="DA152" s="794"/>
      <c r="DB152" s="795"/>
      <c r="DC152" s="796"/>
      <c r="DD152" s="796"/>
      <c r="DE152" s="796"/>
      <c r="DF152" s="798"/>
      <c r="DG152" s="799"/>
      <c r="DH152" s="800"/>
      <c r="DI152" s="801"/>
      <c r="DJ152" s="801"/>
      <c r="DK152" s="801"/>
      <c r="DL152" s="801"/>
      <c r="DM152" s="802"/>
      <c r="DN152" s="803"/>
      <c r="DO152" s="804"/>
      <c r="DP152" s="805"/>
      <c r="DQ152" s="807"/>
      <c r="DR152" s="808"/>
      <c r="DS152" s="808"/>
      <c r="DT152" s="809"/>
      <c r="DU152" s="810"/>
      <c r="DV152" s="811"/>
      <c r="DW152" s="812"/>
      <c r="DX152" s="815"/>
      <c r="DY152" s="815"/>
      <c r="DZ152" s="815"/>
      <c r="EA152" s="816"/>
      <c r="EB152" s="817"/>
      <c r="EC152" s="818"/>
      <c r="ED152" s="819"/>
      <c r="EE152" s="821"/>
      <c r="EF152" s="821"/>
      <c r="EG152" s="822"/>
      <c r="EH152" s="822"/>
      <c r="EI152" s="823"/>
      <c r="EJ152" s="825"/>
      <c r="EK152" s="825"/>
      <c r="EL152" s="825"/>
      <c r="EM152" s="825"/>
      <c r="EN152" s="823"/>
      <c r="EO152" s="825"/>
      <c r="EP152" s="826"/>
      <c r="EQ152" s="827"/>
      <c r="ER152" s="828"/>
      <c r="ES152" s="829"/>
      <c r="ET152" s="831"/>
      <c r="EU152" s="831"/>
      <c r="EV152" s="831"/>
      <c r="EW152" s="832"/>
      <c r="EX152" s="833"/>
      <c r="EY152" s="834"/>
      <c r="EZ152" s="791"/>
      <c r="FA152" s="598"/>
      <c r="FB152" s="598"/>
      <c r="FC152" s="570"/>
      <c r="FD152" s="568"/>
      <c r="FE152" s="567" t="s">
        <v>1318</v>
      </c>
    </row>
    <row r="153" spans="1:161" s="575" customFormat="1" ht="48" customHeight="1">
      <c r="A153" s="665">
        <v>78</v>
      </c>
      <c r="B153" s="931" t="s">
        <v>850</v>
      </c>
      <c r="C153" s="551" t="s">
        <v>839</v>
      </c>
      <c r="D153" s="576" t="s">
        <v>925</v>
      </c>
      <c r="E153" s="563">
        <f t="shared" si="154"/>
        <v>1</v>
      </c>
      <c r="F153" s="563">
        <v>0</v>
      </c>
      <c r="G153" s="563">
        <v>0</v>
      </c>
      <c r="H153" s="563">
        <v>0</v>
      </c>
      <c r="I153" s="563">
        <f t="shared" si="138"/>
        <v>0</v>
      </c>
      <c r="J153" s="563">
        <f t="shared" si="136"/>
        <v>0</v>
      </c>
      <c r="K153" s="563">
        <f t="shared" si="137"/>
        <v>1</v>
      </c>
      <c r="L153" s="563">
        <f t="shared" si="132"/>
        <v>0</v>
      </c>
      <c r="M153" s="563">
        <f t="shared" si="133"/>
        <v>0</v>
      </c>
      <c r="N153" s="563"/>
      <c r="O153" s="563">
        <f t="shared" si="134"/>
        <v>0</v>
      </c>
      <c r="P153" s="563">
        <f t="shared" si="135"/>
        <v>0</v>
      </c>
      <c r="Q153" s="563"/>
      <c r="R153" s="563"/>
      <c r="S153" s="563"/>
      <c r="T153" s="551"/>
      <c r="U153" s="551"/>
      <c r="V153" s="551"/>
      <c r="W153" s="551"/>
      <c r="X153" s="551"/>
      <c r="Y153" s="551"/>
      <c r="Z153" s="551"/>
      <c r="AA153" s="551"/>
      <c r="AB153" s="732"/>
      <c r="AC153" s="733"/>
      <c r="AD153" s="733"/>
      <c r="AE153" s="734"/>
      <c r="AF153" s="734"/>
      <c r="AG153" s="735"/>
      <c r="AH153" s="735"/>
      <c r="AI153" s="738"/>
      <c r="AJ153" s="740"/>
      <c r="AK153" s="742"/>
      <c r="AL153" s="743"/>
      <c r="AM153" s="743"/>
      <c r="AN153" s="744"/>
      <c r="AO153" s="745"/>
      <c r="AP153" s="746"/>
      <c r="AQ153" s="747"/>
      <c r="AR153" s="748"/>
      <c r="AS153" s="749"/>
      <c r="AT153" s="749"/>
      <c r="AU153" s="751"/>
      <c r="AV153" s="752"/>
      <c r="AW153" s="753"/>
      <c r="AX153" s="753"/>
      <c r="AY153" s="754"/>
      <c r="AZ153" s="754"/>
      <c r="BA153" s="754"/>
      <c r="BB153" s="754"/>
      <c r="BC153" s="754"/>
      <c r="BD153" s="754"/>
      <c r="BE153" s="754"/>
      <c r="BF153" s="754"/>
      <c r="BG153" s="754"/>
      <c r="BH153" s="754"/>
      <c r="BI153" s="754"/>
      <c r="BJ153" s="757"/>
      <c r="BK153" s="759"/>
      <c r="BL153" s="761"/>
      <c r="BM153" s="762"/>
      <c r="BN153" s="762"/>
      <c r="BO153" s="762"/>
      <c r="BP153" s="763"/>
      <c r="BQ153" s="763"/>
      <c r="BR153" s="764"/>
      <c r="BS153" s="765"/>
      <c r="BT153" s="766"/>
      <c r="BU153" s="766"/>
      <c r="BV153" s="766"/>
      <c r="BW153" s="767"/>
      <c r="BX153" s="769"/>
      <c r="BY153" s="770"/>
      <c r="BZ153" s="771"/>
      <c r="CA153" s="772"/>
      <c r="CB153" s="772"/>
      <c r="CC153" s="772"/>
      <c r="CD153" s="774"/>
      <c r="CE153" s="775"/>
      <c r="CF153" s="776"/>
      <c r="CG153" s="777"/>
      <c r="CH153" s="778"/>
      <c r="CI153" s="778"/>
      <c r="CJ153" s="778"/>
      <c r="CK153" s="779"/>
      <c r="CL153" s="780"/>
      <c r="CM153" s="781"/>
      <c r="CN153" s="782"/>
      <c r="CO153" s="783"/>
      <c r="CP153" s="784"/>
      <c r="CQ153" s="784"/>
      <c r="CR153" s="785">
        <v>1</v>
      </c>
      <c r="CS153" s="786"/>
      <c r="CT153" s="787"/>
      <c r="CU153" s="788"/>
      <c r="CV153" s="789"/>
      <c r="CW153" s="790"/>
      <c r="CX153" s="790"/>
      <c r="CY153" s="791"/>
      <c r="CZ153" s="793"/>
      <c r="DA153" s="794"/>
      <c r="DB153" s="795"/>
      <c r="DC153" s="796"/>
      <c r="DD153" s="796"/>
      <c r="DE153" s="796"/>
      <c r="DF153" s="798"/>
      <c r="DG153" s="799"/>
      <c r="DH153" s="800"/>
      <c r="DI153" s="801"/>
      <c r="DJ153" s="801"/>
      <c r="DK153" s="801"/>
      <c r="DL153" s="801"/>
      <c r="DM153" s="802"/>
      <c r="DN153" s="803"/>
      <c r="DO153" s="804"/>
      <c r="DP153" s="805"/>
      <c r="DQ153" s="807"/>
      <c r="DR153" s="808"/>
      <c r="DS153" s="808"/>
      <c r="DT153" s="809"/>
      <c r="DU153" s="810"/>
      <c r="DV153" s="811"/>
      <c r="DW153" s="812"/>
      <c r="DX153" s="815"/>
      <c r="DY153" s="815"/>
      <c r="DZ153" s="815"/>
      <c r="EA153" s="816"/>
      <c r="EB153" s="817"/>
      <c r="EC153" s="818"/>
      <c r="ED153" s="819"/>
      <c r="EE153" s="821"/>
      <c r="EF153" s="821"/>
      <c r="EG153" s="822"/>
      <c r="EH153" s="822"/>
      <c r="EI153" s="823"/>
      <c r="EJ153" s="825"/>
      <c r="EK153" s="825"/>
      <c r="EL153" s="825"/>
      <c r="EM153" s="825"/>
      <c r="EN153" s="823"/>
      <c r="EO153" s="825"/>
      <c r="EP153" s="826"/>
      <c r="EQ153" s="827"/>
      <c r="ER153" s="828"/>
      <c r="ES153" s="829"/>
      <c r="ET153" s="831"/>
      <c r="EU153" s="831"/>
      <c r="EV153" s="831"/>
      <c r="EW153" s="832"/>
      <c r="EX153" s="833"/>
      <c r="EY153" s="834"/>
      <c r="EZ153" s="551"/>
      <c r="FA153" s="570" t="s">
        <v>926</v>
      </c>
      <c r="FB153" s="570"/>
      <c r="FC153" s="570" t="s">
        <v>840</v>
      </c>
      <c r="FD153" s="568"/>
      <c r="FE153" s="567" t="s">
        <v>842</v>
      </c>
    </row>
    <row r="154" spans="1:161" s="575" customFormat="1" ht="58.5" customHeight="1">
      <c r="A154" s="544">
        <v>79</v>
      </c>
      <c r="B154" s="935"/>
      <c r="C154" s="630" t="s">
        <v>839</v>
      </c>
      <c r="D154" s="576" t="s">
        <v>1161</v>
      </c>
      <c r="E154" s="563">
        <f t="shared" si="154"/>
        <v>0</v>
      </c>
      <c r="F154" s="563">
        <v>0</v>
      </c>
      <c r="G154" s="563">
        <v>0</v>
      </c>
      <c r="H154" s="563">
        <v>0</v>
      </c>
      <c r="I154" s="563">
        <f t="shared" si="138"/>
        <v>0</v>
      </c>
      <c r="J154" s="563">
        <f t="shared" si="136"/>
        <v>0</v>
      </c>
      <c r="K154" s="563">
        <f t="shared" si="137"/>
        <v>0</v>
      </c>
      <c r="L154" s="563">
        <f t="shared" si="132"/>
        <v>0</v>
      </c>
      <c r="M154" s="563">
        <f t="shared" si="133"/>
        <v>0</v>
      </c>
      <c r="N154" s="563"/>
      <c r="O154" s="563">
        <f t="shared" si="134"/>
        <v>0</v>
      </c>
      <c r="P154" s="563">
        <f t="shared" si="135"/>
        <v>0</v>
      </c>
      <c r="Q154" s="563"/>
      <c r="R154" s="563"/>
      <c r="S154" s="563"/>
      <c r="T154" s="630"/>
      <c r="U154" s="630"/>
      <c r="V154" s="630"/>
      <c r="W154" s="630"/>
      <c r="X154" s="630"/>
      <c r="Y154" s="630"/>
      <c r="Z154" s="630"/>
      <c r="AA154" s="630"/>
      <c r="AB154" s="732"/>
      <c r="AC154" s="733"/>
      <c r="AD154" s="733"/>
      <c r="AE154" s="734"/>
      <c r="AF154" s="734"/>
      <c r="AG154" s="735"/>
      <c r="AH154" s="735"/>
      <c r="AI154" s="738"/>
      <c r="AJ154" s="740"/>
      <c r="AK154" s="742"/>
      <c r="AL154" s="743"/>
      <c r="AM154" s="743"/>
      <c r="AN154" s="744"/>
      <c r="AO154" s="745"/>
      <c r="AP154" s="746"/>
      <c r="AQ154" s="747"/>
      <c r="AR154" s="748"/>
      <c r="AS154" s="749"/>
      <c r="AT154" s="749"/>
      <c r="AU154" s="751"/>
      <c r="AV154" s="752"/>
      <c r="AW154" s="753"/>
      <c r="AX154" s="753"/>
      <c r="AY154" s="754"/>
      <c r="AZ154" s="754"/>
      <c r="BA154" s="754"/>
      <c r="BB154" s="754"/>
      <c r="BC154" s="754"/>
      <c r="BD154" s="754"/>
      <c r="BE154" s="754"/>
      <c r="BF154" s="754"/>
      <c r="BG154" s="754"/>
      <c r="BH154" s="754"/>
      <c r="BI154" s="754"/>
      <c r="BJ154" s="757"/>
      <c r="BK154" s="759"/>
      <c r="BL154" s="761"/>
      <c r="BM154" s="762"/>
      <c r="BN154" s="762"/>
      <c r="BO154" s="762"/>
      <c r="BP154" s="763"/>
      <c r="BQ154" s="763"/>
      <c r="BR154" s="764"/>
      <c r="BS154" s="765"/>
      <c r="BT154" s="766"/>
      <c r="BU154" s="766"/>
      <c r="BV154" s="766"/>
      <c r="BW154" s="767"/>
      <c r="BX154" s="769"/>
      <c r="BY154" s="770"/>
      <c r="BZ154" s="771"/>
      <c r="CA154" s="772"/>
      <c r="CB154" s="772"/>
      <c r="CC154" s="772"/>
      <c r="CD154" s="774"/>
      <c r="CE154" s="775"/>
      <c r="CF154" s="776"/>
      <c r="CG154" s="777"/>
      <c r="CH154" s="778"/>
      <c r="CI154" s="778"/>
      <c r="CJ154" s="778"/>
      <c r="CK154" s="779"/>
      <c r="CL154" s="780"/>
      <c r="CM154" s="781"/>
      <c r="CN154" s="782"/>
      <c r="CO154" s="783"/>
      <c r="CP154" s="784"/>
      <c r="CQ154" s="784"/>
      <c r="CR154" s="785"/>
      <c r="CS154" s="786"/>
      <c r="CT154" s="787"/>
      <c r="CU154" s="788"/>
      <c r="CV154" s="789"/>
      <c r="CW154" s="790"/>
      <c r="CX154" s="790"/>
      <c r="CY154" s="791"/>
      <c r="CZ154" s="793"/>
      <c r="DA154" s="794"/>
      <c r="DB154" s="795"/>
      <c r="DC154" s="796"/>
      <c r="DD154" s="796"/>
      <c r="DE154" s="796"/>
      <c r="DF154" s="798"/>
      <c r="DG154" s="799"/>
      <c r="DH154" s="800"/>
      <c r="DI154" s="801"/>
      <c r="DJ154" s="801"/>
      <c r="DK154" s="801"/>
      <c r="DL154" s="801"/>
      <c r="DM154" s="802"/>
      <c r="DN154" s="803"/>
      <c r="DO154" s="804"/>
      <c r="DP154" s="805"/>
      <c r="DQ154" s="807"/>
      <c r="DR154" s="808"/>
      <c r="DS154" s="808"/>
      <c r="DT154" s="809"/>
      <c r="DU154" s="810"/>
      <c r="DV154" s="811"/>
      <c r="DW154" s="812"/>
      <c r="DX154" s="815"/>
      <c r="DY154" s="815"/>
      <c r="DZ154" s="815"/>
      <c r="EA154" s="816"/>
      <c r="EB154" s="817"/>
      <c r="EC154" s="818"/>
      <c r="ED154" s="819"/>
      <c r="EE154" s="821"/>
      <c r="EF154" s="821"/>
      <c r="EG154" s="822"/>
      <c r="EH154" s="822"/>
      <c r="EI154" s="823"/>
      <c r="EJ154" s="825"/>
      <c r="EK154" s="825"/>
      <c r="EL154" s="825"/>
      <c r="EM154" s="825"/>
      <c r="EN154" s="823"/>
      <c r="EO154" s="825"/>
      <c r="EP154" s="826"/>
      <c r="EQ154" s="827"/>
      <c r="ER154" s="828"/>
      <c r="ES154" s="829"/>
      <c r="ET154" s="831"/>
      <c r="EU154" s="831"/>
      <c r="EV154" s="831"/>
      <c r="EW154" s="832"/>
      <c r="EX154" s="833"/>
      <c r="EY154" s="834"/>
      <c r="EZ154" s="630"/>
      <c r="FA154" s="570"/>
      <c r="FB154" s="570"/>
      <c r="FC154" s="570"/>
      <c r="FD154" s="568"/>
      <c r="FE154" s="567"/>
    </row>
    <row r="155" spans="1:161" s="575" customFormat="1" ht="48" customHeight="1">
      <c r="A155" s="665">
        <v>80</v>
      </c>
      <c r="B155" s="935"/>
      <c r="C155" s="551" t="s">
        <v>839</v>
      </c>
      <c r="D155" s="576" t="s">
        <v>1139</v>
      </c>
      <c r="E155" s="563">
        <f t="shared" si="154"/>
        <v>0</v>
      </c>
      <c r="F155" s="563">
        <v>0</v>
      </c>
      <c r="G155" s="563">
        <v>0</v>
      </c>
      <c r="H155" s="563">
        <v>0</v>
      </c>
      <c r="I155" s="563">
        <f t="shared" si="138"/>
        <v>0</v>
      </c>
      <c r="J155" s="563">
        <f t="shared" si="136"/>
        <v>0</v>
      </c>
      <c r="K155" s="563">
        <f t="shared" si="137"/>
        <v>0</v>
      </c>
      <c r="L155" s="563">
        <f t="shared" si="132"/>
        <v>0</v>
      </c>
      <c r="M155" s="563">
        <f t="shared" si="133"/>
        <v>0</v>
      </c>
      <c r="N155" s="563"/>
      <c r="O155" s="563">
        <f t="shared" si="134"/>
        <v>0</v>
      </c>
      <c r="P155" s="563">
        <f t="shared" si="135"/>
        <v>0</v>
      </c>
      <c r="Q155" s="563"/>
      <c r="R155" s="563"/>
      <c r="S155" s="563"/>
      <c r="T155" s="551"/>
      <c r="U155" s="551"/>
      <c r="V155" s="551"/>
      <c r="W155" s="551"/>
      <c r="X155" s="551"/>
      <c r="Y155" s="551"/>
      <c r="Z155" s="551"/>
      <c r="AA155" s="551"/>
      <c r="AB155" s="732"/>
      <c r="AC155" s="733"/>
      <c r="AD155" s="733"/>
      <c r="AE155" s="734"/>
      <c r="AF155" s="734"/>
      <c r="AG155" s="735"/>
      <c r="AH155" s="735"/>
      <c r="AI155" s="738"/>
      <c r="AJ155" s="740"/>
      <c r="AK155" s="742"/>
      <c r="AL155" s="743"/>
      <c r="AM155" s="743"/>
      <c r="AN155" s="744"/>
      <c r="AO155" s="745"/>
      <c r="AP155" s="746"/>
      <c r="AQ155" s="747"/>
      <c r="AR155" s="748"/>
      <c r="AS155" s="749"/>
      <c r="AT155" s="749"/>
      <c r="AU155" s="751"/>
      <c r="AV155" s="752"/>
      <c r="AW155" s="753"/>
      <c r="AX155" s="753"/>
      <c r="AY155" s="754"/>
      <c r="AZ155" s="754"/>
      <c r="BA155" s="754"/>
      <c r="BB155" s="754"/>
      <c r="BC155" s="754"/>
      <c r="BD155" s="754"/>
      <c r="BE155" s="754"/>
      <c r="BF155" s="754"/>
      <c r="BG155" s="754"/>
      <c r="BH155" s="754"/>
      <c r="BI155" s="754"/>
      <c r="BJ155" s="757"/>
      <c r="BK155" s="759"/>
      <c r="BL155" s="761"/>
      <c r="BM155" s="762"/>
      <c r="BN155" s="762"/>
      <c r="BO155" s="762"/>
      <c r="BP155" s="763"/>
      <c r="BQ155" s="763"/>
      <c r="BR155" s="764"/>
      <c r="BS155" s="765"/>
      <c r="BT155" s="766"/>
      <c r="BU155" s="766"/>
      <c r="BV155" s="766"/>
      <c r="BW155" s="767"/>
      <c r="BX155" s="769"/>
      <c r="BY155" s="770"/>
      <c r="BZ155" s="771"/>
      <c r="CA155" s="772"/>
      <c r="CB155" s="772"/>
      <c r="CC155" s="772"/>
      <c r="CD155" s="774"/>
      <c r="CE155" s="775"/>
      <c r="CF155" s="776"/>
      <c r="CG155" s="777"/>
      <c r="CH155" s="778"/>
      <c r="CI155" s="778"/>
      <c r="CJ155" s="778"/>
      <c r="CK155" s="779"/>
      <c r="CL155" s="780"/>
      <c r="CM155" s="781"/>
      <c r="CN155" s="782"/>
      <c r="CO155" s="783"/>
      <c r="CP155" s="784"/>
      <c r="CQ155" s="784"/>
      <c r="CR155" s="785"/>
      <c r="CS155" s="786"/>
      <c r="CT155" s="787"/>
      <c r="CU155" s="788"/>
      <c r="CV155" s="789"/>
      <c r="CW155" s="790"/>
      <c r="CX155" s="790"/>
      <c r="CY155" s="791"/>
      <c r="CZ155" s="793"/>
      <c r="DA155" s="794"/>
      <c r="DB155" s="795"/>
      <c r="DC155" s="796"/>
      <c r="DD155" s="796"/>
      <c r="DE155" s="796"/>
      <c r="DF155" s="798"/>
      <c r="DG155" s="799"/>
      <c r="DH155" s="800"/>
      <c r="DI155" s="801"/>
      <c r="DJ155" s="801"/>
      <c r="DK155" s="801"/>
      <c r="DL155" s="801"/>
      <c r="DM155" s="802"/>
      <c r="DN155" s="803"/>
      <c r="DO155" s="804"/>
      <c r="DP155" s="805"/>
      <c r="DQ155" s="807"/>
      <c r="DR155" s="808"/>
      <c r="DS155" s="808"/>
      <c r="DT155" s="809"/>
      <c r="DU155" s="810"/>
      <c r="DV155" s="811"/>
      <c r="DW155" s="812"/>
      <c r="DX155" s="815"/>
      <c r="DY155" s="815"/>
      <c r="DZ155" s="815"/>
      <c r="EA155" s="816"/>
      <c r="EB155" s="817"/>
      <c r="EC155" s="818"/>
      <c r="ED155" s="819"/>
      <c r="EE155" s="821"/>
      <c r="EF155" s="821"/>
      <c r="EG155" s="822"/>
      <c r="EH155" s="822"/>
      <c r="EI155" s="823"/>
      <c r="EJ155" s="825"/>
      <c r="EK155" s="825"/>
      <c r="EL155" s="825"/>
      <c r="EM155" s="825"/>
      <c r="EN155" s="823"/>
      <c r="EO155" s="825"/>
      <c r="EP155" s="826"/>
      <c r="EQ155" s="827"/>
      <c r="ER155" s="828"/>
      <c r="ES155" s="829"/>
      <c r="ET155" s="831"/>
      <c r="EU155" s="831"/>
      <c r="EV155" s="831"/>
      <c r="EW155" s="832"/>
      <c r="EX155" s="833"/>
      <c r="EY155" s="834"/>
      <c r="EZ155" s="551"/>
      <c r="FA155" s="570"/>
      <c r="FB155" s="570"/>
      <c r="FC155" s="570"/>
      <c r="FD155" s="568"/>
      <c r="FE155" s="567" t="s">
        <v>842</v>
      </c>
    </row>
    <row r="156" spans="1:161" s="575" customFormat="1" ht="66" customHeight="1">
      <c r="A156" s="544">
        <v>81</v>
      </c>
      <c r="B156" s="935"/>
      <c r="C156" s="658" t="s">
        <v>1212</v>
      </c>
      <c r="D156" s="576" t="s">
        <v>1213</v>
      </c>
      <c r="E156" s="563">
        <f t="shared" ref="E156" si="163">SUM(I156:N156)</f>
        <v>0</v>
      </c>
      <c r="F156" s="563">
        <v>0</v>
      </c>
      <c r="G156" s="563">
        <v>0</v>
      </c>
      <c r="H156" s="563">
        <v>0</v>
      </c>
      <c r="I156" s="563">
        <f t="shared" si="138"/>
        <v>0</v>
      </c>
      <c r="J156" s="563">
        <f t="shared" si="136"/>
        <v>0</v>
      </c>
      <c r="K156" s="563">
        <f t="shared" si="137"/>
        <v>0</v>
      </c>
      <c r="L156" s="563">
        <f t="shared" si="132"/>
        <v>0</v>
      </c>
      <c r="M156" s="563">
        <f t="shared" si="133"/>
        <v>0</v>
      </c>
      <c r="N156" s="563"/>
      <c r="O156" s="563">
        <f t="shared" si="134"/>
        <v>0</v>
      </c>
      <c r="P156" s="563">
        <f t="shared" si="135"/>
        <v>0</v>
      </c>
      <c r="Q156" s="563"/>
      <c r="R156" s="563"/>
      <c r="S156" s="563"/>
      <c r="T156" s="658"/>
      <c r="U156" s="658"/>
      <c r="V156" s="658"/>
      <c r="W156" s="658"/>
      <c r="X156" s="658"/>
      <c r="Y156" s="658"/>
      <c r="Z156" s="658"/>
      <c r="AA156" s="658"/>
      <c r="AB156" s="732"/>
      <c r="AC156" s="733"/>
      <c r="AD156" s="733"/>
      <c r="AE156" s="734"/>
      <c r="AF156" s="734"/>
      <c r="AG156" s="735"/>
      <c r="AH156" s="735"/>
      <c r="AI156" s="738"/>
      <c r="AJ156" s="740"/>
      <c r="AK156" s="742"/>
      <c r="AL156" s="743"/>
      <c r="AM156" s="743"/>
      <c r="AN156" s="744"/>
      <c r="AO156" s="745"/>
      <c r="AP156" s="746"/>
      <c r="AQ156" s="747"/>
      <c r="AR156" s="748"/>
      <c r="AS156" s="749"/>
      <c r="AT156" s="749"/>
      <c r="AU156" s="751"/>
      <c r="AV156" s="752"/>
      <c r="AW156" s="753"/>
      <c r="AX156" s="753"/>
      <c r="AY156" s="754"/>
      <c r="AZ156" s="754"/>
      <c r="BA156" s="754"/>
      <c r="BB156" s="754"/>
      <c r="BC156" s="754"/>
      <c r="BD156" s="754"/>
      <c r="BE156" s="754"/>
      <c r="BF156" s="754"/>
      <c r="BG156" s="754"/>
      <c r="BH156" s="754"/>
      <c r="BI156" s="754"/>
      <c r="BJ156" s="757"/>
      <c r="BK156" s="759"/>
      <c r="BL156" s="761"/>
      <c r="BM156" s="762"/>
      <c r="BN156" s="762"/>
      <c r="BO156" s="762"/>
      <c r="BP156" s="763"/>
      <c r="BQ156" s="763"/>
      <c r="BR156" s="764"/>
      <c r="BS156" s="765"/>
      <c r="BT156" s="766"/>
      <c r="BU156" s="766"/>
      <c r="BV156" s="766"/>
      <c r="BW156" s="767"/>
      <c r="BX156" s="769"/>
      <c r="BY156" s="770"/>
      <c r="BZ156" s="771"/>
      <c r="CA156" s="772"/>
      <c r="CB156" s="772"/>
      <c r="CC156" s="772"/>
      <c r="CD156" s="774"/>
      <c r="CE156" s="775"/>
      <c r="CF156" s="776"/>
      <c r="CG156" s="777"/>
      <c r="CH156" s="778"/>
      <c r="CI156" s="778"/>
      <c r="CJ156" s="778"/>
      <c r="CK156" s="779"/>
      <c r="CL156" s="780"/>
      <c r="CM156" s="781"/>
      <c r="CN156" s="782"/>
      <c r="CO156" s="783"/>
      <c r="CP156" s="784"/>
      <c r="CQ156" s="784"/>
      <c r="CR156" s="785"/>
      <c r="CS156" s="786"/>
      <c r="CT156" s="787"/>
      <c r="CU156" s="788"/>
      <c r="CV156" s="789"/>
      <c r="CW156" s="790"/>
      <c r="CX156" s="790"/>
      <c r="CY156" s="791"/>
      <c r="CZ156" s="793"/>
      <c r="DA156" s="794"/>
      <c r="DB156" s="795"/>
      <c r="DC156" s="796"/>
      <c r="DD156" s="796"/>
      <c r="DE156" s="796"/>
      <c r="DF156" s="798"/>
      <c r="DG156" s="799"/>
      <c r="DH156" s="800"/>
      <c r="DI156" s="801"/>
      <c r="DJ156" s="801"/>
      <c r="DK156" s="801"/>
      <c r="DL156" s="801"/>
      <c r="DM156" s="802"/>
      <c r="DN156" s="803"/>
      <c r="DO156" s="804"/>
      <c r="DP156" s="805"/>
      <c r="DQ156" s="807"/>
      <c r="DR156" s="808"/>
      <c r="DS156" s="808"/>
      <c r="DT156" s="809"/>
      <c r="DU156" s="810"/>
      <c r="DV156" s="811"/>
      <c r="DW156" s="812"/>
      <c r="DX156" s="815"/>
      <c r="DY156" s="815"/>
      <c r="DZ156" s="815"/>
      <c r="EA156" s="816"/>
      <c r="EB156" s="817"/>
      <c r="EC156" s="818"/>
      <c r="ED156" s="819"/>
      <c r="EE156" s="821"/>
      <c r="EF156" s="821"/>
      <c r="EG156" s="822"/>
      <c r="EH156" s="822"/>
      <c r="EI156" s="823"/>
      <c r="EJ156" s="825"/>
      <c r="EK156" s="825"/>
      <c r="EL156" s="825"/>
      <c r="EM156" s="825"/>
      <c r="EN156" s="823"/>
      <c r="EO156" s="825"/>
      <c r="EP156" s="826"/>
      <c r="EQ156" s="827"/>
      <c r="ER156" s="828"/>
      <c r="ES156" s="829"/>
      <c r="ET156" s="831"/>
      <c r="EU156" s="831"/>
      <c r="EV156" s="831"/>
      <c r="EW156" s="832"/>
      <c r="EX156" s="833"/>
      <c r="EY156" s="834"/>
      <c r="EZ156" s="658"/>
      <c r="FA156" s="570"/>
      <c r="FB156" s="570"/>
      <c r="FC156" s="570"/>
      <c r="FD156" s="568"/>
      <c r="FE156" s="567" t="s">
        <v>1214</v>
      </c>
    </row>
    <row r="157" spans="1:161" s="575" customFormat="1" ht="66" customHeight="1">
      <c r="A157" s="667"/>
      <c r="B157" s="935"/>
      <c r="C157" s="666" t="s">
        <v>996</v>
      </c>
      <c r="D157" s="576" t="s">
        <v>1227</v>
      </c>
      <c r="E157" s="563">
        <f t="shared" ref="E157" si="164">SUM(I157:N157)</f>
        <v>0</v>
      </c>
      <c r="F157" s="563">
        <v>0</v>
      </c>
      <c r="G157" s="563">
        <v>0</v>
      </c>
      <c r="H157" s="563">
        <v>0</v>
      </c>
      <c r="I157" s="563">
        <f t="shared" si="138"/>
        <v>0</v>
      </c>
      <c r="J157" s="563">
        <f t="shared" si="136"/>
        <v>0</v>
      </c>
      <c r="K157" s="563">
        <f t="shared" si="137"/>
        <v>0</v>
      </c>
      <c r="L157" s="563">
        <f t="shared" si="132"/>
        <v>0</v>
      </c>
      <c r="M157" s="563">
        <f t="shared" si="133"/>
        <v>0</v>
      </c>
      <c r="N157" s="563"/>
      <c r="O157" s="563">
        <f t="shared" si="134"/>
        <v>0</v>
      </c>
      <c r="P157" s="563">
        <f t="shared" si="135"/>
        <v>0</v>
      </c>
      <c r="Q157" s="563"/>
      <c r="R157" s="563"/>
      <c r="S157" s="563"/>
      <c r="T157" s="666"/>
      <c r="U157" s="666"/>
      <c r="V157" s="666"/>
      <c r="W157" s="666"/>
      <c r="X157" s="666"/>
      <c r="Y157" s="666"/>
      <c r="Z157" s="666"/>
      <c r="AA157" s="666"/>
      <c r="AB157" s="732"/>
      <c r="AC157" s="733"/>
      <c r="AD157" s="733"/>
      <c r="AE157" s="734"/>
      <c r="AF157" s="734"/>
      <c r="AG157" s="735"/>
      <c r="AH157" s="735"/>
      <c r="AI157" s="738"/>
      <c r="AJ157" s="740"/>
      <c r="AK157" s="742"/>
      <c r="AL157" s="743"/>
      <c r="AM157" s="743"/>
      <c r="AN157" s="744"/>
      <c r="AO157" s="745"/>
      <c r="AP157" s="746"/>
      <c r="AQ157" s="747"/>
      <c r="AR157" s="748"/>
      <c r="AS157" s="749"/>
      <c r="AT157" s="749"/>
      <c r="AU157" s="751"/>
      <c r="AV157" s="752"/>
      <c r="AW157" s="753"/>
      <c r="AX157" s="753"/>
      <c r="AY157" s="754"/>
      <c r="AZ157" s="754"/>
      <c r="BA157" s="754"/>
      <c r="BB157" s="754"/>
      <c r="BC157" s="754"/>
      <c r="BD157" s="754"/>
      <c r="BE157" s="754"/>
      <c r="BF157" s="754"/>
      <c r="BG157" s="754"/>
      <c r="BH157" s="754"/>
      <c r="BI157" s="754"/>
      <c r="BJ157" s="757"/>
      <c r="BK157" s="759"/>
      <c r="BL157" s="761"/>
      <c r="BM157" s="762"/>
      <c r="BN157" s="762"/>
      <c r="BO157" s="762"/>
      <c r="BP157" s="763"/>
      <c r="BQ157" s="763"/>
      <c r="BR157" s="764"/>
      <c r="BS157" s="765"/>
      <c r="BT157" s="766"/>
      <c r="BU157" s="766"/>
      <c r="BV157" s="766"/>
      <c r="BW157" s="767"/>
      <c r="BX157" s="769"/>
      <c r="BY157" s="770"/>
      <c r="BZ157" s="771"/>
      <c r="CA157" s="772"/>
      <c r="CB157" s="772"/>
      <c r="CC157" s="772"/>
      <c r="CD157" s="774"/>
      <c r="CE157" s="775"/>
      <c r="CF157" s="776"/>
      <c r="CG157" s="777"/>
      <c r="CH157" s="778"/>
      <c r="CI157" s="778"/>
      <c r="CJ157" s="778"/>
      <c r="CK157" s="779"/>
      <c r="CL157" s="780"/>
      <c r="CM157" s="781"/>
      <c r="CN157" s="782"/>
      <c r="CO157" s="783"/>
      <c r="CP157" s="784"/>
      <c r="CQ157" s="784"/>
      <c r="CR157" s="785"/>
      <c r="CS157" s="786"/>
      <c r="CT157" s="787"/>
      <c r="CU157" s="788"/>
      <c r="CV157" s="789"/>
      <c r="CW157" s="790"/>
      <c r="CX157" s="790"/>
      <c r="CY157" s="791"/>
      <c r="CZ157" s="793"/>
      <c r="DA157" s="794"/>
      <c r="DB157" s="795"/>
      <c r="DC157" s="796"/>
      <c r="DD157" s="796"/>
      <c r="DE157" s="796"/>
      <c r="DF157" s="798"/>
      <c r="DG157" s="799"/>
      <c r="DH157" s="800"/>
      <c r="DI157" s="801"/>
      <c r="DJ157" s="801"/>
      <c r="DK157" s="801"/>
      <c r="DL157" s="801"/>
      <c r="DM157" s="802"/>
      <c r="DN157" s="803"/>
      <c r="DO157" s="804"/>
      <c r="DP157" s="805"/>
      <c r="DQ157" s="807"/>
      <c r="DR157" s="808"/>
      <c r="DS157" s="808"/>
      <c r="DT157" s="809"/>
      <c r="DU157" s="810"/>
      <c r="DV157" s="811"/>
      <c r="DW157" s="812"/>
      <c r="DX157" s="815"/>
      <c r="DY157" s="815"/>
      <c r="DZ157" s="815"/>
      <c r="EA157" s="816"/>
      <c r="EB157" s="817"/>
      <c r="EC157" s="818"/>
      <c r="ED157" s="819"/>
      <c r="EE157" s="821"/>
      <c r="EF157" s="821"/>
      <c r="EG157" s="822"/>
      <c r="EH157" s="822"/>
      <c r="EI157" s="823"/>
      <c r="EJ157" s="825"/>
      <c r="EK157" s="825"/>
      <c r="EL157" s="825"/>
      <c r="EM157" s="825"/>
      <c r="EN157" s="823"/>
      <c r="EO157" s="825"/>
      <c r="EP157" s="826"/>
      <c r="EQ157" s="827"/>
      <c r="ER157" s="828"/>
      <c r="ES157" s="829"/>
      <c r="ET157" s="831"/>
      <c r="EU157" s="831"/>
      <c r="EV157" s="831"/>
      <c r="EW157" s="832"/>
      <c r="EX157" s="833"/>
      <c r="EY157" s="834"/>
      <c r="EZ157" s="666"/>
      <c r="FA157" s="570"/>
      <c r="FB157" s="570"/>
      <c r="FC157" s="570"/>
      <c r="FD157" s="568"/>
      <c r="FE157" s="567"/>
    </row>
    <row r="158" spans="1:161" s="575" customFormat="1" ht="81.75" customHeight="1">
      <c r="A158" s="665">
        <v>82</v>
      </c>
      <c r="B158" s="935"/>
      <c r="C158" s="663" t="s">
        <v>996</v>
      </c>
      <c r="D158" s="576" t="s">
        <v>1221</v>
      </c>
      <c r="E158" s="563">
        <f t="shared" ref="E158" si="165">SUM(I158:N158)</f>
        <v>0</v>
      </c>
      <c r="F158" s="563">
        <v>0</v>
      </c>
      <c r="G158" s="563">
        <v>0</v>
      </c>
      <c r="H158" s="563">
        <v>0</v>
      </c>
      <c r="I158" s="563">
        <f t="shared" si="138"/>
        <v>0</v>
      </c>
      <c r="J158" s="563">
        <f t="shared" si="136"/>
        <v>0</v>
      </c>
      <c r="K158" s="563">
        <f t="shared" si="137"/>
        <v>0</v>
      </c>
      <c r="L158" s="563">
        <f t="shared" si="132"/>
        <v>0</v>
      </c>
      <c r="M158" s="563">
        <f t="shared" si="133"/>
        <v>0</v>
      </c>
      <c r="N158" s="563"/>
      <c r="O158" s="563">
        <f t="shared" si="134"/>
        <v>0</v>
      </c>
      <c r="P158" s="563">
        <f t="shared" si="135"/>
        <v>0</v>
      </c>
      <c r="Q158" s="563"/>
      <c r="R158" s="563"/>
      <c r="S158" s="563"/>
      <c r="T158" s="663"/>
      <c r="U158" s="663"/>
      <c r="V158" s="663"/>
      <c r="W158" s="663"/>
      <c r="X158" s="663"/>
      <c r="Y158" s="663"/>
      <c r="Z158" s="663"/>
      <c r="AA158" s="663"/>
      <c r="AB158" s="732"/>
      <c r="AC158" s="733"/>
      <c r="AD158" s="733"/>
      <c r="AE158" s="734"/>
      <c r="AF158" s="734"/>
      <c r="AG158" s="735"/>
      <c r="AH158" s="735"/>
      <c r="AI158" s="738"/>
      <c r="AJ158" s="740"/>
      <c r="AK158" s="742"/>
      <c r="AL158" s="743"/>
      <c r="AM158" s="743"/>
      <c r="AN158" s="744"/>
      <c r="AO158" s="745"/>
      <c r="AP158" s="746"/>
      <c r="AQ158" s="747"/>
      <c r="AR158" s="748"/>
      <c r="AS158" s="749"/>
      <c r="AT158" s="749"/>
      <c r="AU158" s="751"/>
      <c r="AV158" s="752"/>
      <c r="AW158" s="753"/>
      <c r="AX158" s="753"/>
      <c r="AY158" s="754"/>
      <c r="AZ158" s="754"/>
      <c r="BA158" s="754"/>
      <c r="BB158" s="754"/>
      <c r="BC158" s="754"/>
      <c r="BD158" s="754"/>
      <c r="BE158" s="754"/>
      <c r="BF158" s="754"/>
      <c r="BG158" s="754"/>
      <c r="BH158" s="754"/>
      <c r="BI158" s="754"/>
      <c r="BJ158" s="757"/>
      <c r="BK158" s="759"/>
      <c r="BL158" s="761"/>
      <c r="BM158" s="762"/>
      <c r="BN158" s="762"/>
      <c r="BO158" s="762"/>
      <c r="BP158" s="763"/>
      <c r="BQ158" s="763"/>
      <c r="BR158" s="764"/>
      <c r="BS158" s="765"/>
      <c r="BT158" s="766"/>
      <c r="BU158" s="766"/>
      <c r="BV158" s="766"/>
      <c r="BW158" s="767"/>
      <c r="BX158" s="769"/>
      <c r="BY158" s="770"/>
      <c r="BZ158" s="771"/>
      <c r="CA158" s="772"/>
      <c r="CB158" s="772"/>
      <c r="CC158" s="772"/>
      <c r="CD158" s="774"/>
      <c r="CE158" s="775"/>
      <c r="CF158" s="776"/>
      <c r="CG158" s="777"/>
      <c r="CH158" s="778"/>
      <c r="CI158" s="778"/>
      <c r="CJ158" s="778"/>
      <c r="CK158" s="779"/>
      <c r="CL158" s="780"/>
      <c r="CM158" s="781"/>
      <c r="CN158" s="782"/>
      <c r="CO158" s="783"/>
      <c r="CP158" s="784"/>
      <c r="CQ158" s="784"/>
      <c r="CR158" s="785"/>
      <c r="CS158" s="786"/>
      <c r="CT158" s="787"/>
      <c r="CU158" s="788"/>
      <c r="CV158" s="789"/>
      <c r="CW158" s="790"/>
      <c r="CX158" s="790"/>
      <c r="CY158" s="791"/>
      <c r="CZ158" s="793"/>
      <c r="DA158" s="794"/>
      <c r="DB158" s="795"/>
      <c r="DC158" s="796"/>
      <c r="DD158" s="796"/>
      <c r="DE158" s="796"/>
      <c r="DF158" s="798"/>
      <c r="DG158" s="799"/>
      <c r="DH158" s="800"/>
      <c r="DI158" s="801"/>
      <c r="DJ158" s="801"/>
      <c r="DK158" s="801"/>
      <c r="DL158" s="801"/>
      <c r="DM158" s="802"/>
      <c r="DN158" s="803"/>
      <c r="DO158" s="804"/>
      <c r="DP158" s="805"/>
      <c r="DQ158" s="807"/>
      <c r="DR158" s="808"/>
      <c r="DS158" s="808"/>
      <c r="DT158" s="809"/>
      <c r="DU158" s="810"/>
      <c r="DV158" s="811"/>
      <c r="DW158" s="812"/>
      <c r="DX158" s="815"/>
      <c r="DY158" s="815"/>
      <c r="DZ158" s="815"/>
      <c r="EA158" s="816"/>
      <c r="EB158" s="817"/>
      <c r="EC158" s="818"/>
      <c r="ED158" s="819"/>
      <c r="EE158" s="821"/>
      <c r="EF158" s="821"/>
      <c r="EG158" s="822"/>
      <c r="EH158" s="822"/>
      <c r="EI158" s="823"/>
      <c r="EJ158" s="825"/>
      <c r="EK158" s="825"/>
      <c r="EL158" s="825"/>
      <c r="EM158" s="825"/>
      <c r="EN158" s="823"/>
      <c r="EO158" s="825"/>
      <c r="EP158" s="826"/>
      <c r="EQ158" s="827"/>
      <c r="ER158" s="828"/>
      <c r="ES158" s="829"/>
      <c r="ET158" s="831"/>
      <c r="EU158" s="831"/>
      <c r="EV158" s="831"/>
      <c r="EW158" s="832"/>
      <c r="EX158" s="833"/>
      <c r="EY158" s="834"/>
      <c r="EZ158" s="663"/>
      <c r="FA158" s="570" t="s">
        <v>1222</v>
      </c>
      <c r="FB158" s="570"/>
      <c r="FC158" s="570"/>
      <c r="FD158" s="568"/>
      <c r="FE158" s="567" t="s">
        <v>1223</v>
      </c>
    </row>
    <row r="159" spans="1:161" s="575" customFormat="1" ht="48" customHeight="1">
      <c r="A159" s="544">
        <v>83</v>
      </c>
      <c r="B159" s="935"/>
      <c r="C159" s="610" t="s">
        <v>839</v>
      </c>
      <c r="D159" s="576" t="s">
        <v>1122</v>
      </c>
      <c r="E159" s="563">
        <f t="shared" si="154"/>
        <v>0</v>
      </c>
      <c r="F159" s="563">
        <v>0</v>
      </c>
      <c r="G159" s="563">
        <v>0</v>
      </c>
      <c r="H159" s="563">
        <v>0</v>
      </c>
      <c r="I159" s="563">
        <f t="shared" si="138"/>
        <v>0</v>
      </c>
      <c r="J159" s="563">
        <f t="shared" si="136"/>
        <v>0</v>
      </c>
      <c r="K159" s="563">
        <f t="shared" si="137"/>
        <v>0</v>
      </c>
      <c r="L159" s="563">
        <f t="shared" si="132"/>
        <v>0</v>
      </c>
      <c r="M159" s="563">
        <f t="shared" si="133"/>
        <v>0</v>
      </c>
      <c r="N159" s="563"/>
      <c r="O159" s="563">
        <f t="shared" si="134"/>
        <v>0</v>
      </c>
      <c r="P159" s="563">
        <f t="shared" si="135"/>
        <v>0</v>
      </c>
      <c r="Q159" s="563"/>
      <c r="R159" s="563"/>
      <c r="S159" s="563"/>
      <c r="T159" s="610"/>
      <c r="U159" s="610"/>
      <c r="V159" s="610"/>
      <c r="W159" s="610"/>
      <c r="X159" s="610"/>
      <c r="Y159" s="610"/>
      <c r="Z159" s="610"/>
      <c r="AA159" s="610"/>
      <c r="AB159" s="732"/>
      <c r="AC159" s="733"/>
      <c r="AD159" s="733"/>
      <c r="AE159" s="734"/>
      <c r="AF159" s="734"/>
      <c r="AG159" s="735"/>
      <c r="AH159" s="735"/>
      <c r="AI159" s="738"/>
      <c r="AJ159" s="740"/>
      <c r="AK159" s="742"/>
      <c r="AL159" s="743"/>
      <c r="AM159" s="743"/>
      <c r="AN159" s="744"/>
      <c r="AO159" s="745"/>
      <c r="AP159" s="746"/>
      <c r="AQ159" s="747"/>
      <c r="AR159" s="748"/>
      <c r="AS159" s="749"/>
      <c r="AT159" s="749"/>
      <c r="AU159" s="751"/>
      <c r="AV159" s="752"/>
      <c r="AW159" s="753"/>
      <c r="AX159" s="753"/>
      <c r="AY159" s="754"/>
      <c r="AZ159" s="754"/>
      <c r="BA159" s="754"/>
      <c r="BB159" s="754"/>
      <c r="BC159" s="754"/>
      <c r="BD159" s="754"/>
      <c r="BE159" s="754"/>
      <c r="BF159" s="754"/>
      <c r="BG159" s="754"/>
      <c r="BH159" s="754"/>
      <c r="BI159" s="754"/>
      <c r="BJ159" s="757"/>
      <c r="BK159" s="759"/>
      <c r="BL159" s="761"/>
      <c r="BM159" s="762"/>
      <c r="BN159" s="762"/>
      <c r="BO159" s="762"/>
      <c r="BP159" s="763"/>
      <c r="BQ159" s="763"/>
      <c r="BR159" s="764"/>
      <c r="BS159" s="765"/>
      <c r="BT159" s="766"/>
      <c r="BU159" s="766"/>
      <c r="BV159" s="766"/>
      <c r="BW159" s="767"/>
      <c r="BX159" s="769"/>
      <c r="BY159" s="770"/>
      <c r="BZ159" s="771"/>
      <c r="CA159" s="772"/>
      <c r="CB159" s="772"/>
      <c r="CC159" s="772"/>
      <c r="CD159" s="774"/>
      <c r="CE159" s="775"/>
      <c r="CF159" s="776"/>
      <c r="CG159" s="777"/>
      <c r="CH159" s="778"/>
      <c r="CI159" s="778"/>
      <c r="CJ159" s="778"/>
      <c r="CK159" s="779"/>
      <c r="CL159" s="780"/>
      <c r="CM159" s="781"/>
      <c r="CN159" s="782"/>
      <c r="CO159" s="783"/>
      <c r="CP159" s="784"/>
      <c r="CQ159" s="784"/>
      <c r="CR159" s="785"/>
      <c r="CS159" s="786"/>
      <c r="CT159" s="787"/>
      <c r="CU159" s="788"/>
      <c r="CV159" s="789"/>
      <c r="CW159" s="790"/>
      <c r="CX159" s="790"/>
      <c r="CY159" s="791"/>
      <c r="CZ159" s="793"/>
      <c r="DA159" s="794"/>
      <c r="DB159" s="795"/>
      <c r="DC159" s="796"/>
      <c r="DD159" s="796"/>
      <c r="DE159" s="796"/>
      <c r="DF159" s="798"/>
      <c r="DG159" s="799"/>
      <c r="DH159" s="800"/>
      <c r="DI159" s="801"/>
      <c r="DJ159" s="801"/>
      <c r="DK159" s="801"/>
      <c r="DL159" s="801"/>
      <c r="DM159" s="802"/>
      <c r="DN159" s="803"/>
      <c r="DO159" s="804"/>
      <c r="DP159" s="805"/>
      <c r="DQ159" s="807"/>
      <c r="DR159" s="808"/>
      <c r="DS159" s="808"/>
      <c r="DT159" s="809"/>
      <c r="DU159" s="810"/>
      <c r="DV159" s="811"/>
      <c r="DW159" s="812"/>
      <c r="DX159" s="815"/>
      <c r="DY159" s="815"/>
      <c r="DZ159" s="815"/>
      <c r="EA159" s="816"/>
      <c r="EB159" s="817"/>
      <c r="EC159" s="818"/>
      <c r="ED159" s="819"/>
      <c r="EE159" s="821"/>
      <c r="EF159" s="821"/>
      <c r="EG159" s="822"/>
      <c r="EH159" s="822"/>
      <c r="EI159" s="823"/>
      <c r="EJ159" s="825"/>
      <c r="EK159" s="825"/>
      <c r="EL159" s="825"/>
      <c r="EM159" s="825"/>
      <c r="EN159" s="823"/>
      <c r="EO159" s="825"/>
      <c r="EP159" s="826"/>
      <c r="EQ159" s="827"/>
      <c r="ER159" s="828"/>
      <c r="ES159" s="829"/>
      <c r="ET159" s="831"/>
      <c r="EU159" s="831"/>
      <c r="EV159" s="831"/>
      <c r="EW159" s="832"/>
      <c r="EX159" s="833"/>
      <c r="EY159" s="834"/>
      <c r="EZ159" s="610"/>
      <c r="FA159" s="570"/>
      <c r="FB159" s="570"/>
      <c r="FC159" s="570"/>
      <c r="FD159" s="568"/>
      <c r="FE159" s="567" t="s">
        <v>842</v>
      </c>
    </row>
    <row r="160" spans="1:161" s="575" customFormat="1" ht="85.5" customHeight="1">
      <c r="A160" s="665">
        <v>84</v>
      </c>
      <c r="B160" s="935"/>
      <c r="C160" s="623" t="s">
        <v>839</v>
      </c>
      <c r="D160" s="576" t="s">
        <v>1154</v>
      </c>
      <c r="E160" s="563">
        <f t="shared" si="154"/>
        <v>0</v>
      </c>
      <c r="F160" s="563">
        <v>0</v>
      </c>
      <c r="G160" s="563">
        <v>0</v>
      </c>
      <c r="H160" s="563">
        <v>0</v>
      </c>
      <c r="I160" s="563">
        <f t="shared" si="138"/>
        <v>0</v>
      </c>
      <c r="J160" s="563">
        <f t="shared" si="136"/>
        <v>0</v>
      </c>
      <c r="K160" s="563">
        <f t="shared" si="137"/>
        <v>0</v>
      </c>
      <c r="L160" s="563">
        <f t="shared" si="132"/>
        <v>0</v>
      </c>
      <c r="M160" s="563">
        <f t="shared" si="133"/>
        <v>0</v>
      </c>
      <c r="N160" s="563"/>
      <c r="O160" s="563">
        <f t="shared" si="134"/>
        <v>0</v>
      </c>
      <c r="P160" s="563">
        <f t="shared" si="135"/>
        <v>0</v>
      </c>
      <c r="Q160" s="563"/>
      <c r="R160" s="563"/>
      <c r="S160" s="563"/>
      <c r="T160" s="623"/>
      <c r="U160" s="623"/>
      <c r="V160" s="623"/>
      <c r="W160" s="623"/>
      <c r="X160" s="623"/>
      <c r="Y160" s="623"/>
      <c r="Z160" s="623"/>
      <c r="AA160" s="623"/>
      <c r="AB160" s="732"/>
      <c r="AC160" s="733"/>
      <c r="AD160" s="733"/>
      <c r="AE160" s="734"/>
      <c r="AF160" s="734"/>
      <c r="AG160" s="735"/>
      <c r="AH160" s="735"/>
      <c r="AI160" s="738"/>
      <c r="AJ160" s="740"/>
      <c r="AK160" s="742"/>
      <c r="AL160" s="743"/>
      <c r="AM160" s="743"/>
      <c r="AN160" s="744"/>
      <c r="AO160" s="745"/>
      <c r="AP160" s="746"/>
      <c r="AQ160" s="747"/>
      <c r="AR160" s="748"/>
      <c r="AS160" s="749"/>
      <c r="AT160" s="749"/>
      <c r="AU160" s="751"/>
      <c r="AV160" s="752"/>
      <c r="AW160" s="753"/>
      <c r="AX160" s="753"/>
      <c r="AY160" s="754"/>
      <c r="AZ160" s="754"/>
      <c r="BA160" s="754"/>
      <c r="BB160" s="754"/>
      <c r="BC160" s="754"/>
      <c r="BD160" s="754"/>
      <c r="BE160" s="754"/>
      <c r="BF160" s="754"/>
      <c r="BG160" s="754"/>
      <c r="BH160" s="754"/>
      <c r="BI160" s="754"/>
      <c r="BJ160" s="757"/>
      <c r="BK160" s="759"/>
      <c r="BL160" s="761"/>
      <c r="BM160" s="762"/>
      <c r="BN160" s="762"/>
      <c r="BO160" s="762"/>
      <c r="BP160" s="763"/>
      <c r="BQ160" s="763"/>
      <c r="BR160" s="764"/>
      <c r="BS160" s="765"/>
      <c r="BT160" s="766"/>
      <c r="BU160" s="766"/>
      <c r="BV160" s="766"/>
      <c r="BW160" s="767"/>
      <c r="BX160" s="769"/>
      <c r="BY160" s="770"/>
      <c r="BZ160" s="771"/>
      <c r="CA160" s="772"/>
      <c r="CB160" s="772"/>
      <c r="CC160" s="772"/>
      <c r="CD160" s="774"/>
      <c r="CE160" s="775"/>
      <c r="CF160" s="776"/>
      <c r="CG160" s="777"/>
      <c r="CH160" s="778"/>
      <c r="CI160" s="778"/>
      <c r="CJ160" s="778"/>
      <c r="CK160" s="779"/>
      <c r="CL160" s="780"/>
      <c r="CM160" s="781"/>
      <c r="CN160" s="782"/>
      <c r="CO160" s="783"/>
      <c r="CP160" s="784"/>
      <c r="CQ160" s="784"/>
      <c r="CR160" s="785"/>
      <c r="CS160" s="786"/>
      <c r="CT160" s="787"/>
      <c r="CU160" s="788"/>
      <c r="CV160" s="789"/>
      <c r="CW160" s="790"/>
      <c r="CX160" s="790"/>
      <c r="CY160" s="791"/>
      <c r="CZ160" s="793"/>
      <c r="DA160" s="794"/>
      <c r="DB160" s="795"/>
      <c r="DC160" s="796"/>
      <c r="DD160" s="796"/>
      <c r="DE160" s="796"/>
      <c r="DF160" s="798"/>
      <c r="DG160" s="799"/>
      <c r="DH160" s="800"/>
      <c r="DI160" s="801"/>
      <c r="DJ160" s="801"/>
      <c r="DK160" s="801"/>
      <c r="DL160" s="801"/>
      <c r="DM160" s="802"/>
      <c r="DN160" s="803"/>
      <c r="DO160" s="804"/>
      <c r="DP160" s="805"/>
      <c r="DQ160" s="807"/>
      <c r="DR160" s="808"/>
      <c r="DS160" s="808"/>
      <c r="DT160" s="809"/>
      <c r="DU160" s="810"/>
      <c r="DV160" s="811"/>
      <c r="DW160" s="812"/>
      <c r="DX160" s="815"/>
      <c r="DY160" s="815"/>
      <c r="DZ160" s="815"/>
      <c r="EA160" s="816"/>
      <c r="EB160" s="817"/>
      <c r="EC160" s="818"/>
      <c r="ED160" s="819"/>
      <c r="EE160" s="821"/>
      <c r="EF160" s="821"/>
      <c r="EG160" s="822"/>
      <c r="EH160" s="822"/>
      <c r="EI160" s="823"/>
      <c r="EJ160" s="825"/>
      <c r="EK160" s="825"/>
      <c r="EL160" s="825"/>
      <c r="EM160" s="825"/>
      <c r="EN160" s="823"/>
      <c r="EO160" s="825"/>
      <c r="EP160" s="826"/>
      <c r="EQ160" s="827"/>
      <c r="ER160" s="828"/>
      <c r="ES160" s="829"/>
      <c r="ET160" s="831"/>
      <c r="EU160" s="831"/>
      <c r="EV160" s="831"/>
      <c r="EW160" s="832"/>
      <c r="EX160" s="833"/>
      <c r="EY160" s="834"/>
      <c r="EZ160" s="623"/>
      <c r="FA160" s="570"/>
      <c r="FB160" s="570"/>
      <c r="FC160" s="570"/>
      <c r="FD160" s="568"/>
      <c r="FE160" s="567" t="s">
        <v>842</v>
      </c>
    </row>
    <row r="161" spans="1:161" s="575" customFormat="1" ht="48" customHeight="1">
      <c r="A161" s="544">
        <v>85</v>
      </c>
      <c r="B161" s="935"/>
      <c r="C161" s="617" t="s">
        <v>839</v>
      </c>
      <c r="D161" s="576" t="s">
        <v>1133</v>
      </c>
      <c r="E161" s="563">
        <f t="shared" si="154"/>
        <v>0</v>
      </c>
      <c r="F161" s="563">
        <v>0</v>
      </c>
      <c r="G161" s="563">
        <v>0</v>
      </c>
      <c r="H161" s="563">
        <v>0</v>
      </c>
      <c r="I161" s="563">
        <f t="shared" si="138"/>
        <v>0</v>
      </c>
      <c r="J161" s="563">
        <f t="shared" si="136"/>
        <v>0</v>
      </c>
      <c r="K161" s="563">
        <f t="shared" si="137"/>
        <v>0</v>
      </c>
      <c r="L161" s="563">
        <f t="shared" si="132"/>
        <v>0</v>
      </c>
      <c r="M161" s="563">
        <f t="shared" si="133"/>
        <v>0</v>
      </c>
      <c r="N161" s="563"/>
      <c r="O161" s="563">
        <f t="shared" si="134"/>
        <v>0</v>
      </c>
      <c r="P161" s="563">
        <f t="shared" si="135"/>
        <v>0</v>
      </c>
      <c r="Q161" s="563"/>
      <c r="R161" s="563"/>
      <c r="S161" s="563"/>
      <c r="T161" s="617"/>
      <c r="U161" s="617"/>
      <c r="V161" s="617"/>
      <c r="W161" s="617"/>
      <c r="X161" s="617"/>
      <c r="Y161" s="617"/>
      <c r="Z161" s="617"/>
      <c r="AA161" s="617"/>
      <c r="AB161" s="732"/>
      <c r="AC161" s="733"/>
      <c r="AD161" s="733"/>
      <c r="AE161" s="734"/>
      <c r="AF161" s="734"/>
      <c r="AG161" s="735"/>
      <c r="AH161" s="735"/>
      <c r="AI161" s="738"/>
      <c r="AJ161" s="740"/>
      <c r="AK161" s="742"/>
      <c r="AL161" s="743"/>
      <c r="AM161" s="743"/>
      <c r="AN161" s="744"/>
      <c r="AO161" s="745"/>
      <c r="AP161" s="746"/>
      <c r="AQ161" s="747"/>
      <c r="AR161" s="748"/>
      <c r="AS161" s="749"/>
      <c r="AT161" s="749"/>
      <c r="AU161" s="751"/>
      <c r="AV161" s="752"/>
      <c r="AW161" s="753"/>
      <c r="AX161" s="753"/>
      <c r="AY161" s="754"/>
      <c r="AZ161" s="754"/>
      <c r="BA161" s="754"/>
      <c r="BB161" s="754"/>
      <c r="BC161" s="754"/>
      <c r="BD161" s="754"/>
      <c r="BE161" s="754"/>
      <c r="BF161" s="754"/>
      <c r="BG161" s="754"/>
      <c r="BH161" s="754"/>
      <c r="BI161" s="754"/>
      <c r="BJ161" s="757"/>
      <c r="BK161" s="759"/>
      <c r="BL161" s="761"/>
      <c r="BM161" s="762"/>
      <c r="BN161" s="762"/>
      <c r="BO161" s="762"/>
      <c r="BP161" s="763"/>
      <c r="BQ161" s="763"/>
      <c r="BR161" s="764"/>
      <c r="BS161" s="765"/>
      <c r="BT161" s="766"/>
      <c r="BU161" s="766"/>
      <c r="BV161" s="766"/>
      <c r="BW161" s="767"/>
      <c r="BX161" s="769"/>
      <c r="BY161" s="770"/>
      <c r="BZ161" s="771"/>
      <c r="CA161" s="772"/>
      <c r="CB161" s="772"/>
      <c r="CC161" s="772"/>
      <c r="CD161" s="774"/>
      <c r="CE161" s="775"/>
      <c r="CF161" s="776"/>
      <c r="CG161" s="777"/>
      <c r="CH161" s="778"/>
      <c r="CI161" s="778"/>
      <c r="CJ161" s="778"/>
      <c r="CK161" s="779"/>
      <c r="CL161" s="780"/>
      <c r="CM161" s="781"/>
      <c r="CN161" s="782"/>
      <c r="CO161" s="783"/>
      <c r="CP161" s="784"/>
      <c r="CQ161" s="784"/>
      <c r="CR161" s="785"/>
      <c r="CS161" s="786"/>
      <c r="CT161" s="787"/>
      <c r="CU161" s="788"/>
      <c r="CV161" s="789"/>
      <c r="CW161" s="790"/>
      <c r="CX161" s="790"/>
      <c r="CY161" s="791"/>
      <c r="CZ161" s="793"/>
      <c r="DA161" s="794"/>
      <c r="DB161" s="795"/>
      <c r="DC161" s="796"/>
      <c r="DD161" s="796"/>
      <c r="DE161" s="796"/>
      <c r="DF161" s="798"/>
      <c r="DG161" s="799"/>
      <c r="DH161" s="800"/>
      <c r="DI161" s="801"/>
      <c r="DJ161" s="801"/>
      <c r="DK161" s="801"/>
      <c r="DL161" s="801"/>
      <c r="DM161" s="802"/>
      <c r="DN161" s="803"/>
      <c r="DO161" s="804"/>
      <c r="DP161" s="805"/>
      <c r="DQ161" s="807"/>
      <c r="DR161" s="808"/>
      <c r="DS161" s="808"/>
      <c r="DT161" s="809"/>
      <c r="DU161" s="810"/>
      <c r="DV161" s="811"/>
      <c r="DW161" s="812"/>
      <c r="DX161" s="815"/>
      <c r="DY161" s="815"/>
      <c r="DZ161" s="815"/>
      <c r="EA161" s="816"/>
      <c r="EB161" s="817"/>
      <c r="EC161" s="818"/>
      <c r="ED161" s="819"/>
      <c r="EE161" s="821"/>
      <c r="EF161" s="821"/>
      <c r="EG161" s="822"/>
      <c r="EH161" s="822"/>
      <c r="EI161" s="823"/>
      <c r="EJ161" s="825"/>
      <c r="EK161" s="825"/>
      <c r="EL161" s="825"/>
      <c r="EM161" s="825"/>
      <c r="EN161" s="823"/>
      <c r="EO161" s="825"/>
      <c r="EP161" s="826"/>
      <c r="EQ161" s="827"/>
      <c r="ER161" s="828"/>
      <c r="ES161" s="829"/>
      <c r="ET161" s="831"/>
      <c r="EU161" s="831"/>
      <c r="EV161" s="831"/>
      <c r="EW161" s="832"/>
      <c r="EX161" s="833"/>
      <c r="EY161" s="834"/>
      <c r="EZ161" s="617"/>
      <c r="FA161" s="570"/>
      <c r="FB161" s="570"/>
      <c r="FC161" s="570"/>
      <c r="FD161" s="568"/>
      <c r="FE161" s="567" t="s">
        <v>842</v>
      </c>
    </row>
    <row r="162" spans="1:161" s="575" customFormat="1" ht="48" customHeight="1">
      <c r="A162" s="665">
        <v>86</v>
      </c>
      <c r="B162" s="932"/>
      <c r="C162" s="551" t="s">
        <v>839</v>
      </c>
      <c r="D162" s="576" t="s">
        <v>1079</v>
      </c>
      <c r="E162" s="563">
        <f t="shared" si="154"/>
        <v>0</v>
      </c>
      <c r="F162" s="563">
        <v>0</v>
      </c>
      <c r="G162" s="563">
        <v>0</v>
      </c>
      <c r="H162" s="563">
        <v>0</v>
      </c>
      <c r="I162" s="563">
        <f t="shared" si="138"/>
        <v>0</v>
      </c>
      <c r="J162" s="563">
        <f t="shared" si="136"/>
        <v>0</v>
      </c>
      <c r="K162" s="563">
        <f t="shared" si="137"/>
        <v>0</v>
      </c>
      <c r="L162" s="563">
        <f t="shared" si="132"/>
        <v>0</v>
      </c>
      <c r="M162" s="563">
        <f t="shared" si="133"/>
        <v>0</v>
      </c>
      <c r="N162" s="563"/>
      <c r="O162" s="563">
        <f t="shared" si="134"/>
        <v>0</v>
      </c>
      <c r="P162" s="563">
        <f t="shared" si="135"/>
        <v>0</v>
      </c>
      <c r="Q162" s="563"/>
      <c r="R162" s="563"/>
      <c r="S162" s="563"/>
      <c r="T162" s="551"/>
      <c r="U162" s="551"/>
      <c r="V162" s="551"/>
      <c r="W162" s="551"/>
      <c r="X162" s="551"/>
      <c r="Y162" s="551"/>
      <c r="Z162" s="551"/>
      <c r="AA162" s="551"/>
      <c r="AB162" s="732"/>
      <c r="AC162" s="733"/>
      <c r="AD162" s="733"/>
      <c r="AE162" s="734"/>
      <c r="AF162" s="734"/>
      <c r="AG162" s="735"/>
      <c r="AH162" s="735"/>
      <c r="AI162" s="738"/>
      <c r="AJ162" s="740"/>
      <c r="AK162" s="742"/>
      <c r="AL162" s="743"/>
      <c r="AM162" s="743"/>
      <c r="AN162" s="744"/>
      <c r="AO162" s="745"/>
      <c r="AP162" s="746"/>
      <c r="AQ162" s="747"/>
      <c r="AR162" s="748"/>
      <c r="AS162" s="749"/>
      <c r="AT162" s="749"/>
      <c r="AU162" s="751"/>
      <c r="AV162" s="752"/>
      <c r="AW162" s="753"/>
      <c r="AX162" s="753"/>
      <c r="AY162" s="754"/>
      <c r="AZ162" s="754"/>
      <c r="BA162" s="754"/>
      <c r="BB162" s="754"/>
      <c r="BC162" s="754"/>
      <c r="BD162" s="754"/>
      <c r="BE162" s="754"/>
      <c r="BF162" s="754"/>
      <c r="BG162" s="754"/>
      <c r="BH162" s="754"/>
      <c r="BI162" s="754"/>
      <c r="BJ162" s="757"/>
      <c r="BK162" s="759"/>
      <c r="BL162" s="761"/>
      <c r="BM162" s="762"/>
      <c r="BN162" s="762"/>
      <c r="BO162" s="762"/>
      <c r="BP162" s="763"/>
      <c r="BQ162" s="763"/>
      <c r="BR162" s="764"/>
      <c r="BS162" s="765"/>
      <c r="BT162" s="766"/>
      <c r="BU162" s="766"/>
      <c r="BV162" s="766"/>
      <c r="BW162" s="767"/>
      <c r="BX162" s="769"/>
      <c r="BY162" s="770"/>
      <c r="BZ162" s="771"/>
      <c r="CA162" s="772"/>
      <c r="CB162" s="772"/>
      <c r="CC162" s="772"/>
      <c r="CD162" s="774"/>
      <c r="CE162" s="775"/>
      <c r="CF162" s="776"/>
      <c r="CG162" s="777"/>
      <c r="CH162" s="778"/>
      <c r="CI162" s="778"/>
      <c r="CJ162" s="778"/>
      <c r="CK162" s="779"/>
      <c r="CL162" s="780"/>
      <c r="CM162" s="781"/>
      <c r="CN162" s="782"/>
      <c r="CO162" s="783"/>
      <c r="CP162" s="784"/>
      <c r="CQ162" s="784"/>
      <c r="CR162" s="785"/>
      <c r="CS162" s="786"/>
      <c r="CT162" s="787"/>
      <c r="CU162" s="788"/>
      <c r="CV162" s="789"/>
      <c r="CW162" s="790"/>
      <c r="CX162" s="790"/>
      <c r="CY162" s="791"/>
      <c r="CZ162" s="793"/>
      <c r="DA162" s="794"/>
      <c r="DB162" s="795"/>
      <c r="DC162" s="796"/>
      <c r="DD162" s="796"/>
      <c r="DE162" s="796"/>
      <c r="DF162" s="798"/>
      <c r="DG162" s="799"/>
      <c r="DH162" s="800"/>
      <c r="DI162" s="801"/>
      <c r="DJ162" s="801"/>
      <c r="DK162" s="801"/>
      <c r="DL162" s="801"/>
      <c r="DM162" s="802"/>
      <c r="DN162" s="803"/>
      <c r="DO162" s="804"/>
      <c r="DP162" s="805"/>
      <c r="DQ162" s="807"/>
      <c r="DR162" s="808"/>
      <c r="DS162" s="808"/>
      <c r="DT162" s="809"/>
      <c r="DU162" s="810"/>
      <c r="DV162" s="811"/>
      <c r="DW162" s="812"/>
      <c r="DX162" s="815"/>
      <c r="DY162" s="815"/>
      <c r="DZ162" s="815"/>
      <c r="EA162" s="816"/>
      <c r="EB162" s="817"/>
      <c r="EC162" s="818"/>
      <c r="ED162" s="819"/>
      <c r="EE162" s="821"/>
      <c r="EF162" s="821"/>
      <c r="EG162" s="822"/>
      <c r="EH162" s="822"/>
      <c r="EI162" s="823"/>
      <c r="EJ162" s="825"/>
      <c r="EK162" s="825"/>
      <c r="EL162" s="825"/>
      <c r="EM162" s="825"/>
      <c r="EN162" s="823"/>
      <c r="EO162" s="825"/>
      <c r="EP162" s="826"/>
      <c r="EQ162" s="827"/>
      <c r="ER162" s="828"/>
      <c r="ES162" s="829"/>
      <c r="ET162" s="831"/>
      <c r="EU162" s="831"/>
      <c r="EV162" s="831"/>
      <c r="EW162" s="832"/>
      <c r="EX162" s="833"/>
      <c r="EY162" s="834"/>
      <c r="EZ162" s="551"/>
      <c r="FA162" s="570"/>
      <c r="FB162" s="570"/>
      <c r="FC162" s="570"/>
      <c r="FD162" s="568"/>
      <c r="FE162" s="567" t="s">
        <v>842</v>
      </c>
    </row>
    <row r="163" spans="1:161" s="575" customFormat="1" ht="48" customHeight="1">
      <c r="A163" s="544">
        <v>87</v>
      </c>
      <c r="B163" s="931" t="s">
        <v>1052</v>
      </c>
      <c r="C163" s="551" t="s">
        <v>839</v>
      </c>
      <c r="D163" s="576" t="s">
        <v>1053</v>
      </c>
      <c r="E163" s="563">
        <f t="shared" si="154"/>
        <v>0</v>
      </c>
      <c r="F163" s="563">
        <v>0</v>
      </c>
      <c r="G163" s="563">
        <v>0</v>
      </c>
      <c r="H163" s="563">
        <v>0</v>
      </c>
      <c r="I163" s="563">
        <f t="shared" si="138"/>
        <v>0</v>
      </c>
      <c r="J163" s="563">
        <f t="shared" si="136"/>
        <v>0</v>
      </c>
      <c r="K163" s="563">
        <f t="shared" si="137"/>
        <v>0</v>
      </c>
      <c r="L163" s="563">
        <f t="shared" si="132"/>
        <v>0</v>
      </c>
      <c r="M163" s="563">
        <f t="shared" si="133"/>
        <v>0</v>
      </c>
      <c r="N163" s="563"/>
      <c r="O163" s="563">
        <f t="shared" si="134"/>
        <v>0</v>
      </c>
      <c r="P163" s="563">
        <f t="shared" si="135"/>
        <v>0</v>
      </c>
      <c r="Q163" s="563"/>
      <c r="R163" s="563"/>
      <c r="S163" s="563"/>
      <c r="T163" s="551"/>
      <c r="U163" s="551"/>
      <c r="V163" s="551"/>
      <c r="W163" s="551"/>
      <c r="X163" s="551"/>
      <c r="Y163" s="551"/>
      <c r="Z163" s="551"/>
      <c r="AA163" s="551"/>
      <c r="AB163" s="732"/>
      <c r="AC163" s="733"/>
      <c r="AD163" s="733"/>
      <c r="AE163" s="734"/>
      <c r="AF163" s="734"/>
      <c r="AG163" s="735"/>
      <c r="AH163" s="735"/>
      <c r="AI163" s="738"/>
      <c r="AJ163" s="740"/>
      <c r="AK163" s="742"/>
      <c r="AL163" s="743"/>
      <c r="AM163" s="743"/>
      <c r="AN163" s="744"/>
      <c r="AO163" s="745"/>
      <c r="AP163" s="746"/>
      <c r="AQ163" s="747"/>
      <c r="AR163" s="748"/>
      <c r="AS163" s="749"/>
      <c r="AT163" s="749"/>
      <c r="AU163" s="751"/>
      <c r="AV163" s="752"/>
      <c r="AW163" s="753"/>
      <c r="AX163" s="753"/>
      <c r="AY163" s="754"/>
      <c r="AZ163" s="754"/>
      <c r="BA163" s="754"/>
      <c r="BB163" s="754"/>
      <c r="BC163" s="754"/>
      <c r="BD163" s="754"/>
      <c r="BE163" s="754"/>
      <c r="BF163" s="754"/>
      <c r="BG163" s="754"/>
      <c r="BH163" s="754"/>
      <c r="BI163" s="754"/>
      <c r="BJ163" s="757"/>
      <c r="BK163" s="759"/>
      <c r="BL163" s="761"/>
      <c r="BM163" s="762"/>
      <c r="BN163" s="762"/>
      <c r="BO163" s="762"/>
      <c r="BP163" s="763"/>
      <c r="BQ163" s="763"/>
      <c r="BR163" s="764"/>
      <c r="BS163" s="765"/>
      <c r="BT163" s="766"/>
      <c r="BU163" s="766"/>
      <c r="BV163" s="766"/>
      <c r="BW163" s="767"/>
      <c r="BX163" s="769"/>
      <c r="BY163" s="770"/>
      <c r="BZ163" s="771"/>
      <c r="CA163" s="772"/>
      <c r="CB163" s="772"/>
      <c r="CC163" s="772"/>
      <c r="CD163" s="774"/>
      <c r="CE163" s="775"/>
      <c r="CF163" s="776"/>
      <c r="CG163" s="777"/>
      <c r="CH163" s="778"/>
      <c r="CI163" s="778"/>
      <c r="CJ163" s="778"/>
      <c r="CK163" s="779"/>
      <c r="CL163" s="780"/>
      <c r="CM163" s="781"/>
      <c r="CN163" s="782"/>
      <c r="CO163" s="783"/>
      <c r="CP163" s="784"/>
      <c r="CQ163" s="784"/>
      <c r="CR163" s="785"/>
      <c r="CS163" s="786"/>
      <c r="CT163" s="787"/>
      <c r="CU163" s="788"/>
      <c r="CV163" s="789"/>
      <c r="CW163" s="790"/>
      <c r="CX163" s="790"/>
      <c r="CY163" s="791"/>
      <c r="CZ163" s="793"/>
      <c r="DA163" s="794"/>
      <c r="DB163" s="795"/>
      <c r="DC163" s="796"/>
      <c r="DD163" s="796"/>
      <c r="DE163" s="796"/>
      <c r="DF163" s="798"/>
      <c r="DG163" s="799"/>
      <c r="DH163" s="800"/>
      <c r="DI163" s="801"/>
      <c r="DJ163" s="801"/>
      <c r="DK163" s="801"/>
      <c r="DL163" s="801"/>
      <c r="DM163" s="802"/>
      <c r="DN163" s="803"/>
      <c r="DO163" s="804"/>
      <c r="DP163" s="805"/>
      <c r="DQ163" s="807"/>
      <c r="DR163" s="808"/>
      <c r="DS163" s="808"/>
      <c r="DT163" s="809"/>
      <c r="DU163" s="810"/>
      <c r="DV163" s="811"/>
      <c r="DW163" s="812"/>
      <c r="DX163" s="815"/>
      <c r="DY163" s="815"/>
      <c r="DZ163" s="815"/>
      <c r="EA163" s="816"/>
      <c r="EB163" s="817"/>
      <c r="EC163" s="818"/>
      <c r="ED163" s="819"/>
      <c r="EE163" s="821"/>
      <c r="EF163" s="821"/>
      <c r="EG163" s="822"/>
      <c r="EH163" s="822"/>
      <c r="EI163" s="823"/>
      <c r="EJ163" s="825"/>
      <c r="EK163" s="825"/>
      <c r="EL163" s="825"/>
      <c r="EM163" s="825"/>
      <c r="EN163" s="823"/>
      <c r="EO163" s="825"/>
      <c r="EP163" s="826"/>
      <c r="EQ163" s="827"/>
      <c r="ER163" s="828"/>
      <c r="ES163" s="829"/>
      <c r="ET163" s="831"/>
      <c r="EU163" s="831"/>
      <c r="EV163" s="831"/>
      <c r="EW163" s="832"/>
      <c r="EX163" s="833"/>
      <c r="EY163" s="834"/>
      <c r="EZ163" s="551"/>
      <c r="FA163" s="570"/>
      <c r="FB163" s="570"/>
      <c r="FC163" s="570"/>
      <c r="FD163" s="568"/>
      <c r="FE163" s="567" t="s">
        <v>842</v>
      </c>
    </row>
    <row r="164" spans="1:161" s="575" customFormat="1" ht="48" customHeight="1">
      <c r="A164" s="665">
        <v>88</v>
      </c>
      <c r="B164" s="935"/>
      <c r="C164" s="551" t="s">
        <v>839</v>
      </c>
      <c r="D164" s="576" t="s">
        <v>1099</v>
      </c>
      <c r="E164" s="563">
        <f t="shared" si="154"/>
        <v>0</v>
      </c>
      <c r="F164" s="563">
        <v>0</v>
      </c>
      <c r="G164" s="563">
        <v>0</v>
      </c>
      <c r="H164" s="563">
        <v>0</v>
      </c>
      <c r="I164" s="563">
        <f t="shared" si="138"/>
        <v>0</v>
      </c>
      <c r="J164" s="563">
        <f t="shared" si="136"/>
        <v>0</v>
      </c>
      <c r="K164" s="563">
        <f t="shared" si="137"/>
        <v>0</v>
      </c>
      <c r="L164" s="563">
        <f t="shared" si="132"/>
        <v>0</v>
      </c>
      <c r="M164" s="563">
        <f t="shared" si="133"/>
        <v>0</v>
      </c>
      <c r="N164" s="563"/>
      <c r="O164" s="563">
        <f t="shared" si="134"/>
        <v>0</v>
      </c>
      <c r="P164" s="563">
        <f t="shared" si="135"/>
        <v>0</v>
      </c>
      <c r="Q164" s="563"/>
      <c r="R164" s="563"/>
      <c r="S164" s="563"/>
      <c r="T164" s="551"/>
      <c r="U164" s="551"/>
      <c r="V164" s="551"/>
      <c r="W164" s="551"/>
      <c r="X164" s="551"/>
      <c r="Y164" s="551"/>
      <c r="Z164" s="551"/>
      <c r="AA164" s="551"/>
      <c r="AB164" s="732"/>
      <c r="AC164" s="733"/>
      <c r="AD164" s="733"/>
      <c r="AE164" s="734"/>
      <c r="AF164" s="734"/>
      <c r="AG164" s="735"/>
      <c r="AH164" s="735"/>
      <c r="AI164" s="738"/>
      <c r="AJ164" s="740"/>
      <c r="AK164" s="742"/>
      <c r="AL164" s="743"/>
      <c r="AM164" s="743"/>
      <c r="AN164" s="744"/>
      <c r="AO164" s="745"/>
      <c r="AP164" s="746"/>
      <c r="AQ164" s="747"/>
      <c r="AR164" s="748"/>
      <c r="AS164" s="749"/>
      <c r="AT164" s="749"/>
      <c r="AU164" s="751"/>
      <c r="AV164" s="752"/>
      <c r="AW164" s="753"/>
      <c r="AX164" s="753"/>
      <c r="AY164" s="754"/>
      <c r="AZ164" s="754"/>
      <c r="BA164" s="754"/>
      <c r="BB164" s="754"/>
      <c r="BC164" s="754"/>
      <c r="BD164" s="754"/>
      <c r="BE164" s="754"/>
      <c r="BF164" s="754"/>
      <c r="BG164" s="754"/>
      <c r="BH164" s="754"/>
      <c r="BI164" s="754"/>
      <c r="BJ164" s="757"/>
      <c r="BK164" s="759"/>
      <c r="BL164" s="761"/>
      <c r="BM164" s="762"/>
      <c r="BN164" s="762"/>
      <c r="BO164" s="762"/>
      <c r="BP164" s="763"/>
      <c r="BQ164" s="763"/>
      <c r="BR164" s="764"/>
      <c r="BS164" s="765"/>
      <c r="BT164" s="766"/>
      <c r="BU164" s="766"/>
      <c r="BV164" s="766"/>
      <c r="BW164" s="767"/>
      <c r="BX164" s="769"/>
      <c r="BY164" s="770"/>
      <c r="BZ164" s="771"/>
      <c r="CA164" s="772"/>
      <c r="CB164" s="772"/>
      <c r="CC164" s="772"/>
      <c r="CD164" s="774"/>
      <c r="CE164" s="775"/>
      <c r="CF164" s="776"/>
      <c r="CG164" s="777"/>
      <c r="CH164" s="778"/>
      <c r="CI164" s="778"/>
      <c r="CJ164" s="778"/>
      <c r="CK164" s="779"/>
      <c r="CL164" s="780"/>
      <c r="CM164" s="781"/>
      <c r="CN164" s="782"/>
      <c r="CO164" s="783"/>
      <c r="CP164" s="784"/>
      <c r="CQ164" s="784"/>
      <c r="CR164" s="785"/>
      <c r="CS164" s="786"/>
      <c r="CT164" s="787"/>
      <c r="CU164" s="788"/>
      <c r="CV164" s="789"/>
      <c r="CW164" s="790"/>
      <c r="CX164" s="790"/>
      <c r="CY164" s="791"/>
      <c r="CZ164" s="793"/>
      <c r="DA164" s="794"/>
      <c r="DB164" s="795"/>
      <c r="DC164" s="796"/>
      <c r="DD164" s="796"/>
      <c r="DE164" s="796"/>
      <c r="DF164" s="798"/>
      <c r="DG164" s="799"/>
      <c r="DH164" s="800"/>
      <c r="DI164" s="801"/>
      <c r="DJ164" s="801"/>
      <c r="DK164" s="801"/>
      <c r="DL164" s="801"/>
      <c r="DM164" s="802"/>
      <c r="DN164" s="803"/>
      <c r="DO164" s="804"/>
      <c r="DP164" s="805"/>
      <c r="DQ164" s="807"/>
      <c r="DR164" s="808"/>
      <c r="DS164" s="808"/>
      <c r="DT164" s="809"/>
      <c r="DU164" s="810"/>
      <c r="DV164" s="811"/>
      <c r="DW164" s="812"/>
      <c r="DX164" s="815"/>
      <c r="DY164" s="815"/>
      <c r="DZ164" s="815"/>
      <c r="EA164" s="816"/>
      <c r="EB164" s="817"/>
      <c r="EC164" s="818"/>
      <c r="ED164" s="819"/>
      <c r="EE164" s="821"/>
      <c r="EF164" s="821"/>
      <c r="EG164" s="822"/>
      <c r="EH164" s="822"/>
      <c r="EI164" s="823"/>
      <c r="EJ164" s="825"/>
      <c r="EK164" s="825"/>
      <c r="EL164" s="825"/>
      <c r="EM164" s="825"/>
      <c r="EN164" s="823"/>
      <c r="EO164" s="825"/>
      <c r="EP164" s="826"/>
      <c r="EQ164" s="827"/>
      <c r="ER164" s="828"/>
      <c r="ES164" s="829"/>
      <c r="ET164" s="831"/>
      <c r="EU164" s="831"/>
      <c r="EV164" s="831"/>
      <c r="EW164" s="832"/>
      <c r="EX164" s="833"/>
      <c r="EY164" s="834"/>
      <c r="EZ164" s="551"/>
      <c r="FA164" s="570"/>
      <c r="FB164" s="570"/>
      <c r="FC164" s="570"/>
      <c r="FD164" s="568"/>
      <c r="FE164" s="567" t="s">
        <v>842</v>
      </c>
    </row>
    <row r="165" spans="1:161" s="575" customFormat="1" ht="48" customHeight="1">
      <c r="A165" s="544">
        <v>89</v>
      </c>
      <c r="B165" s="932"/>
      <c r="C165" s="551" t="s">
        <v>839</v>
      </c>
      <c r="D165" s="576" t="s">
        <v>1073</v>
      </c>
      <c r="E165" s="563">
        <f t="shared" si="154"/>
        <v>0</v>
      </c>
      <c r="F165" s="563">
        <v>0</v>
      </c>
      <c r="G165" s="563">
        <v>0</v>
      </c>
      <c r="H165" s="563">
        <v>0</v>
      </c>
      <c r="I165" s="563">
        <f t="shared" si="138"/>
        <v>0</v>
      </c>
      <c r="J165" s="563">
        <f t="shared" si="136"/>
        <v>0</v>
      </c>
      <c r="K165" s="563">
        <f t="shared" si="137"/>
        <v>0</v>
      </c>
      <c r="L165" s="563">
        <f t="shared" si="132"/>
        <v>0</v>
      </c>
      <c r="M165" s="563">
        <f t="shared" si="133"/>
        <v>0</v>
      </c>
      <c r="N165" s="563"/>
      <c r="O165" s="563">
        <f t="shared" si="134"/>
        <v>0</v>
      </c>
      <c r="P165" s="563">
        <f t="shared" si="135"/>
        <v>0</v>
      </c>
      <c r="Q165" s="563"/>
      <c r="R165" s="563"/>
      <c r="S165" s="563"/>
      <c r="T165" s="551"/>
      <c r="U165" s="551"/>
      <c r="V165" s="551"/>
      <c r="W165" s="551"/>
      <c r="X165" s="551"/>
      <c r="Y165" s="551"/>
      <c r="Z165" s="551"/>
      <c r="AA165" s="551"/>
      <c r="AB165" s="732"/>
      <c r="AC165" s="733"/>
      <c r="AD165" s="733"/>
      <c r="AE165" s="734"/>
      <c r="AF165" s="734"/>
      <c r="AG165" s="735"/>
      <c r="AH165" s="735"/>
      <c r="AI165" s="738"/>
      <c r="AJ165" s="740"/>
      <c r="AK165" s="742"/>
      <c r="AL165" s="743"/>
      <c r="AM165" s="743"/>
      <c r="AN165" s="744"/>
      <c r="AO165" s="745"/>
      <c r="AP165" s="746"/>
      <c r="AQ165" s="747"/>
      <c r="AR165" s="748"/>
      <c r="AS165" s="749"/>
      <c r="AT165" s="749"/>
      <c r="AU165" s="751"/>
      <c r="AV165" s="752"/>
      <c r="AW165" s="753"/>
      <c r="AX165" s="753"/>
      <c r="AY165" s="754"/>
      <c r="AZ165" s="754"/>
      <c r="BA165" s="754"/>
      <c r="BB165" s="754"/>
      <c r="BC165" s="754"/>
      <c r="BD165" s="754"/>
      <c r="BE165" s="754"/>
      <c r="BF165" s="754"/>
      <c r="BG165" s="754"/>
      <c r="BH165" s="754"/>
      <c r="BI165" s="754"/>
      <c r="BJ165" s="757"/>
      <c r="BK165" s="759"/>
      <c r="BL165" s="761"/>
      <c r="BM165" s="762"/>
      <c r="BN165" s="762"/>
      <c r="BO165" s="762"/>
      <c r="BP165" s="763"/>
      <c r="BQ165" s="763"/>
      <c r="BR165" s="764"/>
      <c r="BS165" s="765"/>
      <c r="BT165" s="766"/>
      <c r="BU165" s="766"/>
      <c r="BV165" s="766"/>
      <c r="BW165" s="767"/>
      <c r="BX165" s="769"/>
      <c r="BY165" s="770"/>
      <c r="BZ165" s="771"/>
      <c r="CA165" s="772"/>
      <c r="CB165" s="772"/>
      <c r="CC165" s="772"/>
      <c r="CD165" s="774"/>
      <c r="CE165" s="775"/>
      <c r="CF165" s="776"/>
      <c r="CG165" s="777"/>
      <c r="CH165" s="778"/>
      <c r="CI165" s="778"/>
      <c r="CJ165" s="778"/>
      <c r="CK165" s="779"/>
      <c r="CL165" s="780"/>
      <c r="CM165" s="781"/>
      <c r="CN165" s="782"/>
      <c r="CO165" s="783"/>
      <c r="CP165" s="784"/>
      <c r="CQ165" s="784"/>
      <c r="CR165" s="785"/>
      <c r="CS165" s="786"/>
      <c r="CT165" s="787"/>
      <c r="CU165" s="788"/>
      <c r="CV165" s="789"/>
      <c r="CW165" s="790"/>
      <c r="CX165" s="790"/>
      <c r="CY165" s="791"/>
      <c r="CZ165" s="793"/>
      <c r="DA165" s="794"/>
      <c r="DB165" s="795"/>
      <c r="DC165" s="796"/>
      <c r="DD165" s="796"/>
      <c r="DE165" s="796"/>
      <c r="DF165" s="798"/>
      <c r="DG165" s="799"/>
      <c r="DH165" s="800"/>
      <c r="DI165" s="801"/>
      <c r="DJ165" s="801"/>
      <c r="DK165" s="801"/>
      <c r="DL165" s="801"/>
      <c r="DM165" s="802"/>
      <c r="DN165" s="803"/>
      <c r="DO165" s="804"/>
      <c r="DP165" s="805"/>
      <c r="DQ165" s="807"/>
      <c r="DR165" s="808"/>
      <c r="DS165" s="808"/>
      <c r="DT165" s="809"/>
      <c r="DU165" s="810"/>
      <c r="DV165" s="811"/>
      <c r="DW165" s="812"/>
      <c r="DX165" s="815"/>
      <c r="DY165" s="815"/>
      <c r="DZ165" s="815"/>
      <c r="EA165" s="816"/>
      <c r="EB165" s="817"/>
      <c r="EC165" s="818"/>
      <c r="ED165" s="819"/>
      <c r="EE165" s="821"/>
      <c r="EF165" s="821"/>
      <c r="EG165" s="822"/>
      <c r="EH165" s="822"/>
      <c r="EI165" s="823"/>
      <c r="EJ165" s="825"/>
      <c r="EK165" s="825"/>
      <c r="EL165" s="825"/>
      <c r="EM165" s="825"/>
      <c r="EN165" s="823"/>
      <c r="EO165" s="825"/>
      <c r="EP165" s="826"/>
      <c r="EQ165" s="827"/>
      <c r="ER165" s="828"/>
      <c r="ES165" s="829"/>
      <c r="ET165" s="831"/>
      <c r="EU165" s="831"/>
      <c r="EV165" s="831"/>
      <c r="EW165" s="832"/>
      <c r="EX165" s="833"/>
      <c r="EY165" s="834"/>
      <c r="EZ165" s="551"/>
      <c r="FA165" s="570"/>
      <c r="FB165" s="570"/>
      <c r="FC165" s="570"/>
      <c r="FD165" s="568"/>
      <c r="FE165" s="567" t="s">
        <v>842</v>
      </c>
    </row>
    <row r="166" spans="1:161" s="575" customFormat="1" ht="48" customHeight="1">
      <c r="A166" s="665">
        <v>90</v>
      </c>
      <c r="B166" s="569" t="s">
        <v>927</v>
      </c>
      <c r="C166" s="551" t="s">
        <v>843</v>
      </c>
      <c r="D166" s="576" t="s">
        <v>928</v>
      </c>
      <c r="E166" s="563">
        <f t="shared" si="154"/>
        <v>0</v>
      </c>
      <c r="F166" s="563">
        <v>0</v>
      </c>
      <c r="G166" s="563">
        <v>0</v>
      </c>
      <c r="H166" s="563">
        <v>0</v>
      </c>
      <c r="I166" s="563">
        <f t="shared" si="138"/>
        <v>0</v>
      </c>
      <c r="J166" s="563">
        <f t="shared" si="136"/>
        <v>0</v>
      </c>
      <c r="K166" s="563">
        <f t="shared" si="137"/>
        <v>0</v>
      </c>
      <c r="L166" s="563">
        <f t="shared" si="132"/>
        <v>0</v>
      </c>
      <c r="M166" s="563">
        <f t="shared" si="133"/>
        <v>0</v>
      </c>
      <c r="N166" s="563"/>
      <c r="O166" s="563">
        <f t="shared" si="134"/>
        <v>0</v>
      </c>
      <c r="P166" s="563">
        <f t="shared" si="135"/>
        <v>0</v>
      </c>
      <c r="Q166" s="563"/>
      <c r="R166" s="563"/>
      <c r="S166" s="563"/>
      <c r="T166" s="551"/>
      <c r="U166" s="551"/>
      <c r="V166" s="551"/>
      <c r="W166" s="551"/>
      <c r="X166" s="551"/>
      <c r="Y166" s="551"/>
      <c r="Z166" s="551"/>
      <c r="AA166" s="551"/>
      <c r="AB166" s="732"/>
      <c r="AC166" s="733"/>
      <c r="AD166" s="733"/>
      <c r="AE166" s="734"/>
      <c r="AF166" s="734"/>
      <c r="AG166" s="735"/>
      <c r="AH166" s="735"/>
      <c r="AI166" s="738"/>
      <c r="AJ166" s="740"/>
      <c r="AK166" s="742"/>
      <c r="AL166" s="743"/>
      <c r="AM166" s="743"/>
      <c r="AN166" s="744"/>
      <c r="AO166" s="745"/>
      <c r="AP166" s="746"/>
      <c r="AQ166" s="747"/>
      <c r="AR166" s="748"/>
      <c r="AS166" s="749"/>
      <c r="AT166" s="749"/>
      <c r="AU166" s="751"/>
      <c r="AV166" s="752"/>
      <c r="AW166" s="753"/>
      <c r="AX166" s="753"/>
      <c r="AY166" s="754"/>
      <c r="AZ166" s="754"/>
      <c r="BA166" s="754"/>
      <c r="BB166" s="754"/>
      <c r="BC166" s="754"/>
      <c r="BD166" s="754"/>
      <c r="BE166" s="754"/>
      <c r="BF166" s="754"/>
      <c r="BG166" s="754"/>
      <c r="BH166" s="754"/>
      <c r="BI166" s="754"/>
      <c r="BJ166" s="757"/>
      <c r="BK166" s="759"/>
      <c r="BL166" s="761"/>
      <c r="BM166" s="762"/>
      <c r="BN166" s="762"/>
      <c r="BO166" s="762"/>
      <c r="BP166" s="763"/>
      <c r="BQ166" s="763"/>
      <c r="BR166" s="764"/>
      <c r="BS166" s="765"/>
      <c r="BT166" s="766"/>
      <c r="BU166" s="766"/>
      <c r="BV166" s="766"/>
      <c r="BW166" s="767"/>
      <c r="BX166" s="769"/>
      <c r="BY166" s="770"/>
      <c r="BZ166" s="771"/>
      <c r="CA166" s="772"/>
      <c r="CB166" s="772"/>
      <c r="CC166" s="772"/>
      <c r="CD166" s="774"/>
      <c r="CE166" s="775"/>
      <c r="CF166" s="776"/>
      <c r="CG166" s="777"/>
      <c r="CH166" s="778"/>
      <c r="CI166" s="778"/>
      <c r="CJ166" s="778"/>
      <c r="CK166" s="779"/>
      <c r="CL166" s="780"/>
      <c r="CM166" s="781"/>
      <c r="CN166" s="782"/>
      <c r="CO166" s="783"/>
      <c r="CP166" s="784"/>
      <c r="CQ166" s="784"/>
      <c r="CR166" s="785"/>
      <c r="CS166" s="786"/>
      <c r="CT166" s="787"/>
      <c r="CU166" s="788"/>
      <c r="CV166" s="789"/>
      <c r="CW166" s="790"/>
      <c r="CX166" s="790"/>
      <c r="CY166" s="791"/>
      <c r="CZ166" s="793"/>
      <c r="DA166" s="794"/>
      <c r="DB166" s="795"/>
      <c r="DC166" s="796"/>
      <c r="DD166" s="796"/>
      <c r="DE166" s="796"/>
      <c r="DF166" s="798"/>
      <c r="DG166" s="799"/>
      <c r="DH166" s="800"/>
      <c r="DI166" s="801"/>
      <c r="DJ166" s="801"/>
      <c r="DK166" s="801"/>
      <c r="DL166" s="801"/>
      <c r="DM166" s="802"/>
      <c r="DN166" s="803"/>
      <c r="DO166" s="804"/>
      <c r="DP166" s="805"/>
      <c r="DQ166" s="807"/>
      <c r="DR166" s="808"/>
      <c r="DS166" s="808"/>
      <c r="DT166" s="809"/>
      <c r="DU166" s="810"/>
      <c r="DV166" s="811"/>
      <c r="DW166" s="812"/>
      <c r="DX166" s="815"/>
      <c r="DY166" s="815"/>
      <c r="DZ166" s="815"/>
      <c r="EA166" s="816"/>
      <c r="EB166" s="817"/>
      <c r="EC166" s="818"/>
      <c r="ED166" s="819"/>
      <c r="EE166" s="821"/>
      <c r="EF166" s="821"/>
      <c r="EG166" s="822"/>
      <c r="EH166" s="822"/>
      <c r="EI166" s="823"/>
      <c r="EJ166" s="825"/>
      <c r="EK166" s="825"/>
      <c r="EL166" s="825"/>
      <c r="EM166" s="825"/>
      <c r="EN166" s="823"/>
      <c r="EO166" s="825"/>
      <c r="EP166" s="826"/>
      <c r="EQ166" s="827"/>
      <c r="ER166" s="828"/>
      <c r="ES166" s="829"/>
      <c r="ET166" s="831"/>
      <c r="EU166" s="831"/>
      <c r="EV166" s="831"/>
      <c r="EW166" s="832"/>
      <c r="EX166" s="833"/>
      <c r="EY166" s="834"/>
      <c r="EZ166" s="551"/>
      <c r="FA166" s="574" t="s">
        <v>874</v>
      </c>
      <c r="FB166" s="574"/>
      <c r="FC166" s="574"/>
      <c r="FD166" s="595"/>
      <c r="FE166" s="567" t="s">
        <v>844</v>
      </c>
    </row>
    <row r="167" spans="1:161" s="575" customFormat="1" ht="48" customHeight="1">
      <c r="A167" s="544">
        <v>91</v>
      </c>
      <c r="B167" s="569" t="s">
        <v>1190</v>
      </c>
      <c r="C167" s="643" t="s">
        <v>843</v>
      </c>
      <c r="D167" s="576" t="s">
        <v>1191</v>
      </c>
      <c r="E167" s="563">
        <f t="shared" si="154"/>
        <v>0</v>
      </c>
      <c r="F167" s="563">
        <v>0</v>
      </c>
      <c r="G167" s="563">
        <v>0</v>
      </c>
      <c r="H167" s="563">
        <v>0</v>
      </c>
      <c r="I167" s="563">
        <f t="shared" si="138"/>
        <v>0</v>
      </c>
      <c r="J167" s="563">
        <f t="shared" si="136"/>
        <v>0</v>
      </c>
      <c r="K167" s="563">
        <f t="shared" si="137"/>
        <v>0</v>
      </c>
      <c r="L167" s="563">
        <f t="shared" si="132"/>
        <v>0</v>
      </c>
      <c r="M167" s="563">
        <f t="shared" si="133"/>
        <v>0</v>
      </c>
      <c r="N167" s="563"/>
      <c r="O167" s="563">
        <f t="shared" si="134"/>
        <v>0</v>
      </c>
      <c r="P167" s="563">
        <f t="shared" si="135"/>
        <v>0</v>
      </c>
      <c r="Q167" s="563"/>
      <c r="R167" s="563"/>
      <c r="S167" s="563"/>
      <c r="T167" s="643"/>
      <c r="U167" s="643"/>
      <c r="V167" s="643"/>
      <c r="W167" s="643"/>
      <c r="X167" s="643"/>
      <c r="Y167" s="643"/>
      <c r="Z167" s="643"/>
      <c r="AA167" s="643"/>
      <c r="AB167" s="732"/>
      <c r="AC167" s="733"/>
      <c r="AD167" s="733"/>
      <c r="AE167" s="734"/>
      <c r="AF167" s="734"/>
      <c r="AG167" s="735"/>
      <c r="AH167" s="735"/>
      <c r="AI167" s="738"/>
      <c r="AJ167" s="740"/>
      <c r="AK167" s="742"/>
      <c r="AL167" s="743"/>
      <c r="AM167" s="743"/>
      <c r="AN167" s="744"/>
      <c r="AO167" s="745"/>
      <c r="AP167" s="746"/>
      <c r="AQ167" s="747"/>
      <c r="AR167" s="748"/>
      <c r="AS167" s="749"/>
      <c r="AT167" s="749"/>
      <c r="AU167" s="751"/>
      <c r="AV167" s="752"/>
      <c r="AW167" s="753"/>
      <c r="AX167" s="753"/>
      <c r="AY167" s="754"/>
      <c r="AZ167" s="754"/>
      <c r="BA167" s="754"/>
      <c r="BB167" s="754"/>
      <c r="BC167" s="754"/>
      <c r="BD167" s="754"/>
      <c r="BE167" s="754"/>
      <c r="BF167" s="754"/>
      <c r="BG167" s="754"/>
      <c r="BH167" s="754"/>
      <c r="BI167" s="754"/>
      <c r="BJ167" s="757"/>
      <c r="BK167" s="759"/>
      <c r="BL167" s="761"/>
      <c r="BM167" s="762"/>
      <c r="BN167" s="762"/>
      <c r="BO167" s="762"/>
      <c r="BP167" s="763"/>
      <c r="BQ167" s="763"/>
      <c r="BR167" s="764"/>
      <c r="BS167" s="765"/>
      <c r="BT167" s="766"/>
      <c r="BU167" s="766"/>
      <c r="BV167" s="766"/>
      <c r="BW167" s="767"/>
      <c r="BX167" s="769"/>
      <c r="BY167" s="770"/>
      <c r="BZ167" s="771"/>
      <c r="CA167" s="772"/>
      <c r="CB167" s="772"/>
      <c r="CC167" s="772"/>
      <c r="CD167" s="774"/>
      <c r="CE167" s="775"/>
      <c r="CF167" s="776"/>
      <c r="CG167" s="777"/>
      <c r="CH167" s="778"/>
      <c r="CI167" s="778"/>
      <c r="CJ167" s="778"/>
      <c r="CK167" s="779"/>
      <c r="CL167" s="780"/>
      <c r="CM167" s="781"/>
      <c r="CN167" s="782"/>
      <c r="CO167" s="783"/>
      <c r="CP167" s="784"/>
      <c r="CQ167" s="784"/>
      <c r="CR167" s="785"/>
      <c r="CS167" s="786"/>
      <c r="CT167" s="787"/>
      <c r="CU167" s="788"/>
      <c r="CV167" s="789"/>
      <c r="CW167" s="790"/>
      <c r="CX167" s="790"/>
      <c r="CY167" s="791"/>
      <c r="CZ167" s="793"/>
      <c r="DA167" s="794"/>
      <c r="DB167" s="795"/>
      <c r="DC167" s="796"/>
      <c r="DD167" s="796"/>
      <c r="DE167" s="796"/>
      <c r="DF167" s="798"/>
      <c r="DG167" s="799"/>
      <c r="DH167" s="800"/>
      <c r="DI167" s="801"/>
      <c r="DJ167" s="801"/>
      <c r="DK167" s="801"/>
      <c r="DL167" s="801"/>
      <c r="DM167" s="802"/>
      <c r="DN167" s="803"/>
      <c r="DO167" s="804"/>
      <c r="DP167" s="805"/>
      <c r="DQ167" s="807"/>
      <c r="DR167" s="808"/>
      <c r="DS167" s="808"/>
      <c r="DT167" s="809"/>
      <c r="DU167" s="810"/>
      <c r="DV167" s="811"/>
      <c r="DW167" s="812"/>
      <c r="DX167" s="815"/>
      <c r="DY167" s="815"/>
      <c r="DZ167" s="815"/>
      <c r="EA167" s="816"/>
      <c r="EB167" s="817"/>
      <c r="EC167" s="818"/>
      <c r="ED167" s="819"/>
      <c r="EE167" s="821"/>
      <c r="EF167" s="821"/>
      <c r="EG167" s="822"/>
      <c r="EH167" s="822"/>
      <c r="EI167" s="823"/>
      <c r="EJ167" s="825"/>
      <c r="EK167" s="825"/>
      <c r="EL167" s="825"/>
      <c r="EM167" s="825"/>
      <c r="EN167" s="823"/>
      <c r="EO167" s="825"/>
      <c r="EP167" s="826"/>
      <c r="EQ167" s="827"/>
      <c r="ER167" s="828"/>
      <c r="ES167" s="829"/>
      <c r="ET167" s="831"/>
      <c r="EU167" s="831"/>
      <c r="EV167" s="831"/>
      <c r="EW167" s="832"/>
      <c r="EX167" s="833"/>
      <c r="EY167" s="834"/>
      <c r="EZ167" s="643"/>
      <c r="FA167" s="574"/>
      <c r="FB167" s="574"/>
      <c r="FC167" s="574"/>
      <c r="FD167" s="595"/>
      <c r="FE167" s="567" t="s">
        <v>844</v>
      </c>
    </row>
    <row r="168" spans="1:161" s="575" customFormat="1" ht="48" customHeight="1">
      <c r="A168" s="665">
        <v>92</v>
      </c>
      <c r="B168" s="569" t="s">
        <v>1157</v>
      </c>
      <c r="C168" s="643" t="s">
        <v>1012</v>
      </c>
      <c r="D168" s="576" t="s">
        <v>1189</v>
      </c>
      <c r="E168" s="563">
        <f t="shared" si="154"/>
        <v>0</v>
      </c>
      <c r="F168" s="563">
        <v>0</v>
      </c>
      <c r="G168" s="563">
        <v>0</v>
      </c>
      <c r="H168" s="563">
        <v>0</v>
      </c>
      <c r="I168" s="563">
        <f t="shared" si="138"/>
        <v>0</v>
      </c>
      <c r="J168" s="563">
        <f t="shared" si="136"/>
        <v>0</v>
      </c>
      <c r="K168" s="563">
        <f t="shared" si="137"/>
        <v>0</v>
      </c>
      <c r="L168" s="563">
        <f t="shared" si="132"/>
        <v>0</v>
      </c>
      <c r="M168" s="563">
        <f t="shared" si="133"/>
        <v>0</v>
      </c>
      <c r="N168" s="563"/>
      <c r="O168" s="563">
        <f t="shared" si="134"/>
        <v>0</v>
      </c>
      <c r="P168" s="563">
        <f t="shared" si="135"/>
        <v>0</v>
      </c>
      <c r="Q168" s="563"/>
      <c r="R168" s="563"/>
      <c r="S168" s="563"/>
      <c r="T168" s="628"/>
      <c r="U168" s="628"/>
      <c r="V168" s="628"/>
      <c r="W168" s="628"/>
      <c r="X168" s="628"/>
      <c r="Y168" s="628"/>
      <c r="Z168" s="628"/>
      <c r="AA168" s="628"/>
      <c r="AB168" s="732"/>
      <c r="AC168" s="733"/>
      <c r="AD168" s="733"/>
      <c r="AE168" s="734"/>
      <c r="AF168" s="734"/>
      <c r="AG168" s="735"/>
      <c r="AH168" s="735"/>
      <c r="AI168" s="738"/>
      <c r="AJ168" s="740"/>
      <c r="AK168" s="742"/>
      <c r="AL168" s="743"/>
      <c r="AM168" s="743"/>
      <c r="AN168" s="744"/>
      <c r="AO168" s="745"/>
      <c r="AP168" s="746"/>
      <c r="AQ168" s="747"/>
      <c r="AR168" s="748"/>
      <c r="AS168" s="749"/>
      <c r="AT168" s="749"/>
      <c r="AU168" s="751"/>
      <c r="AV168" s="752"/>
      <c r="AW168" s="753"/>
      <c r="AX168" s="753"/>
      <c r="AY168" s="754"/>
      <c r="AZ168" s="754"/>
      <c r="BA168" s="754"/>
      <c r="BB168" s="754"/>
      <c r="BC168" s="754"/>
      <c r="BD168" s="754"/>
      <c r="BE168" s="754"/>
      <c r="BF168" s="754"/>
      <c r="BG168" s="754"/>
      <c r="BH168" s="754"/>
      <c r="BI168" s="754"/>
      <c r="BJ168" s="757"/>
      <c r="BK168" s="759"/>
      <c r="BL168" s="761"/>
      <c r="BM168" s="762"/>
      <c r="BN168" s="762"/>
      <c r="BO168" s="762"/>
      <c r="BP168" s="763"/>
      <c r="BQ168" s="763"/>
      <c r="BR168" s="764"/>
      <c r="BS168" s="765"/>
      <c r="BT168" s="766"/>
      <c r="BU168" s="766"/>
      <c r="BV168" s="766"/>
      <c r="BW168" s="767"/>
      <c r="BX168" s="769"/>
      <c r="BY168" s="770"/>
      <c r="BZ168" s="771"/>
      <c r="CA168" s="772"/>
      <c r="CB168" s="772"/>
      <c r="CC168" s="772"/>
      <c r="CD168" s="774"/>
      <c r="CE168" s="775"/>
      <c r="CF168" s="776"/>
      <c r="CG168" s="777"/>
      <c r="CH168" s="778"/>
      <c r="CI168" s="778"/>
      <c r="CJ168" s="778"/>
      <c r="CK168" s="779"/>
      <c r="CL168" s="780"/>
      <c r="CM168" s="781"/>
      <c r="CN168" s="782"/>
      <c r="CO168" s="783"/>
      <c r="CP168" s="784"/>
      <c r="CQ168" s="784"/>
      <c r="CR168" s="785"/>
      <c r="CS168" s="786"/>
      <c r="CT168" s="787"/>
      <c r="CU168" s="788"/>
      <c r="CV168" s="789"/>
      <c r="CW168" s="790"/>
      <c r="CX168" s="790"/>
      <c r="CY168" s="791"/>
      <c r="CZ168" s="793"/>
      <c r="DA168" s="794"/>
      <c r="DB168" s="795"/>
      <c r="DC168" s="796"/>
      <c r="DD168" s="796"/>
      <c r="DE168" s="796"/>
      <c r="DF168" s="798"/>
      <c r="DG168" s="799"/>
      <c r="DH168" s="800"/>
      <c r="DI168" s="801"/>
      <c r="DJ168" s="801"/>
      <c r="DK168" s="801"/>
      <c r="DL168" s="801"/>
      <c r="DM168" s="802"/>
      <c r="DN168" s="803"/>
      <c r="DO168" s="804"/>
      <c r="DP168" s="805"/>
      <c r="DQ168" s="807"/>
      <c r="DR168" s="808"/>
      <c r="DS168" s="808"/>
      <c r="DT168" s="809"/>
      <c r="DU168" s="810"/>
      <c r="DV168" s="811"/>
      <c r="DW168" s="812"/>
      <c r="DX168" s="815"/>
      <c r="DY168" s="815"/>
      <c r="DZ168" s="815"/>
      <c r="EA168" s="816"/>
      <c r="EB168" s="817"/>
      <c r="EC168" s="818"/>
      <c r="ED168" s="819"/>
      <c r="EE168" s="821"/>
      <c r="EF168" s="821"/>
      <c r="EG168" s="822"/>
      <c r="EH168" s="822"/>
      <c r="EI168" s="823"/>
      <c r="EJ168" s="825"/>
      <c r="EK168" s="825"/>
      <c r="EL168" s="825"/>
      <c r="EM168" s="825"/>
      <c r="EN168" s="823"/>
      <c r="EO168" s="825"/>
      <c r="EP168" s="826"/>
      <c r="EQ168" s="827"/>
      <c r="ER168" s="828"/>
      <c r="ES168" s="829"/>
      <c r="ET168" s="831"/>
      <c r="EU168" s="831"/>
      <c r="EV168" s="831"/>
      <c r="EW168" s="832"/>
      <c r="EX168" s="833"/>
      <c r="EY168" s="834"/>
      <c r="EZ168" s="628"/>
      <c r="FA168" s="574"/>
      <c r="FB168" s="574"/>
      <c r="FC168" s="574"/>
      <c r="FD168" s="595"/>
      <c r="FE168" s="567" t="s">
        <v>1083</v>
      </c>
    </row>
    <row r="169" spans="1:161" s="575" customFormat="1" ht="48" customHeight="1">
      <c r="A169" s="706"/>
      <c r="B169" s="569" t="s">
        <v>1203</v>
      </c>
      <c r="C169" s="705" t="s">
        <v>995</v>
      </c>
      <c r="D169" s="576" t="s">
        <v>1274</v>
      </c>
      <c r="E169" s="563">
        <f t="shared" ref="E169" si="166">SUM(I169:N169)</f>
        <v>0</v>
      </c>
      <c r="F169" s="563">
        <v>1</v>
      </c>
      <c r="G169" s="563">
        <v>0</v>
      </c>
      <c r="H169" s="563">
        <v>0</v>
      </c>
      <c r="I169" s="563">
        <f t="shared" si="138"/>
        <v>0</v>
      </c>
      <c r="J169" s="563">
        <f t="shared" si="136"/>
        <v>0</v>
      </c>
      <c r="K169" s="563">
        <f t="shared" si="137"/>
        <v>0</v>
      </c>
      <c r="L169" s="563">
        <f t="shared" si="132"/>
        <v>0</v>
      </c>
      <c r="M169" s="563">
        <f t="shared" si="133"/>
        <v>0</v>
      </c>
      <c r="N169" s="563"/>
      <c r="O169" s="563">
        <f t="shared" si="134"/>
        <v>0</v>
      </c>
      <c r="P169" s="563">
        <f t="shared" si="135"/>
        <v>0</v>
      </c>
      <c r="Q169" s="563"/>
      <c r="R169" s="563"/>
      <c r="S169" s="563"/>
      <c r="T169" s="705"/>
      <c r="U169" s="705"/>
      <c r="V169" s="705"/>
      <c r="W169" s="705"/>
      <c r="X169" s="705"/>
      <c r="Y169" s="705"/>
      <c r="Z169" s="705"/>
      <c r="AA169" s="705"/>
      <c r="AB169" s="732"/>
      <c r="AC169" s="733"/>
      <c r="AD169" s="733"/>
      <c r="AE169" s="734"/>
      <c r="AF169" s="734"/>
      <c r="AG169" s="735"/>
      <c r="AH169" s="735"/>
      <c r="AI169" s="738"/>
      <c r="AJ169" s="740"/>
      <c r="AK169" s="742"/>
      <c r="AL169" s="743"/>
      <c r="AM169" s="743"/>
      <c r="AN169" s="744"/>
      <c r="AO169" s="745"/>
      <c r="AP169" s="746"/>
      <c r="AQ169" s="747"/>
      <c r="AR169" s="748"/>
      <c r="AS169" s="749"/>
      <c r="AT169" s="749"/>
      <c r="AU169" s="751"/>
      <c r="AV169" s="752"/>
      <c r="AW169" s="753"/>
      <c r="AX169" s="753"/>
      <c r="AY169" s="754"/>
      <c r="AZ169" s="754"/>
      <c r="BA169" s="754"/>
      <c r="BB169" s="754"/>
      <c r="BC169" s="754"/>
      <c r="BD169" s="754"/>
      <c r="BE169" s="754"/>
      <c r="BF169" s="754"/>
      <c r="BG169" s="754"/>
      <c r="BH169" s="754"/>
      <c r="BI169" s="754"/>
      <c r="BJ169" s="757"/>
      <c r="BK169" s="759"/>
      <c r="BL169" s="761"/>
      <c r="BM169" s="762"/>
      <c r="BN169" s="762"/>
      <c r="BO169" s="762"/>
      <c r="BP169" s="763"/>
      <c r="BQ169" s="763"/>
      <c r="BR169" s="764"/>
      <c r="BS169" s="765"/>
      <c r="BT169" s="766"/>
      <c r="BU169" s="766"/>
      <c r="BV169" s="766"/>
      <c r="BW169" s="767"/>
      <c r="BX169" s="769"/>
      <c r="BY169" s="770"/>
      <c r="BZ169" s="771"/>
      <c r="CA169" s="772"/>
      <c r="CB169" s="772"/>
      <c r="CC169" s="772"/>
      <c r="CD169" s="774"/>
      <c r="CE169" s="775"/>
      <c r="CF169" s="776"/>
      <c r="CG169" s="777"/>
      <c r="CH169" s="778"/>
      <c r="CI169" s="778"/>
      <c r="CJ169" s="778"/>
      <c r="CK169" s="779"/>
      <c r="CL169" s="780"/>
      <c r="CM169" s="781"/>
      <c r="CN169" s="782"/>
      <c r="CO169" s="783"/>
      <c r="CP169" s="784"/>
      <c r="CQ169" s="784"/>
      <c r="CR169" s="785"/>
      <c r="CS169" s="786"/>
      <c r="CT169" s="787"/>
      <c r="CU169" s="788"/>
      <c r="CV169" s="789"/>
      <c r="CW169" s="790"/>
      <c r="CX169" s="790"/>
      <c r="CY169" s="791"/>
      <c r="CZ169" s="793"/>
      <c r="DA169" s="794"/>
      <c r="DB169" s="795"/>
      <c r="DC169" s="796"/>
      <c r="DD169" s="796"/>
      <c r="DE169" s="796"/>
      <c r="DF169" s="798"/>
      <c r="DG169" s="799"/>
      <c r="DH169" s="800"/>
      <c r="DI169" s="801"/>
      <c r="DJ169" s="801"/>
      <c r="DK169" s="801"/>
      <c r="DL169" s="801"/>
      <c r="DM169" s="802"/>
      <c r="DN169" s="803"/>
      <c r="DO169" s="804"/>
      <c r="DP169" s="805"/>
      <c r="DQ169" s="807"/>
      <c r="DR169" s="808"/>
      <c r="DS169" s="808"/>
      <c r="DT169" s="809"/>
      <c r="DU169" s="810"/>
      <c r="DV169" s="811"/>
      <c r="DW169" s="812"/>
      <c r="DX169" s="815"/>
      <c r="DY169" s="815"/>
      <c r="DZ169" s="815"/>
      <c r="EA169" s="816"/>
      <c r="EB169" s="817"/>
      <c r="EC169" s="818"/>
      <c r="ED169" s="819"/>
      <c r="EE169" s="821"/>
      <c r="EF169" s="821"/>
      <c r="EG169" s="822"/>
      <c r="EH169" s="822"/>
      <c r="EI169" s="823"/>
      <c r="EJ169" s="825"/>
      <c r="EK169" s="825"/>
      <c r="EL169" s="825"/>
      <c r="EM169" s="825"/>
      <c r="EN169" s="823"/>
      <c r="EO169" s="825"/>
      <c r="EP169" s="826"/>
      <c r="EQ169" s="827"/>
      <c r="ER169" s="828"/>
      <c r="ES169" s="829"/>
      <c r="ET169" s="831"/>
      <c r="EU169" s="831"/>
      <c r="EV169" s="831"/>
      <c r="EW169" s="832"/>
      <c r="EX169" s="833"/>
      <c r="EY169" s="834"/>
      <c r="EZ169" s="705"/>
      <c r="FA169" s="574"/>
      <c r="FB169" s="574"/>
      <c r="FC169" s="574"/>
      <c r="FD169" s="595"/>
      <c r="FE169" s="567"/>
    </row>
    <row r="170" spans="1:161" s="575" customFormat="1" ht="48" customHeight="1">
      <c r="A170" s="544">
        <v>93</v>
      </c>
      <c r="B170" s="569" t="s">
        <v>1062</v>
      </c>
      <c r="C170" s="551" t="s">
        <v>843</v>
      </c>
      <c r="D170" s="576" t="s">
        <v>1063</v>
      </c>
      <c r="E170" s="563">
        <f t="shared" si="154"/>
        <v>0</v>
      </c>
      <c r="F170" s="563">
        <v>0</v>
      </c>
      <c r="G170" s="563">
        <v>0</v>
      </c>
      <c r="H170" s="563">
        <v>0</v>
      </c>
      <c r="I170" s="563">
        <f t="shared" si="138"/>
        <v>0</v>
      </c>
      <c r="J170" s="563">
        <f t="shared" si="136"/>
        <v>0</v>
      </c>
      <c r="K170" s="563">
        <f t="shared" si="137"/>
        <v>0</v>
      </c>
      <c r="L170" s="563">
        <f t="shared" si="132"/>
        <v>0</v>
      </c>
      <c r="M170" s="563">
        <f t="shared" si="133"/>
        <v>0</v>
      </c>
      <c r="N170" s="563"/>
      <c r="O170" s="563">
        <f t="shared" si="134"/>
        <v>0</v>
      </c>
      <c r="P170" s="563">
        <f t="shared" si="135"/>
        <v>0</v>
      </c>
      <c r="Q170" s="563"/>
      <c r="R170" s="563"/>
      <c r="S170" s="563"/>
      <c r="T170" s="551"/>
      <c r="U170" s="551"/>
      <c r="V170" s="551"/>
      <c r="W170" s="551"/>
      <c r="X170" s="551"/>
      <c r="Y170" s="551"/>
      <c r="Z170" s="551"/>
      <c r="AA170" s="551"/>
      <c r="AB170" s="732"/>
      <c r="AC170" s="733"/>
      <c r="AD170" s="733"/>
      <c r="AE170" s="734"/>
      <c r="AF170" s="734"/>
      <c r="AG170" s="735"/>
      <c r="AH170" s="735"/>
      <c r="AI170" s="738"/>
      <c r="AJ170" s="740"/>
      <c r="AK170" s="742"/>
      <c r="AL170" s="743"/>
      <c r="AM170" s="743"/>
      <c r="AN170" s="744"/>
      <c r="AO170" s="745"/>
      <c r="AP170" s="746"/>
      <c r="AQ170" s="747"/>
      <c r="AR170" s="748"/>
      <c r="AS170" s="749"/>
      <c r="AT170" s="749"/>
      <c r="AU170" s="751"/>
      <c r="AV170" s="752"/>
      <c r="AW170" s="753"/>
      <c r="AX170" s="753"/>
      <c r="AY170" s="754"/>
      <c r="AZ170" s="754"/>
      <c r="BA170" s="754"/>
      <c r="BB170" s="754"/>
      <c r="BC170" s="754"/>
      <c r="BD170" s="754"/>
      <c r="BE170" s="754"/>
      <c r="BF170" s="754"/>
      <c r="BG170" s="754"/>
      <c r="BH170" s="754"/>
      <c r="BI170" s="754"/>
      <c r="BJ170" s="757"/>
      <c r="BK170" s="759"/>
      <c r="BL170" s="761"/>
      <c r="BM170" s="762"/>
      <c r="BN170" s="762"/>
      <c r="BO170" s="762"/>
      <c r="BP170" s="763"/>
      <c r="BQ170" s="763"/>
      <c r="BR170" s="764"/>
      <c r="BS170" s="765"/>
      <c r="BT170" s="766"/>
      <c r="BU170" s="766"/>
      <c r="BV170" s="766"/>
      <c r="BW170" s="767"/>
      <c r="BX170" s="769"/>
      <c r="BY170" s="770"/>
      <c r="BZ170" s="771"/>
      <c r="CA170" s="772"/>
      <c r="CB170" s="772"/>
      <c r="CC170" s="772"/>
      <c r="CD170" s="774"/>
      <c r="CE170" s="775"/>
      <c r="CF170" s="776"/>
      <c r="CG170" s="777"/>
      <c r="CH170" s="778"/>
      <c r="CI170" s="778"/>
      <c r="CJ170" s="778"/>
      <c r="CK170" s="779"/>
      <c r="CL170" s="780"/>
      <c r="CM170" s="781"/>
      <c r="CN170" s="782"/>
      <c r="CO170" s="783"/>
      <c r="CP170" s="784"/>
      <c r="CQ170" s="784"/>
      <c r="CR170" s="785"/>
      <c r="CS170" s="786"/>
      <c r="CT170" s="787"/>
      <c r="CU170" s="788"/>
      <c r="CV170" s="789"/>
      <c r="CW170" s="790"/>
      <c r="CX170" s="790"/>
      <c r="CY170" s="791"/>
      <c r="CZ170" s="793"/>
      <c r="DA170" s="794"/>
      <c r="DB170" s="795"/>
      <c r="DC170" s="796"/>
      <c r="DD170" s="796"/>
      <c r="DE170" s="796"/>
      <c r="DF170" s="798"/>
      <c r="DG170" s="799"/>
      <c r="DH170" s="800"/>
      <c r="DI170" s="801"/>
      <c r="DJ170" s="801"/>
      <c r="DK170" s="801"/>
      <c r="DL170" s="801"/>
      <c r="DM170" s="802"/>
      <c r="DN170" s="803"/>
      <c r="DO170" s="804"/>
      <c r="DP170" s="805"/>
      <c r="DQ170" s="807"/>
      <c r="DR170" s="808"/>
      <c r="DS170" s="808"/>
      <c r="DT170" s="809"/>
      <c r="DU170" s="810"/>
      <c r="DV170" s="811"/>
      <c r="DW170" s="812"/>
      <c r="DX170" s="815"/>
      <c r="DY170" s="815"/>
      <c r="DZ170" s="815"/>
      <c r="EA170" s="816"/>
      <c r="EB170" s="817"/>
      <c r="EC170" s="818"/>
      <c r="ED170" s="819"/>
      <c r="EE170" s="821"/>
      <c r="EF170" s="821"/>
      <c r="EG170" s="822"/>
      <c r="EH170" s="822"/>
      <c r="EI170" s="823"/>
      <c r="EJ170" s="825"/>
      <c r="EK170" s="825"/>
      <c r="EL170" s="825"/>
      <c r="EM170" s="825"/>
      <c r="EN170" s="823"/>
      <c r="EO170" s="825"/>
      <c r="EP170" s="826"/>
      <c r="EQ170" s="827"/>
      <c r="ER170" s="828"/>
      <c r="ES170" s="829"/>
      <c r="ET170" s="831"/>
      <c r="EU170" s="831"/>
      <c r="EV170" s="831"/>
      <c r="EW170" s="832"/>
      <c r="EX170" s="833"/>
      <c r="EY170" s="834"/>
      <c r="EZ170" s="551"/>
      <c r="FA170" s="574"/>
      <c r="FB170" s="574"/>
      <c r="FC170" s="574"/>
      <c r="FD170" s="595"/>
      <c r="FE170" s="567" t="s">
        <v>844</v>
      </c>
    </row>
    <row r="171" spans="1:161" s="575" customFormat="1" ht="48" customHeight="1">
      <c r="A171" s="665">
        <v>94</v>
      </c>
      <c r="B171" s="569" t="s">
        <v>1068</v>
      </c>
      <c r="C171" s="551" t="s">
        <v>843</v>
      </c>
      <c r="D171" s="576" t="s">
        <v>1069</v>
      </c>
      <c r="E171" s="563">
        <f t="shared" si="154"/>
        <v>0</v>
      </c>
      <c r="F171" s="563">
        <v>0</v>
      </c>
      <c r="G171" s="563">
        <v>0</v>
      </c>
      <c r="H171" s="563">
        <v>1</v>
      </c>
      <c r="I171" s="563">
        <f t="shared" si="138"/>
        <v>0</v>
      </c>
      <c r="J171" s="563">
        <f t="shared" si="136"/>
        <v>0</v>
      </c>
      <c r="K171" s="563">
        <f t="shared" si="137"/>
        <v>0</v>
      </c>
      <c r="L171" s="563">
        <f t="shared" si="132"/>
        <v>0</v>
      </c>
      <c r="M171" s="563">
        <f t="shared" si="133"/>
        <v>0</v>
      </c>
      <c r="N171" s="563"/>
      <c r="O171" s="563">
        <f t="shared" si="134"/>
        <v>0</v>
      </c>
      <c r="P171" s="563">
        <f t="shared" si="135"/>
        <v>0</v>
      </c>
      <c r="Q171" s="563"/>
      <c r="R171" s="563"/>
      <c r="S171" s="563"/>
      <c r="T171" s="551"/>
      <c r="U171" s="551"/>
      <c r="V171" s="551"/>
      <c r="W171" s="551"/>
      <c r="X171" s="551"/>
      <c r="Y171" s="551"/>
      <c r="Z171" s="551"/>
      <c r="AA171" s="551"/>
      <c r="AB171" s="732"/>
      <c r="AC171" s="733"/>
      <c r="AD171" s="733"/>
      <c r="AE171" s="734"/>
      <c r="AF171" s="734"/>
      <c r="AG171" s="735"/>
      <c r="AH171" s="735"/>
      <c r="AI171" s="738"/>
      <c r="AJ171" s="740"/>
      <c r="AK171" s="742"/>
      <c r="AL171" s="743"/>
      <c r="AM171" s="743"/>
      <c r="AN171" s="744"/>
      <c r="AO171" s="745"/>
      <c r="AP171" s="746"/>
      <c r="AQ171" s="747"/>
      <c r="AR171" s="748"/>
      <c r="AS171" s="749"/>
      <c r="AT171" s="749"/>
      <c r="AU171" s="751"/>
      <c r="AV171" s="752"/>
      <c r="AW171" s="753"/>
      <c r="AX171" s="753"/>
      <c r="AY171" s="754"/>
      <c r="AZ171" s="754"/>
      <c r="BA171" s="754"/>
      <c r="BB171" s="754"/>
      <c r="BC171" s="754"/>
      <c r="BD171" s="754"/>
      <c r="BE171" s="754"/>
      <c r="BF171" s="754"/>
      <c r="BG171" s="754"/>
      <c r="BH171" s="754"/>
      <c r="BI171" s="754"/>
      <c r="BJ171" s="757"/>
      <c r="BK171" s="759"/>
      <c r="BL171" s="761"/>
      <c r="BM171" s="762"/>
      <c r="BN171" s="762"/>
      <c r="BO171" s="762"/>
      <c r="BP171" s="763"/>
      <c r="BQ171" s="763"/>
      <c r="BR171" s="764"/>
      <c r="BS171" s="765"/>
      <c r="BT171" s="766"/>
      <c r="BU171" s="766"/>
      <c r="BV171" s="766"/>
      <c r="BW171" s="767"/>
      <c r="BX171" s="769"/>
      <c r="BY171" s="770"/>
      <c r="BZ171" s="771"/>
      <c r="CA171" s="772"/>
      <c r="CB171" s="772"/>
      <c r="CC171" s="772"/>
      <c r="CD171" s="774"/>
      <c r="CE171" s="775"/>
      <c r="CF171" s="776"/>
      <c r="CG171" s="777"/>
      <c r="CH171" s="778"/>
      <c r="CI171" s="778"/>
      <c r="CJ171" s="778"/>
      <c r="CK171" s="779"/>
      <c r="CL171" s="780"/>
      <c r="CM171" s="781"/>
      <c r="CN171" s="782"/>
      <c r="CO171" s="783"/>
      <c r="CP171" s="784"/>
      <c r="CQ171" s="784"/>
      <c r="CR171" s="785"/>
      <c r="CS171" s="786"/>
      <c r="CT171" s="787"/>
      <c r="CU171" s="788"/>
      <c r="CV171" s="789"/>
      <c r="CW171" s="790"/>
      <c r="CX171" s="790"/>
      <c r="CY171" s="791"/>
      <c r="CZ171" s="793"/>
      <c r="DA171" s="794"/>
      <c r="DB171" s="795"/>
      <c r="DC171" s="796"/>
      <c r="DD171" s="796"/>
      <c r="DE171" s="796"/>
      <c r="DF171" s="798"/>
      <c r="DG171" s="799"/>
      <c r="DH171" s="800"/>
      <c r="DI171" s="801"/>
      <c r="DJ171" s="801"/>
      <c r="DK171" s="801"/>
      <c r="DL171" s="801"/>
      <c r="DM171" s="802"/>
      <c r="DN171" s="803"/>
      <c r="DO171" s="804"/>
      <c r="DP171" s="805"/>
      <c r="DQ171" s="807"/>
      <c r="DR171" s="808"/>
      <c r="DS171" s="808"/>
      <c r="DT171" s="809"/>
      <c r="DU171" s="810"/>
      <c r="DV171" s="811"/>
      <c r="DW171" s="812"/>
      <c r="DX171" s="815"/>
      <c r="DY171" s="815"/>
      <c r="DZ171" s="815"/>
      <c r="EA171" s="816"/>
      <c r="EB171" s="817"/>
      <c r="EC171" s="818"/>
      <c r="ED171" s="819"/>
      <c r="EE171" s="821"/>
      <c r="EF171" s="821"/>
      <c r="EG171" s="822"/>
      <c r="EH171" s="822"/>
      <c r="EI171" s="823"/>
      <c r="EJ171" s="825"/>
      <c r="EK171" s="825"/>
      <c r="EL171" s="825"/>
      <c r="EM171" s="825"/>
      <c r="EN171" s="823"/>
      <c r="EO171" s="825"/>
      <c r="EP171" s="826"/>
      <c r="EQ171" s="827"/>
      <c r="ER171" s="828"/>
      <c r="ES171" s="829"/>
      <c r="ET171" s="831"/>
      <c r="EU171" s="831"/>
      <c r="EV171" s="831"/>
      <c r="EW171" s="832"/>
      <c r="EX171" s="833"/>
      <c r="EY171" s="834"/>
      <c r="EZ171" s="551"/>
      <c r="FA171" s="574" t="s">
        <v>1138</v>
      </c>
      <c r="FB171" s="574"/>
      <c r="FC171" s="574"/>
      <c r="FD171" s="595"/>
      <c r="FE171" s="567" t="s">
        <v>844</v>
      </c>
    </row>
    <row r="172" spans="1:161" s="575" customFormat="1" ht="48" customHeight="1">
      <c r="A172" s="544">
        <v>95</v>
      </c>
      <c r="B172" s="569" t="s">
        <v>1091</v>
      </c>
      <c r="C172" s="551" t="s">
        <v>839</v>
      </c>
      <c r="D172" s="576" t="s">
        <v>1092</v>
      </c>
      <c r="E172" s="563">
        <f t="shared" si="154"/>
        <v>0</v>
      </c>
      <c r="F172" s="563">
        <v>0</v>
      </c>
      <c r="G172" s="563">
        <v>0</v>
      </c>
      <c r="H172" s="563">
        <v>0</v>
      </c>
      <c r="I172" s="563">
        <f t="shared" si="138"/>
        <v>0</v>
      </c>
      <c r="J172" s="563">
        <f t="shared" si="136"/>
        <v>0</v>
      </c>
      <c r="K172" s="563">
        <f t="shared" si="137"/>
        <v>0</v>
      </c>
      <c r="L172" s="563">
        <f t="shared" si="132"/>
        <v>0</v>
      </c>
      <c r="M172" s="563">
        <f t="shared" si="133"/>
        <v>0</v>
      </c>
      <c r="N172" s="563"/>
      <c r="O172" s="563">
        <f t="shared" si="134"/>
        <v>0</v>
      </c>
      <c r="P172" s="563">
        <f t="shared" si="135"/>
        <v>0</v>
      </c>
      <c r="Q172" s="563"/>
      <c r="R172" s="563"/>
      <c r="S172" s="563"/>
      <c r="T172" s="551"/>
      <c r="U172" s="551"/>
      <c r="V172" s="551"/>
      <c r="W172" s="551"/>
      <c r="X172" s="551"/>
      <c r="Y172" s="551"/>
      <c r="Z172" s="551"/>
      <c r="AA172" s="551"/>
      <c r="AB172" s="732"/>
      <c r="AC172" s="733"/>
      <c r="AD172" s="733"/>
      <c r="AE172" s="734"/>
      <c r="AF172" s="734"/>
      <c r="AG172" s="735"/>
      <c r="AH172" s="735"/>
      <c r="AI172" s="738"/>
      <c r="AJ172" s="740"/>
      <c r="AK172" s="742"/>
      <c r="AL172" s="743"/>
      <c r="AM172" s="743"/>
      <c r="AN172" s="744"/>
      <c r="AO172" s="745"/>
      <c r="AP172" s="746"/>
      <c r="AQ172" s="747"/>
      <c r="AR172" s="748"/>
      <c r="AS172" s="749"/>
      <c r="AT172" s="749"/>
      <c r="AU172" s="751"/>
      <c r="AV172" s="752"/>
      <c r="AW172" s="753"/>
      <c r="AX172" s="753"/>
      <c r="AY172" s="754"/>
      <c r="AZ172" s="754"/>
      <c r="BA172" s="754"/>
      <c r="BB172" s="754"/>
      <c r="BC172" s="754"/>
      <c r="BD172" s="754"/>
      <c r="BE172" s="754"/>
      <c r="BF172" s="754"/>
      <c r="BG172" s="754"/>
      <c r="BH172" s="754"/>
      <c r="BI172" s="754"/>
      <c r="BJ172" s="757"/>
      <c r="BK172" s="759"/>
      <c r="BL172" s="761"/>
      <c r="BM172" s="762"/>
      <c r="BN172" s="762"/>
      <c r="BO172" s="762"/>
      <c r="BP172" s="763"/>
      <c r="BQ172" s="763"/>
      <c r="BR172" s="764"/>
      <c r="BS172" s="765"/>
      <c r="BT172" s="766"/>
      <c r="BU172" s="766"/>
      <c r="BV172" s="766"/>
      <c r="BW172" s="767"/>
      <c r="BX172" s="769"/>
      <c r="BY172" s="770"/>
      <c r="BZ172" s="771"/>
      <c r="CA172" s="772"/>
      <c r="CB172" s="772"/>
      <c r="CC172" s="772"/>
      <c r="CD172" s="774"/>
      <c r="CE172" s="775"/>
      <c r="CF172" s="776"/>
      <c r="CG172" s="777"/>
      <c r="CH172" s="778"/>
      <c r="CI172" s="778"/>
      <c r="CJ172" s="778"/>
      <c r="CK172" s="779"/>
      <c r="CL172" s="780"/>
      <c r="CM172" s="781"/>
      <c r="CN172" s="782"/>
      <c r="CO172" s="783"/>
      <c r="CP172" s="784"/>
      <c r="CQ172" s="784"/>
      <c r="CR172" s="785"/>
      <c r="CS172" s="786"/>
      <c r="CT172" s="787"/>
      <c r="CU172" s="788"/>
      <c r="CV172" s="789"/>
      <c r="CW172" s="790"/>
      <c r="CX172" s="790"/>
      <c r="CY172" s="791"/>
      <c r="CZ172" s="793"/>
      <c r="DA172" s="794"/>
      <c r="DB172" s="795"/>
      <c r="DC172" s="796"/>
      <c r="DD172" s="796"/>
      <c r="DE172" s="796"/>
      <c r="DF172" s="798"/>
      <c r="DG172" s="799"/>
      <c r="DH172" s="800"/>
      <c r="DI172" s="801"/>
      <c r="DJ172" s="801"/>
      <c r="DK172" s="801"/>
      <c r="DL172" s="801"/>
      <c r="DM172" s="802"/>
      <c r="DN172" s="803"/>
      <c r="DO172" s="804"/>
      <c r="DP172" s="805"/>
      <c r="DQ172" s="807"/>
      <c r="DR172" s="808"/>
      <c r="DS172" s="808"/>
      <c r="DT172" s="809"/>
      <c r="DU172" s="810"/>
      <c r="DV172" s="811"/>
      <c r="DW172" s="812"/>
      <c r="DX172" s="815"/>
      <c r="DY172" s="815"/>
      <c r="DZ172" s="815"/>
      <c r="EA172" s="816"/>
      <c r="EB172" s="817"/>
      <c r="EC172" s="818"/>
      <c r="ED172" s="819"/>
      <c r="EE172" s="821"/>
      <c r="EF172" s="821"/>
      <c r="EG172" s="822"/>
      <c r="EH172" s="822"/>
      <c r="EI172" s="823"/>
      <c r="EJ172" s="825"/>
      <c r="EK172" s="825"/>
      <c r="EL172" s="825"/>
      <c r="EM172" s="825"/>
      <c r="EN172" s="823"/>
      <c r="EO172" s="825"/>
      <c r="EP172" s="826"/>
      <c r="EQ172" s="827"/>
      <c r="ER172" s="828"/>
      <c r="ES172" s="829"/>
      <c r="ET172" s="831"/>
      <c r="EU172" s="831"/>
      <c r="EV172" s="831"/>
      <c r="EW172" s="832"/>
      <c r="EX172" s="833"/>
      <c r="EY172" s="834"/>
      <c r="EZ172" s="551"/>
      <c r="FA172" s="574" t="s">
        <v>929</v>
      </c>
      <c r="FB172" s="574"/>
      <c r="FC172" s="574"/>
      <c r="FD172" s="595"/>
      <c r="FE172" s="567" t="s">
        <v>842</v>
      </c>
    </row>
    <row r="173" spans="1:161" s="575" customFormat="1" ht="60" customHeight="1">
      <c r="A173" s="665">
        <v>96</v>
      </c>
      <c r="B173" s="569" t="s">
        <v>930</v>
      </c>
      <c r="C173" s="551" t="s">
        <v>839</v>
      </c>
      <c r="D173" s="576" t="s">
        <v>931</v>
      </c>
      <c r="E173" s="563">
        <f t="shared" si="154"/>
        <v>0</v>
      </c>
      <c r="F173" s="563">
        <v>0</v>
      </c>
      <c r="G173" s="563">
        <v>0</v>
      </c>
      <c r="H173" s="563">
        <v>0</v>
      </c>
      <c r="I173" s="563">
        <f t="shared" si="138"/>
        <v>0</v>
      </c>
      <c r="J173" s="563">
        <f t="shared" si="136"/>
        <v>0</v>
      </c>
      <c r="K173" s="563">
        <f t="shared" si="137"/>
        <v>0</v>
      </c>
      <c r="L173" s="563">
        <f t="shared" si="132"/>
        <v>0</v>
      </c>
      <c r="M173" s="563">
        <f t="shared" si="133"/>
        <v>0</v>
      </c>
      <c r="N173" s="563"/>
      <c r="O173" s="563">
        <f t="shared" si="134"/>
        <v>0</v>
      </c>
      <c r="P173" s="563">
        <f t="shared" si="135"/>
        <v>0</v>
      </c>
      <c r="Q173" s="563"/>
      <c r="R173" s="563"/>
      <c r="S173" s="563"/>
      <c r="T173" s="551"/>
      <c r="U173" s="551"/>
      <c r="V173" s="551"/>
      <c r="W173" s="551"/>
      <c r="X173" s="551"/>
      <c r="Y173" s="551"/>
      <c r="Z173" s="551"/>
      <c r="AA173" s="551"/>
      <c r="AB173" s="732"/>
      <c r="AC173" s="733"/>
      <c r="AD173" s="733"/>
      <c r="AE173" s="734"/>
      <c r="AF173" s="734"/>
      <c r="AG173" s="735"/>
      <c r="AH173" s="735"/>
      <c r="AI173" s="738"/>
      <c r="AJ173" s="740"/>
      <c r="AK173" s="742"/>
      <c r="AL173" s="743"/>
      <c r="AM173" s="743"/>
      <c r="AN173" s="744"/>
      <c r="AO173" s="745"/>
      <c r="AP173" s="746"/>
      <c r="AQ173" s="747"/>
      <c r="AR173" s="748"/>
      <c r="AS173" s="749"/>
      <c r="AT173" s="749"/>
      <c r="AU173" s="751"/>
      <c r="AV173" s="752"/>
      <c r="AW173" s="753"/>
      <c r="AX173" s="753"/>
      <c r="AY173" s="754"/>
      <c r="AZ173" s="754"/>
      <c r="BA173" s="754"/>
      <c r="BB173" s="754"/>
      <c r="BC173" s="754"/>
      <c r="BD173" s="754"/>
      <c r="BE173" s="754"/>
      <c r="BF173" s="754"/>
      <c r="BG173" s="754"/>
      <c r="BH173" s="754"/>
      <c r="BI173" s="754"/>
      <c r="BJ173" s="757"/>
      <c r="BK173" s="759"/>
      <c r="BL173" s="761"/>
      <c r="BM173" s="762"/>
      <c r="BN173" s="762"/>
      <c r="BO173" s="762"/>
      <c r="BP173" s="763"/>
      <c r="BQ173" s="763"/>
      <c r="BR173" s="764"/>
      <c r="BS173" s="765"/>
      <c r="BT173" s="766"/>
      <c r="BU173" s="766"/>
      <c r="BV173" s="766"/>
      <c r="BW173" s="767"/>
      <c r="BX173" s="769"/>
      <c r="BY173" s="770"/>
      <c r="BZ173" s="771"/>
      <c r="CA173" s="772"/>
      <c r="CB173" s="772"/>
      <c r="CC173" s="772"/>
      <c r="CD173" s="774"/>
      <c r="CE173" s="775"/>
      <c r="CF173" s="776"/>
      <c r="CG173" s="777"/>
      <c r="CH173" s="778"/>
      <c r="CI173" s="778"/>
      <c r="CJ173" s="778"/>
      <c r="CK173" s="779"/>
      <c r="CL173" s="780"/>
      <c r="CM173" s="781"/>
      <c r="CN173" s="782"/>
      <c r="CO173" s="783"/>
      <c r="CP173" s="784"/>
      <c r="CQ173" s="784"/>
      <c r="CR173" s="785"/>
      <c r="CS173" s="786"/>
      <c r="CT173" s="787"/>
      <c r="CU173" s="788"/>
      <c r="CV173" s="789"/>
      <c r="CW173" s="790"/>
      <c r="CX173" s="790"/>
      <c r="CY173" s="791"/>
      <c r="CZ173" s="793"/>
      <c r="DA173" s="794"/>
      <c r="DB173" s="795"/>
      <c r="DC173" s="796"/>
      <c r="DD173" s="796"/>
      <c r="DE173" s="796"/>
      <c r="DF173" s="798"/>
      <c r="DG173" s="799"/>
      <c r="DH173" s="800"/>
      <c r="DI173" s="801"/>
      <c r="DJ173" s="801"/>
      <c r="DK173" s="801"/>
      <c r="DL173" s="801"/>
      <c r="DM173" s="802"/>
      <c r="DN173" s="803"/>
      <c r="DO173" s="804"/>
      <c r="DP173" s="805"/>
      <c r="DQ173" s="807"/>
      <c r="DR173" s="808"/>
      <c r="DS173" s="808"/>
      <c r="DT173" s="809"/>
      <c r="DU173" s="810"/>
      <c r="DV173" s="811"/>
      <c r="DW173" s="812"/>
      <c r="DX173" s="815"/>
      <c r="DY173" s="815"/>
      <c r="DZ173" s="815"/>
      <c r="EA173" s="816"/>
      <c r="EB173" s="817"/>
      <c r="EC173" s="818"/>
      <c r="ED173" s="819"/>
      <c r="EE173" s="821"/>
      <c r="EF173" s="821"/>
      <c r="EG173" s="822"/>
      <c r="EH173" s="822"/>
      <c r="EI173" s="823"/>
      <c r="EJ173" s="825"/>
      <c r="EK173" s="825"/>
      <c r="EL173" s="825"/>
      <c r="EM173" s="825"/>
      <c r="EN173" s="823"/>
      <c r="EO173" s="825"/>
      <c r="EP173" s="826"/>
      <c r="EQ173" s="827"/>
      <c r="ER173" s="828"/>
      <c r="ES173" s="829"/>
      <c r="ET173" s="831"/>
      <c r="EU173" s="831"/>
      <c r="EV173" s="831"/>
      <c r="EW173" s="832"/>
      <c r="EX173" s="833"/>
      <c r="EY173" s="834"/>
      <c r="EZ173" s="551"/>
      <c r="FA173" s="574" t="s">
        <v>932</v>
      </c>
      <c r="FB173" s="574"/>
      <c r="FC173" s="574"/>
      <c r="FD173" s="595"/>
      <c r="FE173" s="567" t="s">
        <v>933</v>
      </c>
    </row>
    <row r="174" spans="1:161" s="575" customFormat="1" ht="103.5" customHeight="1">
      <c r="A174" s="720">
        <v>97</v>
      </c>
      <c r="B174" s="569" t="s">
        <v>1283</v>
      </c>
      <c r="C174" s="719" t="s">
        <v>839</v>
      </c>
      <c r="D174" s="576" t="s">
        <v>1284</v>
      </c>
      <c r="E174" s="563">
        <f t="shared" ref="E174" si="167">SUM(I174:N174)</f>
        <v>0</v>
      </c>
      <c r="F174" s="563">
        <v>0</v>
      </c>
      <c r="G174" s="563">
        <v>0</v>
      </c>
      <c r="H174" s="563">
        <v>1</v>
      </c>
      <c r="I174" s="563">
        <f t="shared" si="138"/>
        <v>0</v>
      </c>
      <c r="J174" s="563">
        <f t="shared" si="136"/>
        <v>0</v>
      </c>
      <c r="K174" s="563">
        <f t="shared" si="137"/>
        <v>0</v>
      </c>
      <c r="L174" s="563">
        <f t="shared" si="132"/>
        <v>0</v>
      </c>
      <c r="M174" s="563">
        <f t="shared" si="133"/>
        <v>0</v>
      </c>
      <c r="N174" s="563"/>
      <c r="O174" s="563">
        <f t="shared" si="134"/>
        <v>0</v>
      </c>
      <c r="P174" s="563">
        <f t="shared" si="135"/>
        <v>0</v>
      </c>
      <c r="Q174" s="563"/>
      <c r="R174" s="563"/>
      <c r="S174" s="563"/>
      <c r="T174" s="719"/>
      <c r="U174" s="719"/>
      <c r="V174" s="719"/>
      <c r="W174" s="719"/>
      <c r="X174" s="719"/>
      <c r="Y174" s="719"/>
      <c r="Z174" s="719"/>
      <c r="AA174" s="719"/>
      <c r="AB174" s="732"/>
      <c r="AC174" s="733"/>
      <c r="AD174" s="733"/>
      <c r="AE174" s="734"/>
      <c r="AF174" s="734"/>
      <c r="AG174" s="735"/>
      <c r="AH174" s="735"/>
      <c r="AI174" s="738"/>
      <c r="AJ174" s="740"/>
      <c r="AK174" s="742"/>
      <c r="AL174" s="743"/>
      <c r="AM174" s="743"/>
      <c r="AN174" s="744"/>
      <c r="AO174" s="745"/>
      <c r="AP174" s="746"/>
      <c r="AQ174" s="747"/>
      <c r="AR174" s="748"/>
      <c r="AS174" s="749"/>
      <c r="AT174" s="749"/>
      <c r="AU174" s="751"/>
      <c r="AV174" s="752"/>
      <c r="AW174" s="753"/>
      <c r="AX174" s="753"/>
      <c r="AY174" s="754"/>
      <c r="AZ174" s="754"/>
      <c r="BA174" s="754"/>
      <c r="BB174" s="754"/>
      <c r="BC174" s="754"/>
      <c r="BD174" s="754"/>
      <c r="BE174" s="754"/>
      <c r="BF174" s="754"/>
      <c r="BG174" s="754"/>
      <c r="BH174" s="754"/>
      <c r="BI174" s="754"/>
      <c r="BJ174" s="757"/>
      <c r="BK174" s="759"/>
      <c r="BL174" s="761"/>
      <c r="BM174" s="762"/>
      <c r="BN174" s="762"/>
      <c r="BO174" s="762"/>
      <c r="BP174" s="763"/>
      <c r="BQ174" s="763"/>
      <c r="BR174" s="764"/>
      <c r="BS174" s="765"/>
      <c r="BT174" s="766"/>
      <c r="BU174" s="766"/>
      <c r="BV174" s="766"/>
      <c r="BW174" s="767"/>
      <c r="BX174" s="769"/>
      <c r="BY174" s="770"/>
      <c r="BZ174" s="771"/>
      <c r="CA174" s="772"/>
      <c r="CB174" s="772"/>
      <c r="CC174" s="772"/>
      <c r="CD174" s="774"/>
      <c r="CE174" s="775"/>
      <c r="CF174" s="776"/>
      <c r="CG174" s="777"/>
      <c r="CH174" s="778"/>
      <c r="CI174" s="778"/>
      <c r="CJ174" s="778"/>
      <c r="CK174" s="779"/>
      <c r="CL174" s="780"/>
      <c r="CM174" s="781"/>
      <c r="CN174" s="782"/>
      <c r="CO174" s="783"/>
      <c r="CP174" s="784"/>
      <c r="CQ174" s="784"/>
      <c r="CR174" s="785"/>
      <c r="CS174" s="786"/>
      <c r="CT174" s="787"/>
      <c r="CU174" s="788"/>
      <c r="CV174" s="789"/>
      <c r="CW174" s="790"/>
      <c r="CX174" s="790"/>
      <c r="CY174" s="791"/>
      <c r="CZ174" s="793"/>
      <c r="DA174" s="794"/>
      <c r="DB174" s="795"/>
      <c r="DC174" s="796"/>
      <c r="DD174" s="796"/>
      <c r="DE174" s="796"/>
      <c r="DF174" s="798"/>
      <c r="DG174" s="799"/>
      <c r="DH174" s="800"/>
      <c r="DI174" s="801"/>
      <c r="DJ174" s="801"/>
      <c r="DK174" s="801"/>
      <c r="DL174" s="801"/>
      <c r="DM174" s="802"/>
      <c r="DN174" s="803"/>
      <c r="DO174" s="804"/>
      <c r="DP174" s="805"/>
      <c r="DQ174" s="807"/>
      <c r="DR174" s="808"/>
      <c r="DS174" s="808"/>
      <c r="DT174" s="809"/>
      <c r="DU174" s="810"/>
      <c r="DV174" s="811"/>
      <c r="DW174" s="812"/>
      <c r="DX174" s="815"/>
      <c r="DY174" s="815"/>
      <c r="DZ174" s="815"/>
      <c r="EA174" s="816"/>
      <c r="EB174" s="817"/>
      <c r="EC174" s="818"/>
      <c r="ED174" s="819"/>
      <c r="EE174" s="821"/>
      <c r="EF174" s="821"/>
      <c r="EG174" s="822"/>
      <c r="EH174" s="822"/>
      <c r="EI174" s="823"/>
      <c r="EJ174" s="825"/>
      <c r="EK174" s="825"/>
      <c r="EL174" s="825"/>
      <c r="EM174" s="825"/>
      <c r="EN174" s="823"/>
      <c r="EO174" s="825"/>
      <c r="EP174" s="826"/>
      <c r="EQ174" s="827"/>
      <c r="ER174" s="828"/>
      <c r="ES174" s="829"/>
      <c r="ET174" s="831"/>
      <c r="EU174" s="831"/>
      <c r="EV174" s="831"/>
      <c r="EW174" s="832"/>
      <c r="EX174" s="833"/>
      <c r="EY174" s="834"/>
      <c r="EZ174" s="719"/>
      <c r="FA174" s="574" t="s">
        <v>1285</v>
      </c>
      <c r="FB174" s="574"/>
      <c r="FC174" s="574"/>
      <c r="FD174" s="595"/>
      <c r="FE174" s="567"/>
    </row>
    <row r="175" spans="1:161" s="575" customFormat="1" ht="48" customHeight="1">
      <c r="A175" s="544">
        <v>97</v>
      </c>
      <c r="B175" s="569" t="s">
        <v>1023</v>
      </c>
      <c r="C175" s="551" t="s">
        <v>839</v>
      </c>
      <c r="D175" s="576" t="s">
        <v>1024</v>
      </c>
      <c r="E175" s="563">
        <f t="shared" si="154"/>
        <v>0</v>
      </c>
      <c r="F175" s="563">
        <v>0</v>
      </c>
      <c r="G175" s="563">
        <v>0</v>
      </c>
      <c r="H175" s="563">
        <v>0</v>
      </c>
      <c r="I175" s="563">
        <f t="shared" si="138"/>
        <v>0</v>
      </c>
      <c r="J175" s="563">
        <f t="shared" si="136"/>
        <v>0</v>
      </c>
      <c r="K175" s="563">
        <f t="shared" si="137"/>
        <v>0</v>
      </c>
      <c r="L175" s="563">
        <f t="shared" si="132"/>
        <v>0</v>
      </c>
      <c r="M175" s="563">
        <f t="shared" si="133"/>
        <v>0</v>
      </c>
      <c r="N175" s="563"/>
      <c r="O175" s="563">
        <f t="shared" si="134"/>
        <v>0</v>
      </c>
      <c r="P175" s="563">
        <f t="shared" si="135"/>
        <v>0</v>
      </c>
      <c r="Q175" s="563"/>
      <c r="R175" s="563"/>
      <c r="S175" s="563"/>
      <c r="T175" s="551"/>
      <c r="U175" s="551"/>
      <c r="V175" s="551"/>
      <c r="W175" s="551"/>
      <c r="X175" s="551"/>
      <c r="Y175" s="551"/>
      <c r="Z175" s="551"/>
      <c r="AA175" s="551"/>
      <c r="AB175" s="732"/>
      <c r="AC175" s="733"/>
      <c r="AD175" s="733"/>
      <c r="AE175" s="734"/>
      <c r="AF175" s="734"/>
      <c r="AG175" s="735"/>
      <c r="AH175" s="735"/>
      <c r="AI175" s="738"/>
      <c r="AJ175" s="740"/>
      <c r="AK175" s="742"/>
      <c r="AL175" s="743"/>
      <c r="AM175" s="743"/>
      <c r="AN175" s="744"/>
      <c r="AO175" s="745"/>
      <c r="AP175" s="746"/>
      <c r="AQ175" s="747"/>
      <c r="AR175" s="748"/>
      <c r="AS175" s="749"/>
      <c r="AT175" s="749"/>
      <c r="AU175" s="751"/>
      <c r="AV175" s="752"/>
      <c r="AW175" s="753"/>
      <c r="AX175" s="753"/>
      <c r="AY175" s="754"/>
      <c r="AZ175" s="754"/>
      <c r="BA175" s="754"/>
      <c r="BB175" s="754"/>
      <c r="BC175" s="754"/>
      <c r="BD175" s="754"/>
      <c r="BE175" s="754"/>
      <c r="BF175" s="754"/>
      <c r="BG175" s="754"/>
      <c r="BH175" s="754"/>
      <c r="BI175" s="754"/>
      <c r="BJ175" s="757"/>
      <c r="BK175" s="759"/>
      <c r="BL175" s="761"/>
      <c r="BM175" s="762"/>
      <c r="BN175" s="762"/>
      <c r="BO175" s="762"/>
      <c r="BP175" s="763"/>
      <c r="BQ175" s="763"/>
      <c r="BR175" s="764"/>
      <c r="BS175" s="765"/>
      <c r="BT175" s="766"/>
      <c r="BU175" s="766"/>
      <c r="BV175" s="766"/>
      <c r="BW175" s="767"/>
      <c r="BX175" s="769"/>
      <c r="BY175" s="770"/>
      <c r="BZ175" s="771"/>
      <c r="CA175" s="772"/>
      <c r="CB175" s="772"/>
      <c r="CC175" s="772"/>
      <c r="CD175" s="774"/>
      <c r="CE175" s="775"/>
      <c r="CF175" s="776"/>
      <c r="CG175" s="777"/>
      <c r="CH175" s="778"/>
      <c r="CI175" s="778"/>
      <c r="CJ175" s="778"/>
      <c r="CK175" s="779"/>
      <c r="CL175" s="780"/>
      <c r="CM175" s="781"/>
      <c r="CN175" s="782"/>
      <c r="CO175" s="783"/>
      <c r="CP175" s="784"/>
      <c r="CQ175" s="784"/>
      <c r="CR175" s="785"/>
      <c r="CS175" s="786"/>
      <c r="CT175" s="787"/>
      <c r="CU175" s="788"/>
      <c r="CV175" s="789"/>
      <c r="CW175" s="790"/>
      <c r="CX175" s="790"/>
      <c r="CY175" s="791"/>
      <c r="CZ175" s="793"/>
      <c r="DA175" s="794"/>
      <c r="DB175" s="795"/>
      <c r="DC175" s="796"/>
      <c r="DD175" s="796"/>
      <c r="DE175" s="796"/>
      <c r="DF175" s="798"/>
      <c r="DG175" s="799"/>
      <c r="DH175" s="800"/>
      <c r="DI175" s="801"/>
      <c r="DJ175" s="801"/>
      <c r="DK175" s="801"/>
      <c r="DL175" s="801"/>
      <c r="DM175" s="802"/>
      <c r="DN175" s="803"/>
      <c r="DO175" s="804"/>
      <c r="DP175" s="805"/>
      <c r="DQ175" s="807"/>
      <c r="DR175" s="808"/>
      <c r="DS175" s="808"/>
      <c r="DT175" s="809"/>
      <c r="DU175" s="810"/>
      <c r="DV175" s="811"/>
      <c r="DW175" s="812"/>
      <c r="DX175" s="815"/>
      <c r="DY175" s="815"/>
      <c r="DZ175" s="815"/>
      <c r="EA175" s="816"/>
      <c r="EB175" s="817"/>
      <c r="EC175" s="818"/>
      <c r="ED175" s="819"/>
      <c r="EE175" s="821"/>
      <c r="EF175" s="821"/>
      <c r="EG175" s="822"/>
      <c r="EH175" s="822"/>
      <c r="EI175" s="823"/>
      <c r="EJ175" s="825"/>
      <c r="EK175" s="825"/>
      <c r="EL175" s="825"/>
      <c r="EM175" s="825"/>
      <c r="EN175" s="823"/>
      <c r="EO175" s="825"/>
      <c r="EP175" s="826"/>
      <c r="EQ175" s="827"/>
      <c r="ER175" s="828"/>
      <c r="ES175" s="829"/>
      <c r="ET175" s="831"/>
      <c r="EU175" s="831"/>
      <c r="EV175" s="831"/>
      <c r="EW175" s="832"/>
      <c r="EX175" s="833"/>
      <c r="EY175" s="834"/>
      <c r="EZ175" s="551"/>
      <c r="FA175" s="574" t="s">
        <v>1025</v>
      </c>
      <c r="FB175" s="574"/>
      <c r="FC175" s="574"/>
      <c r="FD175" s="595"/>
      <c r="FE175" s="567" t="s">
        <v>1026</v>
      </c>
    </row>
    <row r="176" spans="1:161" s="575" customFormat="1" ht="67.5" customHeight="1">
      <c r="A176" s="665">
        <v>98</v>
      </c>
      <c r="B176" s="569" t="s">
        <v>1023</v>
      </c>
      <c r="C176" s="659" t="s">
        <v>1215</v>
      </c>
      <c r="D176" s="576" t="s">
        <v>1216</v>
      </c>
      <c r="E176" s="563">
        <f t="shared" ref="E176" si="168">SUM(I176:N176)</f>
        <v>0</v>
      </c>
      <c r="F176" s="563">
        <v>0</v>
      </c>
      <c r="G176" s="563">
        <v>0</v>
      </c>
      <c r="H176" s="563">
        <v>0</v>
      </c>
      <c r="I176" s="563">
        <f t="shared" si="138"/>
        <v>0</v>
      </c>
      <c r="J176" s="563">
        <f t="shared" si="136"/>
        <v>0</v>
      </c>
      <c r="K176" s="563">
        <f t="shared" si="137"/>
        <v>0</v>
      </c>
      <c r="L176" s="563">
        <f t="shared" ref="L176:L203" si="169">SUM(DF176:EI176)</f>
        <v>0</v>
      </c>
      <c r="M176" s="563">
        <f t="shared" ref="M176:M203" si="170">SUM(EN176:EZ176)</f>
        <v>0</v>
      </c>
      <c r="N176" s="563"/>
      <c r="O176" s="563">
        <f t="shared" ref="O176:O203" si="171">SUM(EN176:ER176)</f>
        <v>0</v>
      </c>
      <c r="P176" s="563">
        <f t="shared" ref="P176:P203" si="172">SUM(ES176:EZ176)</f>
        <v>0</v>
      </c>
      <c r="Q176" s="563"/>
      <c r="R176" s="563"/>
      <c r="S176" s="563"/>
      <c r="T176" s="659"/>
      <c r="U176" s="659"/>
      <c r="V176" s="659"/>
      <c r="W176" s="659"/>
      <c r="X176" s="659"/>
      <c r="Y176" s="659"/>
      <c r="Z176" s="659"/>
      <c r="AA176" s="659"/>
      <c r="AB176" s="732"/>
      <c r="AC176" s="733"/>
      <c r="AD176" s="733"/>
      <c r="AE176" s="734"/>
      <c r="AF176" s="734"/>
      <c r="AG176" s="735"/>
      <c r="AH176" s="735"/>
      <c r="AI176" s="738"/>
      <c r="AJ176" s="740"/>
      <c r="AK176" s="742"/>
      <c r="AL176" s="743"/>
      <c r="AM176" s="743"/>
      <c r="AN176" s="744"/>
      <c r="AO176" s="745"/>
      <c r="AP176" s="746"/>
      <c r="AQ176" s="747"/>
      <c r="AR176" s="748"/>
      <c r="AS176" s="749"/>
      <c r="AT176" s="749"/>
      <c r="AU176" s="751"/>
      <c r="AV176" s="752"/>
      <c r="AW176" s="753"/>
      <c r="AX176" s="753"/>
      <c r="AY176" s="754"/>
      <c r="AZ176" s="754"/>
      <c r="BA176" s="754"/>
      <c r="BB176" s="754"/>
      <c r="BC176" s="754"/>
      <c r="BD176" s="754"/>
      <c r="BE176" s="754"/>
      <c r="BF176" s="754"/>
      <c r="BG176" s="754"/>
      <c r="BH176" s="754"/>
      <c r="BI176" s="754"/>
      <c r="BJ176" s="757"/>
      <c r="BK176" s="759"/>
      <c r="BL176" s="761"/>
      <c r="BM176" s="762"/>
      <c r="BN176" s="762"/>
      <c r="BO176" s="762"/>
      <c r="BP176" s="763"/>
      <c r="BQ176" s="763"/>
      <c r="BR176" s="764"/>
      <c r="BS176" s="765"/>
      <c r="BT176" s="766"/>
      <c r="BU176" s="766"/>
      <c r="BV176" s="766"/>
      <c r="BW176" s="767"/>
      <c r="BX176" s="769"/>
      <c r="BY176" s="770"/>
      <c r="BZ176" s="771"/>
      <c r="CA176" s="772"/>
      <c r="CB176" s="772"/>
      <c r="CC176" s="772"/>
      <c r="CD176" s="774"/>
      <c r="CE176" s="775"/>
      <c r="CF176" s="776"/>
      <c r="CG176" s="777"/>
      <c r="CH176" s="778"/>
      <c r="CI176" s="778"/>
      <c r="CJ176" s="778"/>
      <c r="CK176" s="779"/>
      <c r="CL176" s="780"/>
      <c r="CM176" s="781"/>
      <c r="CN176" s="782"/>
      <c r="CO176" s="783"/>
      <c r="CP176" s="784"/>
      <c r="CQ176" s="784"/>
      <c r="CR176" s="785"/>
      <c r="CS176" s="786"/>
      <c r="CT176" s="787"/>
      <c r="CU176" s="788"/>
      <c r="CV176" s="789"/>
      <c r="CW176" s="790"/>
      <c r="CX176" s="790"/>
      <c r="CY176" s="791"/>
      <c r="CZ176" s="793"/>
      <c r="DA176" s="794"/>
      <c r="DB176" s="795"/>
      <c r="DC176" s="796"/>
      <c r="DD176" s="796"/>
      <c r="DE176" s="796"/>
      <c r="DF176" s="798"/>
      <c r="DG176" s="799"/>
      <c r="DH176" s="800"/>
      <c r="DI176" s="801"/>
      <c r="DJ176" s="801"/>
      <c r="DK176" s="801"/>
      <c r="DL176" s="801"/>
      <c r="DM176" s="802"/>
      <c r="DN176" s="803"/>
      <c r="DO176" s="804"/>
      <c r="DP176" s="805"/>
      <c r="DQ176" s="807"/>
      <c r="DR176" s="808"/>
      <c r="DS176" s="808"/>
      <c r="DT176" s="809"/>
      <c r="DU176" s="810"/>
      <c r="DV176" s="811"/>
      <c r="DW176" s="812"/>
      <c r="DX176" s="815"/>
      <c r="DY176" s="815"/>
      <c r="DZ176" s="815"/>
      <c r="EA176" s="816"/>
      <c r="EB176" s="817"/>
      <c r="EC176" s="818"/>
      <c r="ED176" s="819"/>
      <c r="EE176" s="821"/>
      <c r="EF176" s="821"/>
      <c r="EG176" s="822"/>
      <c r="EH176" s="822"/>
      <c r="EI176" s="823"/>
      <c r="EJ176" s="825"/>
      <c r="EK176" s="825"/>
      <c r="EL176" s="825"/>
      <c r="EM176" s="825"/>
      <c r="EN176" s="823"/>
      <c r="EO176" s="825"/>
      <c r="EP176" s="826"/>
      <c r="EQ176" s="827"/>
      <c r="ER176" s="828"/>
      <c r="ES176" s="829"/>
      <c r="ET176" s="831"/>
      <c r="EU176" s="831"/>
      <c r="EV176" s="831"/>
      <c r="EW176" s="832"/>
      <c r="EX176" s="833"/>
      <c r="EY176" s="834"/>
      <c r="EZ176" s="659"/>
      <c r="FA176" s="574"/>
      <c r="FB176" s="574"/>
      <c r="FC176" s="574"/>
      <c r="FD176" s="595"/>
      <c r="FE176" s="567"/>
    </row>
    <row r="177" spans="1:161" s="509" customFormat="1" ht="61.5" customHeight="1">
      <c r="A177" s="544">
        <v>99</v>
      </c>
      <c r="B177" s="569" t="s">
        <v>1027</v>
      </c>
      <c r="C177" s="626" t="s">
        <v>1153</v>
      </c>
      <c r="D177" s="576" t="s">
        <v>1028</v>
      </c>
      <c r="E177" s="563">
        <f t="shared" si="154"/>
        <v>0</v>
      </c>
      <c r="F177" s="563">
        <v>0</v>
      </c>
      <c r="G177" s="563">
        <v>0</v>
      </c>
      <c r="H177" s="563">
        <v>0</v>
      </c>
      <c r="I177" s="563">
        <f t="shared" si="138"/>
        <v>0</v>
      </c>
      <c r="J177" s="563">
        <f t="shared" si="136"/>
        <v>0</v>
      </c>
      <c r="K177" s="563">
        <f t="shared" ref="K177:K203" si="173">SUM(CA177:DE177)</f>
        <v>0</v>
      </c>
      <c r="L177" s="563">
        <f t="shared" si="169"/>
        <v>0</v>
      </c>
      <c r="M177" s="563">
        <f t="shared" si="170"/>
        <v>0</v>
      </c>
      <c r="N177" s="563"/>
      <c r="O177" s="563">
        <f t="shared" si="171"/>
        <v>0</v>
      </c>
      <c r="P177" s="563">
        <f t="shared" si="172"/>
        <v>0</v>
      </c>
      <c r="Q177" s="563"/>
      <c r="R177" s="563"/>
      <c r="S177" s="563"/>
      <c r="T177" s="551"/>
      <c r="U177" s="551"/>
      <c r="V177" s="551"/>
      <c r="W177" s="551"/>
      <c r="X177" s="551"/>
      <c r="Y177" s="551"/>
      <c r="Z177" s="551"/>
      <c r="AA177" s="551"/>
      <c r="AB177" s="732"/>
      <c r="AC177" s="733"/>
      <c r="AD177" s="733"/>
      <c r="AE177" s="734"/>
      <c r="AF177" s="734"/>
      <c r="AG177" s="735"/>
      <c r="AH177" s="735"/>
      <c r="AI177" s="738"/>
      <c r="AJ177" s="740"/>
      <c r="AK177" s="742"/>
      <c r="AL177" s="743"/>
      <c r="AM177" s="743"/>
      <c r="AN177" s="744"/>
      <c r="AO177" s="745"/>
      <c r="AP177" s="746"/>
      <c r="AQ177" s="747"/>
      <c r="AR177" s="748"/>
      <c r="AS177" s="749"/>
      <c r="AT177" s="749"/>
      <c r="AU177" s="751"/>
      <c r="AV177" s="752"/>
      <c r="AW177" s="753"/>
      <c r="AX177" s="753"/>
      <c r="AY177" s="754"/>
      <c r="AZ177" s="754"/>
      <c r="BA177" s="754"/>
      <c r="BB177" s="754"/>
      <c r="BC177" s="754"/>
      <c r="BD177" s="754"/>
      <c r="BE177" s="754"/>
      <c r="BF177" s="754"/>
      <c r="BG177" s="754"/>
      <c r="BH177" s="754"/>
      <c r="BI177" s="754"/>
      <c r="BJ177" s="757"/>
      <c r="BK177" s="759"/>
      <c r="BL177" s="761"/>
      <c r="BM177" s="762"/>
      <c r="BN177" s="762"/>
      <c r="BO177" s="762"/>
      <c r="BP177" s="763"/>
      <c r="BQ177" s="763"/>
      <c r="BR177" s="764"/>
      <c r="BS177" s="765"/>
      <c r="BT177" s="766"/>
      <c r="BU177" s="766"/>
      <c r="BV177" s="766"/>
      <c r="BW177" s="767"/>
      <c r="BX177" s="769"/>
      <c r="BY177" s="770"/>
      <c r="BZ177" s="771"/>
      <c r="CA177" s="772"/>
      <c r="CB177" s="772"/>
      <c r="CC177" s="772"/>
      <c r="CD177" s="774"/>
      <c r="CE177" s="775"/>
      <c r="CF177" s="776"/>
      <c r="CG177" s="777"/>
      <c r="CH177" s="778"/>
      <c r="CI177" s="778"/>
      <c r="CJ177" s="778"/>
      <c r="CK177" s="779"/>
      <c r="CL177" s="780"/>
      <c r="CM177" s="781"/>
      <c r="CN177" s="782"/>
      <c r="CO177" s="783"/>
      <c r="CP177" s="784"/>
      <c r="CQ177" s="784"/>
      <c r="CR177" s="785"/>
      <c r="CS177" s="786"/>
      <c r="CT177" s="787"/>
      <c r="CU177" s="788"/>
      <c r="CV177" s="789"/>
      <c r="CW177" s="790"/>
      <c r="CX177" s="790"/>
      <c r="CY177" s="791"/>
      <c r="CZ177" s="793"/>
      <c r="DA177" s="794"/>
      <c r="DB177" s="795"/>
      <c r="DC177" s="796"/>
      <c r="DD177" s="796"/>
      <c r="DE177" s="796"/>
      <c r="DF177" s="798"/>
      <c r="DG177" s="799"/>
      <c r="DH177" s="800"/>
      <c r="DI177" s="801"/>
      <c r="DJ177" s="801"/>
      <c r="DK177" s="801"/>
      <c r="DL177" s="801"/>
      <c r="DM177" s="802"/>
      <c r="DN177" s="803"/>
      <c r="DO177" s="804"/>
      <c r="DP177" s="805"/>
      <c r="DQ177" s="807"/>
      <c r="DR177" s="808"/>
      <c r="DS177" s="808"/>
      <c r="DT177" s="809"/>
      <c r="DU177" s="810"/>
      <c r="DV177" s="811"/>
      <c r="DW177" s="812"/>
      <c r="DX177" s="815"/>
      <c r="DY177" s="815"/>
      <c r="DZ177" s="815"/>
      <c r="EA177" s="816"/>
      <c r="EB177" s="817"/>
      <c r="EC177" s="818"/>
      <c r="ED177" s="819"/>
      <c r="EE177" s="821"/>
      <c r="EF177" s="821"/>
      <c r="EG177" s="822"/>
      <c r="EH177" s="822"/>
      <c r="EI177" s="823"/>
      <c r="EJ177" s="825"/>
      <c r="EK177" s="825"/>
      <c r="EL177" s="825"/>
      <c r="EM177" s="825"/>
      <c r="EN177" s="823"/>
      <c r="EO177" s="825"/>
      <c r="EP177" s="826"/>
      <c r="EQ177" s="827"/>
      <c r="ER177" s="828"/>
      <c r="ES177" s="829"/>
      <c r="ET177" s="831"/>
      <c r="EU177" s="831"/>
      <c r="EV177" s="831"/>
      <c r="EW177" s="832"/>
      <c r="EX177" s="833"/>
      <c r="EY177" s="834"/>
      <c r="EZ177" s="551"/>
      <c r="FA177" s="579"/>
      <c r="FB177" s="579"/>
      <c r="FC177" s="580"/>
      <c r="FD177" s="596"/>
      <c r="FE177" s="567" t="s">
        <v>1029</v>
      </c>
    </row>
    <row r="178" spans="1:161" s="575" customFormat="1" ht="66" customHeight="1">
      <c r="A178" s="665">
        <v>100</v>
      </c>
      <c r="B178" s="569" t="s">
        <v>1030</v>
      </c>
      <c r="C178" s="551" t="s">
        <v>1031</v>
      </c>
      <c r="D178" s="576" t="s">
        <v>1032</v>
      </c>
      <c r="E178" s="563">
        <f t="shared" si="154"/>
        <v>0</v>
      </c>
      <c r="F178" s="563">
        <v>0</v>
      </c>
      <c r="G178" s="563">
        <v>0</v>
      </c>
      <c r="H178" s="563">
        <v>0</v>
      </c>
      <c r="I178" s="563">
        <f t="shared" si="138"/>
        <v>0</v>
      </c>
      <c r="J178" s="563">
        <f t="shared" ref="J178:J203" si="174">SUM(AY178:BZ178)</f>
        <v>0</v>
      </c>
      <c r="K178" s="563">
        <f t="shared" si="173"/>
        <v>0</v>
      </c>
      <c r="L178" s="563">
        <f t="shared" si="169"/>
        <v>0</v>
      </c>
      <c r="M178" s="563">
        <f t="shared" si="170"/>
        <v>0</v>
      </c>
      <c r="N178" s="563"/>
      <c r="O178" s="563">
        <f t="shared" si="171"/>
        <v>0</v>
      </c>
      <c r="P178" s="563">
        <f t="shared" si="172"/>
        <v>0</v>
      </c>
      <c r="Q178" s="563"/>
      <c r="R178" s="563"/>
      <c r="S178" s="563"/>
      <c r="T178" s="551"/>
      <c r="U178" s="551"/>
      <c r="V178" s="551"/>
      <c r="W178" s="551"/>
      <c r="X178" s="551"/>
      <c r="Y178" s="551"/>
      <c r="Z178" s="551"/>
      <c r="AA178" s="551"/>
      <c r="AB178" s="732"/>
      <c r="AC178" s="733"/>
      <c r="AD178" s="733"/>
      <c r="AE178" s="734"/>
      <c r="AF178" s="734"/>
      <c r="AG178" s="735"/>
      <c r="AH178" s="735"/>
      <c r="AI178" s="738"/>
      <c r="AJ178" s="740"/>
      <c r="AK178" s="742"/>
      <c r="AL178" s="743"/>
      <c r="AM178" s="743"/>
      <c r="AN178" s="744"/>
      <c r="AO178" s="745"/>
      <c r="AP178" s="746"/>
      <c r="AQ178" s="747"/>
      <c r="AR178" s="748"/>
      <c r="AS178" s="749"/>
      <c r="AT178" s="749"/>
      <c r="AU178" s="751"/>
      <c r="AV178" s="752"/>
      <c r="AW178" s="753"/>
      <c r="AX178" s="753"/>
      <c r="AY178" s="754"/>
      <c r="AZ178" s="754"/>
      <c r="BA178" s="754"/>
      <c r="BB178" s="754"/>
      <c r="BC178" s="754"/>
      <c r="BD178" s="754"/>
      <c r="BE178" s="754"/>
      <c r="BF178" s="754"/>
      <c r="BG178" s="754"/>
      <c r="BH178" s="754"/>
      <c r="BI178" s="754"/>
      <c r="BJ178" s="757"/>
      <c r="BK178" s="759"/>
      <c r="BL178" s="761"/>
      <c r="BM178" s="762"/>
      <c r="BN178" s="762"/>
      <c r="BO178" s="762"/>
      <c r="BP178" s="763"/>
      <c r="BQ178" s="763"/>
      <c r="BR178" s="764"/>
      <c r="BS178" s="765"/>
      <c r="BT178" s="766"/>
      <c r="BU178" s="766"/>
      <c r="BV178" s="766"/>
      <c r="BW178" s="767"/>
      <c r="BX178" s="769"/>
      <c r="BY178" s="770"/>
      <c r="BZ178" s="771"/>
      <c r="CA178" s="772"/>
      <c r="CB178" s="772"/>
      <c r="CC178" s="772"/>
      <c r="CD178" s="774"/>
      <c r="CE178" s="775"/>
      <c r="CF178" s="776"/>
      <c r="CG178" s="777"/>
      <c r="CH178" s="778"/>
      <c r="CI178" s="778"/>
      <c r="CJ178" s="778"/>
      <c r="CK178" s="779"/>
      <c r="CL178" s="780"/>
      <c r="CM178" s="781"/>
      <c r="CN178" s="782"/>
      <c r="CO178" s="783"/>
      <c r="CP178" s="784"/>
      <c r="CQ178" s="784"/>
      <c r="CR178" s="785"/>
      <c r="CS178" s="786"/>
      <c r="CT178" s="787"/>
      <c r="CU178" s="788"/>
      <c r="CV178" s="789"/>
      <c r="CW178" s="790"/>
      <c r="CX178" s="790"/>
      <c r="CY178" s="791"/>
      <c r="CZ178" s="793"/>
      <c r="DA178" s="794"/>
      <c r="DB178" s="795"/>
      <c r="DC178" s="796"/>
      <c r="DD178" s="796"/>
      <c r="DE178" s="796"/>
      <c r="DF178" s="798"/>
      <c r="DG178" s="799"/>
      <c r="DH178" s="800"/>
      <c r="DI178" s="801"/>
      <c r="DJ178" s="801"/>
      <c r="DK178" s="801"/>
      <c r="DL178" s="801"/>
      <c r="DM178" s="802"/>
      <c r="DN178" s="803"/>
      <c r="DO178" s="804"/>
      <c r="DP178" s="805"/>
      <c r="DQ178" s="807"/>
      <c r="DR178" s="808"/>
      <c r="DS178" s="808"/>
      <c r="DT178" s="809"/>
      <c r="DU178" s="810"/>
      <c r="DV178" s="811"/>
      <c r="DW178" s="812"/>
      <c r="DX178" s="815"/>
      <c r="DY178" s="815"/>
      <c r="DZ178" s="815"/>
      <c r="EA178" s="816"/>
      <c r="EB178" s="817"/>
      <c r="EC178" s="818"/>
      <c r="ED178" s="819"/>
      <c r="EE178" s="821"/>
      <c r="EF178" s="821"/>
      <c r="EG178" s="822"/>
      <c r="EH178" s="822"/>
      <c r="EI178" s="823"/>
      <c r="EJ178" s="825"/>
      <c r="EK178" s="825"/>
      <c r="EL178" s="825"/>
      <c r="EM178" s="825"/>
      <c r="EN178" s="823"/>
      <c r="EO178" s="825"/>
      <c r="EP178" s="826"/>
      <c r="EQ178" s="827"/>
      <c r="ER178" s="828"/>
      <c r="ES178" s="829"/>
      <c r="ET178" s="831"/>
      <c r="EU178" s="831"/>
      <c r="EV178" s="831"/>
      <c r="EW178" s="832"/>
      <c r="EX178" s="833"/>
      <c r="EY178" s="834"/>
      <c r="EZ178" s="551"/>
      <c r="FA178" s="577"/>
      <c r="FB178" s="577"/>
      <c r="FC178" s="574"/>
      <c r="FD178" s="595"/>
      <c r="FE178" s="567" t="s">
        <v>1033</v>
      </c>
    </row>
    <row r="179" spans="1:161" s="575" customFormat="1" ht="75" customHeight="1">
      <c r="A179" s="544">
        <v>101</v>
      </c>
      <c r="B179" s="569" t="s">
        <v>1041</v>
      </c>
      <c r="C179" s="551" t="s">
        <v>995</v>
      </c>
      <c r="D179" s="576" t="s">
        <v>1043</v>
      </c>
      <c r="E179" s="563">
        <f t="shared" si="154"/>
        <v>0</v>
      </c>
      <c r="F179" s="563">
        <v>0</v>
      </c>
      <c r="G179" s="563">
        <v>0</v>
      </c>
      <c r="H179" s="563">
        <v>0</v>
      </c>
      <c r="I179" s="563">
        <f t="shared" si="138"/>
        <v>0</v>
      </c>
      <c r="J179" s="563">
        <f t="shared" si="174"/>
        <v>0</v>
      </c>
      <c r="K179" s="563">
        <f t="shared" si="173"/>
        <v>0</v>
      </c>
      <c r="L179" s="563">
        <f t="shared" si="169"/>
        <v>0</v>
      </c>
      <c r="M179" s="563">
        <f t="shared" si="170"/>
        <v>0</v>
      </c>
      <c r="N179" s="563"/>
      <c r="O179" s="563">
        <f t="shared" si="171"/>
        <v>0</v>
      </c>
      <c r="P179" s="563">
        <f t="shared" si="172"/>
        <v>0</v>
      </c>
      <c r="Q179" s="563"/>
      <c r="R179" s="563"/>
      <c r="S179" s="563"/>
      <c r="T179" s="551"/>
      <c r="U179" s="551"/>
      <c r="V179" s="551"/>
      <c r="W179" s="551"/>
      <c r="X179" s="551"/>
      <c r="Y179" s="551"/>
      <c r="Z179" s="551"/>
      <c r="AA179" s="551"/>
      <c r="AB179" s="732"/>
      <c r="AC179" s="733"/>
      <c r="AD179" s="733"/>
      <c r="AE179" s="734"/>
      <c r="AF179" s="734"/>
      <c r="AG179" s="735"/>
      <c r="AH179" s="735"/>
      <c r="AI179" s="738"/>
      <c r="AJ179" s="740"/>
      <c r="AK179" s="742"/>
      <c r="AL179" s="743"/>
      <c r="AM179" s="743"/>
      <c r="AN179" s="744"/>
      <c r="AO179" s="745"/>
      <c r="AP179" s="746"/>
      <c r="AQ179" s="747"/>
      <c r="AR179" s="748"/>
      <c r="AS179" s="749"/>
      <c r="AT179" s="749"/>
      <c r="AU179" s="751"/>
      <c r="AV179" s="752"/>
      <c r="AW179" s="753"/>
      <c r="AX179" s="753"/>
      <c r="AY179" s="754"/>
      <c r="AZ179" s="754"/>
      <c r="BA179" s="754"/>
      <c r="BB179" s="754"/>
      <c r="BC179" s="754"/>
      <c r="BD179" s="754"/>
      <c r="BE179" s="754"/>
      <c r="BF179" s="754"/>
      <c r="BG179" s="754"/>
      <c r="BH179" s="754"/>
      <c r="BI179" s="754"/>
      <c r="BJ179" s="757"/>
      <c r="BK179" s="759"/>
      <c r="BL179" s="761"/>
      <c r="BM179" s="762"/>
      <c r="BN179" s="762"/>
      <c r="BO179" s="762"/>
      <c r="BP179" s="763"/>
      <c r="BQ179" s="763"/>
      <c r="BR179" s="764"/>
      <c r="BS179" s="765"/>
      <c r="BT179" s="766"/>
      <c r="BU179" s="766"/>
      <c r="BV179" s="766"/>
      <c r="BW179" s="767"/>
      <c r="BX179" s="769"/>
      <c r="BY179" s="770"/>
      <c r="BZ179" s="771"/>
      <c r="CA179" s="772"/>
      <c r="CB179" s="772"/>
      <c r="CC179" s="772"/>
      <c r="CD179" s="774"/>
      <c r="CE179" s="775"/>
      <c r="CF179" s="776"/>
      <c r="CG179" s="777"/>
      <c r="CH179" s="778"/>
      <c r="CI179" s="778"/>
      <c r="CJ179" s="778"/>
      <c r="CK179" s="779"/>
      <c r="CL179" s="780"/>
      <c r="CM179" s="781"/>
      <c r="CN179" s="782"/>
      <c r="CO179" s="783"/>
      <c r="CP179" s="784"/>
      <c r="CQ179" s="784"/>
      <c r="CR179" s="785"/>
      <c r="CS179" s="786"/>
      <c r="CT179" s="787"/>
      <c r="CU179" s="788"/>
      <c r="CV179" s="789"/>
      <c r="CW179" s="790"/>
      <c r="CX179" s="790"/>
      <c r="CY179" s="791"/>
      <c r="CZ179" s="793"/>
      <c r="DA179" s="794"/>
      <c r="DB179" s="795"/>
      <c r="DC179" s="796"/>
      <c r="DD179" s="796"/>
      <c r="DE179" s="796"/>
      <c r="DF179" s="798"/>
      <c r="DG179" s="799"/>
      <c r="DH179" s="800"/>
      <c r="DI179" s="801"/>
      <c r="DJ179" s="801"/>
      <c r="DK179" s="801"/>
      <c r="DL179" s="801"/>
      <c r="DM179" s="802"/>
      <c r="DN179" s="803"/>
      <c r="DO179" s="804"/>
      <c r="DP179" s="805"/>
      <c r="DQ179" s="807"/>
      <c r="DR179" s="808"/>
      <c r="DS179" s="808"/>
      <c r="DT179" s="809"/>
      <c r="DU179" s="810"/>
      <c r="DV179" s="811"/>
      <c r="DW179" s="812"/>
      <c r="DX179" s="815"/>
      <c r="DY179" s="815"/>
      <c r="DZ179" s="815"/>
      <c r="EA179" s="816"/>
      <c r="EB179" s="817"/>
      <c r="EC179" s="818"/>
      <c r="ED179" s="819"/>
      <c r="EE179" s="821"/>
      <c r="EF179" s="821"/>
      <c r="EG179" s="822"/>
      <c r="EH179" s="822"/>
      <c r="EI179" s="823"/>
      <c r="EJ179" s="825"/>
      <c r="EK179" s="825"/>
      <c r="EL179" s="825"/>
      <c r="EM179" s="825"/>
      <c r="EN179" s="823"/>
      <c r="EO179" s="825"/>
      <c r="EP179" s="826"/>
      <c r="EQ179" s="827"/>
      <c r="ER179" s="828"/>
      <c r="ES179" s="829"/>
      <c r="ET179" s="831"/>
      <c r="EU179" s="831"/>
      <c r="EV179" s="831"/>
      <c r="EW179" s="832"/>
      <c r="EX179" s="833"/>
      <c r="EY179" s="834"/>
      <c r="EZ179" s="551"/>
      <c r="FA179" s="577"/>
      <c r="FB179" s="577"/>
      <c r="FC179" s="574"/>
      <c r="FD179" s="595"/>
      <c r="FE179" s="567" t="s">
        <v>1042</v>
      </c>
    </row>
    <row r="180" spans="1:161" s="575" customFormat="1" ht="48" customHeight="1">
      <c r="A180" s="665">
        <v>102</v>
      </c>
      <c r="B180" s="569" t="s">
        <v>1045</v>
      </c>
      <c r="C180" s="551" t="s">
        <v>995</v>
      </c>
      <c r="D180" s="576" t="s">
        <v>1046</v>
      </c>
      <c r="E180" s="563">
        <f t="shared" si="154"/>
        <v>0</v>
      </c>
      <c r="F180" s="563">
        <v>0</v>
      </c>
      <c r="G180" s="563">
        <v>0</v>
      </c>
      <c r="H180" s="563">
        <v>0</v>
      </c>
      <c r="I180" s="563">
        <f t="shared" si="138"/>
        <v>0</v>
      </c>
      <c r="J180" s="563">
        <f t="shared" si="174"/>
        <v>0</v>
      </c>
      <c r="K180" s="563">
        <f t="shared" si="173"/>
        <v>0</v>
      </c>
      <c r="L180" s="563">
        <f t="shared" si="169"/>
        <v>0</v>
      </c>
      <c r="M180" s="563">
        <f t="shared" si="170"/>
        <v>0</v>
      </c>
      <c r="N180" s="563"/>
      <c r="O180" s="563">
        <f t="shared" si="171"/>
        <v>0</v>
      </c>
      <c r="P180" s="563">
        <f t="shared" si="172"/>
        <v>0</v>
      </c>
      <c r="Q180" s="563"/>
      <c r="R180" s="563"/>
      <c r="S180" s="563"/>
      <c r="T180" s="551"/>
      <c r="U180" s="551"/>
      <c r="V180" s="551"/>
      <c r="W180" s="551"/>
      <c r="X180" s="551"/>
      <c r="Y180" s="551"/>
      <c r="Z180" s="551"/>
      <c r="AA180" s="551"/>
      <c r="AB180" s="732"/>
      <c r="AC180" s="733"/>
      <c r="AD180" s="733"/>
      <c r="AE180" s="734"/>
      <c r="AF180" s="734"/>
      <c r="AG180" s="735"/>
      <c r="AH180" s="735"/>
      <c r="AI180" s="738"/>
      <c r="AJ180" s="740"/>
      <c r="AK180" s="742"/>
      <c r="AL180" s="743"/>
      <c r="AM180" s="743"/>
      <c r="AN180" s="744"/>
      <c r="AO180" s="745"/>
      <c r="AP180" s="746"/>
      <c r="AQ180" s="747"/>
      <c r="AR180" s="748"/>
      <c r="AS180" s="749"/>
      <c r="AT180" s="749"/>
      <c r="AU180" s="751"/>
      <c r="AV180" s="752"/>
      <c r="AW180" s="753"/>
      <c r="AX180" s="753"/>
      <c r="AY180" s="754"/>
      <c r="AZ180" s="754"/>
      <c r="BA180" s="754"/>
      <c r="BB180" s="754"/>
      <c r="BC180" s="754"/>
      <c r="BD180" s="754"/>
      <c r="BE180" s="754"/>
      <c r="BF180" s="754"/>
      <c r="BG180" s="754"/>
      <c r="BH180" s="754"/>
      <c r="BI180" s="754"/>
      <c r="BJ180" s="757"/>
      <c r="BK180" s="759"/>
      <c r="BL180" s="761"/>
      <c r="BM180" s="762"/>
      <c r="BN180" s="762"/>
      <c r="BO180" s="762"/>
      <c r="BP180" s="763"/>
      <c r="BQ180" s="763"/>
      <c r="BR180" s="764"/>
      <c r="BS180" s="765"/>
      <c r="BT180" s="766"/>
      <c r="BU180" s="766"/>
      <c r="BV180" s="766"/>
      <c r="BW180" s="767"/>
      <c r="BX180" s="769"/>
      <c r="BY180" s="770"/>
      <c r="BZ180" s="771"/>
      <c r="CA180" s="772"/>
      <c r="CB180" s="772"/>
      <c r="CC180" s="772"/>
      <c r="CD180" s="774"/>
      <c r="CE180" s="775"/>
      <c r="CF180" s="776"/>
      <c r="CG180" s="777"/>
      <c r="CH180" s="778"/>
      <c r="CI180" s="778"/>
      <c r="CJ180" s="778"/>
      <c r="CK180" s="779"/>
      <c r="CL180" s="780"/>
      <c r="CM180" s="781"/>
      <c r="CN180" s="782"/>
      <c r="CO180" s="783"/>
      <c r="CP180" s="784"/>
      <c r="CQ180" s="784"/>
      <c r="CR180" s="785"/>
      <c r="CS180" s="786"/>
      <c r="CT180" s="787"/>
      <c r="CU180" s="788"/>
      <c r="CV180" s="789"/>
      <c r="CW180" s="790"/>
      <c r="CX180" s="790"/>
      <c r="CY180" s="791"/>
      <c r="CZ180" s="793"/>
      <c r="DA180" s="794"/>
      <c r="DB180" s="795"/>
      <c r="DC180" s="796"/>
      <c r="DD180" s="796"/>
      <c r="DE180" s="796"/>
      <c r="DF180" s="798"/>
      <c r="DG180" s="799"/>
      <c r="DH180" s="800"/>
      <c r="DI180" s="801"/>
      <c r="DJ180" s="801"/>
      <c r="DK180" s="801"/>
      <c r="DL180" s="801"/>
      <c r="DM180" s="802"/>
      <c r="DN180" s="803"/>
      <c r="DO180" s="804"/>
      <c r="DP180" s="805"/>
      <c r="DQ180" s="807"/>
      <c r="DR180" s="808"/>
      <c r="DS180" s="808"/>
      <c r="DT180" s="809"/>
      <c r="DU180" s="810"/>
      <c r="DV180" s="811"/>
      <c r="DW180" s="812"/>
      <c r="DX180" s="815"/>
      <c r="DY180" s="815"/>
      <c r="DZ180" s="815"/>
      <c r="EA180" s="816"/>
      <c r="EB180" s="817"/>
      <c r="EC180" s="818"/>
      <c r="ED180" s="819"/>
      <c r="EE180" s="821"/>
      <c r="EF180" s="821"/>
      <c r="EG180" s="822"/>
      <c r="EH180" s="822"/>
      <c r="EI180" s="823"/>
      <c r="EJ180" s="825"/>
      <c r="EK180" s="825"/>
      <c r="EL180" s="825"/>
      <c r="EM180" s="825"/>
      <c r="EN180" s="823"/>
      <c r="EO180" s="825"/>
      <c r="EP180" s="826"/>
      <c r="EQ180" s="827"/>
      <c r="ER180" s="828"/>
      <c r="ES180" s="829"/>
      <c r="ET180" s="831"/>
      <c r="EU180" s="831"/>
      <c r="EV180" s="831"/>
      <c r="EW180" s="832"/>
      <c r="EX180" s="833"/>
      <c r="EY180" s="834"/>
      <c r="EZ180" s="551"/>
      <c r="FA180" s="577"/>
      <c r="FB180" s="577"/>
      <c r="FC180" s="574"/>
      <c r="FD180" s="595"/>
      <c r="FE180" s="567" t="s">
        <v>1021</v>
      </c>
    </row>
    <row r="181" spans="1:161" s="575" customFormat="1" ht="48" customHeight="1">
      <c r="A181" s="689"/>
      <c r="B181" s="569" t="s">
        <v>1253</v>
      </c>
      <c r="C181" s="688" t="s">
        <v>1254</v>
      </c>
      <c r="D181" s="576" t="s">
        <v>1255</v>
      </c>
      <c r="E181" s="563">
        <f t="shared" ref="E181" si="175">SUM(I181:N181)</f>
        <v>0</v>
      </c>
      <c r="F181" s="563">
        <v>0</v>
      </c>
      <c r="G181" s="563">
        <v>0</v>
      </c>
      <c r="H181" s="563">
        <v>0</v>
      </c>
      <c r="I181" s="563">
        <f t="shared" ref="I181:I203" si="176">SUM(T181:AX181)</f>
        <v>0</v>
      </c>
      <c r="J181" s="563">
        <f t="shared" si="174"/>
        <v>0</v>
      </c>
      <c r="K181" s="563">
        <f t="shared" si="173"/>
        <v>0</v>
      </c>
      <c r="L181" s="563">
        <f t="shared" si="169"/>
        <v>0</v>
      </c>
      <c r="M181" s="563">
        <f t="shared" si="170"/>
        <v>0</v>
      </c>
      <c r="N181" s="563"/>
      <c r="O181" s="563">
        <f t="shared" si="171"/>
        <v>0</v>
      </c>
      <c r="P181" s="563">
        <f t="shared" si="172"/>
        <v>0</v>
      </c>
      <c r="Q181" s="563"/>
      <c r="R181" s="563"/>
      <c r="S181" s="563"/>
      <c r="T181" s="688"/>
      <c r="U181" s="688"/>
      <c r="V181" s="688"/>
      <c r="W181" s="688"/>
      <c r="X181" s="688"/>
      <c r="Y181" s="688"/>
      <c r="Z181" s="688"/>
      <c r="AA181" s="688"/>
      <c r="AB181" s="732"/>
      <c r="AC181" s="733"/>
      <c r="AD181" s="733"/>
      <c r="AE181" s="734"/>
      <c r="AF181" s="734"/>
      <c r="AG181" s="735"/>
      <c r="AH181" s="735"/>
      <c r="AI181" s="738"/>
      <c r="AJ181" s="740"/>
      <c r="AK181" s="742"/>
      <c r="AL181" s="743"/>
      <c r="AM181" s="743"/>
      <c r="AN181" s="744"/>
      <c r="AO181" s="745"/>
      <c r="AP181" s="746"/>
      <c r="AQ181" s="747"/>
      <c r="AR181" s="748"/>
      <c r="AS181" s="749"/>
      <c r="AT181" s="749"/>
      <c r="AU181" s="751"/>
      <c r="AV181" s="752"/>
      <c r="AW181" s="753"/>
      <c r="AX181" s="753"/>
      <c r="AY181" s="754"/>
      <c r="AZ181" s="754"/>
      <c r="BA181" s="754"/>
      <c r="BB181" s="754"/>
      <c r="BC181" s="754"/>
      <c r="BD181" s="754"/>
      <c r="BE181" s="754"/>
      <c r="BF181" s="754"/>
      <c r="BG181" s="754"/>
      <c r="BH181" s="754"/>
      <c r="BI181" s="754"/>
      <c r="BJ181" s="757"/>
      <c r="BK181" s="759"/>
      <c r="BL181" s="761"/>
      <c r="BM181" s="762"/>
      <c r="BN181" s="762"/>
      <c r="BO181" s="762"/>
      <c r="BP181" s="763"/>
      <c r="BQ181" s="763"/>
      <c r="BR181" s="764"/>
      <c r="BS181" s="765"/>
      <c r="BT181" s="766"/>
      <c r="BU181" s="766"/>
      <c r="BV181" s="766"/>
      <c r="BW181" s="767"/>
      <c r="BX181" s="769"/>
      <c r="BY181" s="770"/>
      <c r="BZ181" s="771"/>
      <c r="CA181" s="772"/>
      <c r="CB181" s="772"/>
      <c r="CC181" s="772"/>
      <c r="CD181" s="774"/>
      <c r="CE181" s="775"/>
      <c r="CF181" s="776"/>
      <c r="CG181" s="777"/>
      <c r="CH181" s="778"/>
      <c r="CI181" s="778"/>
      <c r="CJ181" s="778"/>
      <c r="CK181" s="779"/>
      <c r="CL181" s="780"/>
      <c r="CM181" s="781"/>
      <c r="CN181" s="782"/>
      <c r="CO181" s="783"/>
      <c r="CP181" s="784"/>
      <c r="CQ181" s="784"/>
      <c r="CR181" s="785"/>
      <c r="CS181" s="786"/>
      <c r="CT181" s="787"/>
      <c r="CU181" s="788"/>
      <c r="CV181" s="789"/>
      <c r="CW181" s="790"/>
      <c r="CX181" s="790"/>
      <c r="CY181" s="791"/>
      <c r="CZ181" s="793"/>
      <c r="DA181" s="794"/>
      <c r="DB181" s="795"/>
      <c r="DC181" s="796"/>
      <c r="DD181" s="796"/>
      <c r="DE181" s="796"/>
      <c r="DF181" s="798"/>
      <c r="DG181" s="799"/>
      <c r="DH181" s="800"/>
      <c r="DI181" s="801"/>
      <c r="DJ181" s="801"/>
      <c r="DK181" s="801"/>
      <c r="DL181" s="801"/>
      <c r="DM181" s="802"/>
      <c r="DN181" s="803"/>
      <c r="DO181" s="804"/>
      <c r="DP181" s="805"/>
      <c r="DQ181" s="807"/>
      <c r="DR181" s="808"/>
      <c r="DS181" s="808"/>
      <c r="DT181" s="809"/>
      <c r="DU181" s="810"/>
      <c r="DV181" s="811"/>
      <c r="DW181" s="812"/>
      <c r="DX181" s="815"/>
      <c r="DY181" s="815"/>
      <c r="DZ181" s="815"/>
      <c r="EA181" s="816"/>
      <c r="EB181" s="817"/>
      <c r="EC181" s="818"/>
      <c r="ED181" s="819"/>
      <c r="EE181" s="821"/>
      <c r="EF181" s="821"/>
      <c r="EG181" s="822"/>
      <c r="EH181" s="822"/>
      <c r="EI181" s="823"/>
      <c r="EJ181" s="825"/>
      <c r="EK181" s="825"/>
      <c r="EL181" s="825"/>
      <c r="EM181" s="825"/>
      <c r="EN181" s="823"/>
      <c r="EO181" s="825"/>
      <c r="EP181" s="826"/>
      <c r="EQ181" s="827"/>
      <c r="ER181" s="828"/>
      <c r="ES181" s="829"/>
      <c r="ET181" s="831"/>
      <c r="EU181" s="831"/>
      <c r="EV181" s="831"/>
      <c r="EW181" s="832"/>
      <c r="EX181" s="833"/>
      <c r="EY181" s="834"/>
      <c r="EZ181" s="688"/>
      <c r="FA181" s="577"/>
      <c r="FB181" s="577"/>
      <c r="FC181" s="574"/>
      <c r="FD181" s="595"/>
      <c r="FE181" s="567"/>
    </row>
    <row r="182" spans="1:161" s="575" customFormat="1" ht="48" customHeight="1">
      <c r="A182" s="691"/>
      <c r="B182" s="569" t="s">
        <v>1256</v>
      </c>
      <c r="C182" s="692" t="s">
        <v>1258</v>
      </c>
      <c r="D182" s="576" t="s">
        <v>1257</v>
      </c>
      <c r="E182" s="563">
        <f t="shared" ref="E182" si="177">SUM(I182:N182)</f>
        <v>0</v>
      </c>
      <c r="F182" s="563">
        <v>0</v>
      </c>
      <c r="G182" s="563">
        <v>0</v>
      </c>
      <c r="H182" s="563">
        <v>0</v>
      </c>
      <c r="I182" s="563">
        <f t="shared" si="176"/>
        <v>0</v>
      </c>
      <c r="J182" s="563">
        <f t="shared" si="174"/>
        <v>0</v>
      </c>
      <c r="K182" s="563">
        <f t="shared" si="173"/>
        <v>0</v>
      </c>
      <c r="L182" s="563">
        <f t="shared" si="169"/>
        <v>0</v>
      </c>
      <c r="M182" s="563">
        <f t="shared" si="170"/>
        <v>0</v>
      </c>
      <c r="N182" s="563"/>
      <c r="O182" s="563">
        <f t="shared" si="171"/>
        <v>0</v>
      </c>
      <c r="P182" s="563">
        <f t="shared" si="172"/>
        <v>0</v>
      </c>
      <c r="Q182" s="563"/>
      <c r="R182" s="563"/>
      <c r="S182" s="563"/>
      <c r="T182" s="690"/>
      <c r="U182" s="690"/>
      <c r="V182" s="690"/>
      <c r="W182" s="690"/>
      <c r="X182" s="690"/>
      <c r="Y182" s="690"/>
      <c r="Z182" s="690"/>
      <c r="AA182" s="690"/>
      <c r="AB182" s="732"/>
      <c r="AC182" s="733"/>
      <c r="AD182" s="733"/>
      <c r="AE182" s="734"/>
      <c r="AF182" s="734"/>
      <c r="AG182" s="735"/>
      <c r="AH182" s="735"/>
      <c r="AI182" s="738"/>
      <c r="AJ182" s="740"/>
      <c r="AK182" s="742"/>
      <c r="AL182" s="743"/>
      <c r="AM182" s="743"/>
      <c r="AN182" s="744"/>
      <c r="AO182" s="745"/>
      <c r="AP182" s="746"/>
      <c r="AQ182" s="747"/>
      <c r="AR182" s="748"/>
      <c r="AS182" s="749"/>
      <c r="AT182" s="749"/>
      <c r="AU182" s="751"/>
      <c r="AV182" s="752"/>
      <c r="AW182" s="753"/>
      <c r="AX182" s="753"/>
      <c r="AY182" s="754"/>
      <c r="AZ182" s="754"/>
      <c r="BA182" s="754"/>
      <c r="BB182" s="754"/>
      <c r="BC182" s="754"/>
      <c r="BD182" s="754"/>
      <c r="BE182" s="754"/>
      <c r="BF182" s="754"/>
      <c r="BG182" s="754"/>
      <c r="BH182" s="754"/>
      <c r="BI182" s="754"/>
      <c r="BJ182" s="757"/>
      <c r="BK182" s="759"/>
      <c r="BL182" s="761"/>
      <c r="BM182" s="762"/>
      <c r="BN182" s="762"/>
      <c r="BO182" s="762"/>
      <c r="BP182" s="763"/>
      <c r="BQ182" s="763"/>
      <c r="BR182" s="764"/>
      <c r="BS182" s="765"/>
      <c r="BT182" s="766"/>
      <c r="BU182" s="766"/>
      <c r="BV182" s="766"/>
      <c r="BW182" s="767"/>
      <c r="BX182" s="769"/>
      <c r="BY182" s="770"/>
      <c r="BZ182" s="771"/>
      <c r="CA182" s="772"/>
      <c r="CB182" s="772"/>
      <c r="CC182" s="772"/>
      <c r="CD182" s="774"/>
      <c r="CE182" s="775"/>
      <c r="CF182" s="776"/>
      <c r="CG182" s="777"/>
      <c r="CH182" s="778"/>
      <c r="CI182" s="778"/>
      <c r="CJ182" s="778"/>
      <c r="CK182" s="779"/>
      <c r="CL182" s="780"/>
      <c r="CM182" s="781"/>
      <c r="CN182" s="782"/>
      <c r="CO182" s="783"/>
      <c r="CP182" s="784"/>
      <c r="CQ182" s="784"/>
      <c r="CR182" s="785"/>
      <c r="CS182" s="786"/>
      <c r="CT182" s="787"/>
      <c r="CU182" s="788"/>
      <c r="CV182" s="789"/>
      <c r="CW182" s="790"/>
      <c r="CX182" s="790"/>
      <c r="CY182" s="791"/>
      <c r="CZ182" s="793"/>
      <c r="DA182" s="794"/>
      <c r="DB182" s="795"/>
      <c r="DC182" s="796"/>
      <c r="DD182" s="796"/>
      <c r="DE182" s="796"/>
      <c r="DF182" s="798"/>
      <c r="DG182" s="799"/>
      <c r="DH182" s="800"/>
      <c r="DI182" s="801"/>
      <c r="DJ182" s="801"/>
      <c r="DK182" s="801"/>
      <c r="DL182" s="801"/>
      <c r="DM182" s="802"/>
      <c r="DN182" s="803"/>
      <c r="DO182" s="804"/>
      <c r="DP182" s="805"/>
      <c r="DQ182" s="807"/>
      <c r="DR182" s="808"/>
      <c r="DS182" s="808"/>
      <c r="DT182" s="809"/>
      <c r="DU182" s="810"/>
      <c r="DV182" s="811"/>
      <c r="DW182" s="812"/>
      <c r="DX182" s="815"/>
      <c r="DY182" s="815"/>
      <c r="DZ182" s="815"/>
      <c r="EA182" s="816"/>
      <c r="EB182" s="817"/>
      <c r="EC182" s="818"/>
      <c r="ED182" s="819"/>
      <c r="EE182" s="821"/>
      <c r="EF182" s="821"/>
      <c r="EG182" s="822"/>
      <c r="EH182" s="822"/>
      <c r="EI182" s="823"/>
      <c r="EJ182" s="825"/>
      <c r="EK182" s="825"/>
      <c r="EL182" s="825"/>
      <c r="EM182" s="825"/>
      <c r="EN182" s="823"/>
      <c r="EO182" s="825"/>
      <c r="EP182" s="826"/>
      <c r="EQ182" s="827"/>
      <c r="ER182" s="828"/>
      <c r="ES182" s="829"/>
      <c r="ET182" s="831"/>
      <c r="EU182" s="831"/>
      <c r="EV182" s="831"/>
      <c r="EW182" s="832"/>
      <c r="EX182" s="833"/>
      <c r="EY182" s="834"/>
      <c r="EZ182" s="690"/>
      <c r="FA182" s="577"/>
      <c r="FB182" s="577"/>
      <c r="FC182" s="574"/>
      <c r="FD182" s="595"/>
      <c r="FE182" s="567"/>
    </row>
    <row r="183" spans="1:161" s="575" customFormat="1" ht="48" customHeight="1">
      <c r="A183" s="544">
        <v>103</v>
      </c>
      <c r="B183" s="569" t="s">
        <v>1057</v>
      </c>
      <c r="C183" s="551" t="s">
        <v>995</v>
      </c>
      <c r="D183" s="576" t="s">
        <v>1058</v>
      </c>
      <c r="E183" s="563">
        <f t="shared" ref="E183:E203" si="178">SUM(I183:N183)</f>
        <v>0</v>
      </c>
      <c r="F183" s="563">
        <v>0</v>
      </c>
      <c r="G183" s="563">
        <v>0</v>
      </c>
      <c r="H183" s="563">
        <v>0</v>
      </c>
      <c r="I183" s="563">
        <f t="shared" si="176"/>
        <v>0</v>
      </c>
      <c r="J183" s="563">
        <f t="shared" si="174"/>
        <v>0</v>
      </c>
      <c r="K183" s="563">
        <f t="shared" si="173"/>
        <v>0</v>
      </c>
      <c r="L183" s="563">
        <f t="shared" si="169"/>
        <v>0</v>
      </c>
      <c r="M183" s="563">
        <f t="shared" si="170"/>
        <v>0</v>
      </c>
      <c r="N183" s="563"/>
      <c r="O183" s="563">
        <f t="shared" si="171"/>
        <v>0</v>
      </c>
      <c r="P183" s="563">
        <f t="shared" si="172"/>
        <v>0</v>
      </c>
      <c r="Q183" s="563"/>
      <c r="R183" s="563"/>
      <c r="S183" s="563"/>
      <c r="T183" s="551"/>
      <c r="U183" s="551"/>
      <c r="V183" s="551"/>
      <c r="W183" s="551"/>
      <c r="X183" s="551"/>
      <c r="Y183" s="551"/>
      <c r="Z183" s="551"/>
      <c r="AA183" s="551"/>
      <c r="AB183" s="732"/>
      <c r="AC183" s="733"/>
      <c r="AD183" s="733"/>
      <c r="AE183" s="734"/>
      <c r="AF183" s="734"/>
      <c r="AG183" s="735"/>
      <c r="AH183" s="735"/>
      <c r="AI183" s="738"/>
      <c r="AJ183" s="740"/>
      <c r="AK183" s="742"/>
      <c r="AL183" s="743"/>
      <c r="AM183" s="743"/>
      <c r="AN183" s="744"/>
      <c r="AO183" s="745"/>
      <c r="AP183" s="746"/>
      <c r="AQ183" s="747"/>
      <c r="AR183" s="748"/>
      <c r="AS183" s="749"/>
      <c r="AT183" s="749"/>
      <c r="AU183" s="751"/>
      <c r="AV183" s="752"/>
      <c r="AW183" s="753"/>
      <c r="AX183" s="753"/>
      <c r="AY183" s="754"/>
      <c r="AZ183" s="754"/>
      <c r="BA183" s="754"/>
      <c r="BB183" s="754"/>
      <c r="BC183" s="754"/>
      <c r="BD183" s="754"/>
      <c r="BE183" s="754"/>
      <c r="BF183" s="754"/>
      <c r="BG183" s="754"/>
      <c r="BH183" s="754"/>
      <c r="BI183" s="754"/>
      <c r="BJ183" s="757"/>
      <c r="BK183" s="759"/>
      <c r="BL183" s="761"/>
      <c r="BM183" s="762"/>
      <c r="BN183" s="762"/>
      <c r="BO183" s="762"/>
      <c r="BP183" s="763"/>
      <c r="BQ183" s="763"/>
      <c r="BR183" s="764"/>
      <c r="BS183" s="765"/>
      <c r="BT183" s="766"/>
      <c r="BU183" s="766"/>
      <c r="BV183" s="766"/>
      <c r="BW183" s="767"/>
      <c r="BX183" s="769"/>
      <c r="BY183" s="770"/>
      <c r="BZ183" s="771"/>
      <c r="CA183" s="772"/>
      <c r="CB183" s="772"/>
      <c r="CC183" s="772"/>
      <c r="CD183" s="774"/>
      <c r="CE183" s="775"/>
      <c r="CF183" s="776"/>
      <c r="CG183" s="777"/>
      <c r="CH183" s="778"/>
      <c r="CI183" s="778"/>
      <c r="CJ183" s="778"/>
      <c r="CK183" s="779"/>
      <c r="CL183" s="780"/>
      <c r="CM183" s="781"/>
      <c r="CN183" s="782"/>
      <c r="CO183" s="783"/>
      <c r="CP183" s="784"/>
      <c r="CQ183" s="784"/>
      <c r="CR183" s="785"/>
      <c r="CS183" s="786"/>
      <c r="CT183" s="787"/>
      <c r="CU183" s="788"/>
      <c r="CV183" s="789"/>
      <c r="CW183" s="790"/>
      <c r="CX183" s="790"/>
      <c r="CY183" s="791"/>
      <c r="CZ183" s="793"/>
      <c r="DA183" s="794"/>
      <c r="DB183" s="795"/>
      <c r="DC183" s="796"/>
      <c r="DD183" s="796"/>
      <c r="DE183" s="796"/>
      <c r="DF183" s="798"/>
      <c r="DG183" s="799"/>
      <c r="DH183" s="800"/>
      <c r="DI183" s="801"/>
      <c r="DJ183" s="801"/>
      <c r="DK183" s="801"/>
      <c r="DL183" s="801"/>
      <c r="DM183" s="802"/>
      <c r="DN183" s="803"/>
      <c r="DO183" s="804"/>
      <c r="DP183" s="805"/>
      <c r="DQ183" s="807"/>
      <c r="DR183" s="808"/>
      <c r="DS183" s="808"/>
      <c r="DT183" s="809"/>
      <c r="DU183" s="810"/>
      <c r="DV183" s="811"/>
      <c r="DW183" s="812"/>
      <c r="DX183" s="815"/>
      <c r="DY183" s="815"/>
      <c r="DZ183" s="815"/>
      <c r="EA183" s="816"/>
      <c r="EB183" s="817"/>
      <c r="EC183" s="818"/>
      <c r="ED183" s="819"/>
      <c r="EE183" s="821"/>
      <c r="EF183" s="821"/>
      <c r="EG183" s="822"/>
      <c r="EH183" s="822"/>
      <c r="EI183" s="823"/>
      <c r="EJ183" s="825"/>
      <c r="EK183" s="825"/>
      <c r="EL183" s="825"/>
      <c r="EM183" s="825"/>
      <c r="EN183" s="823"/>
      <c r="EO183" s="825"/>
      <c r="EP183" s="826"/>
      <c r="EQ183" s="827"/>
      <c r="ER183" s="828"/>
      <c r="ES183" s="829"/>
      <c r="ET183" s="831"/>
      <c r="EU183" s="831"/>
      <c r="EV183" s="831"/>
      <c r="EW183" s="832"/>
      <c r="EX183" s="833"/>
      <c r="EY183" s="834"/>
      <c r="EZ183" s="551"/>
      <c r="FA183" s="577"/>
      <c r="FB183" s="577"/>
      <c r="FC183" s="574"/>
      <c r="FD183" s="595"/>
      <c r="FE183" s="567" t="s">
        <v>1051</v>
      </c>
    </row>
    <row r="184" spans="1:161" s="575" customFormat="1" ht="48" customHeight="1">
      <c r="A184" s="718"/>
      <c r="B184" s="569" t="s">
        <v>1282</v>
      </c>
      <c r="C184" s="721" t="s">
        <v>1287</v>
      </c>
      <c r="D184" s="576" t="s">
        <v>1286</v>
      </c>
      <c r="E184" s="563">
        <f t="shared" ref="E184" si="179">SUM(I184:N184)</f>
        <v>0</v>
      </c>
      <c r="F184" s="563">
        <v>0</v>
      </c>
      <c r="G184" s="563">
        <v>0</v>
      </c>
      <c r="H184" s="563">
        <v>1</v>
      </c>
      <c r="I184" s="563">
        <f t="shared" si="176"/>
        <v>0</v>
      </c>
      <c r="J184" s="563">
        <f t="shared" si="174"/>
        <v>0</v>
      </c>
      <c r="K184" s="563">
        <f t="shared" si="173"/>
        <v>0</v>
      </c>
      <c r="L184" s="563">
        <f t="shared" si="169"/>
        <v>0</v>
      </c>
      <c r="M184" s="563">
        <f t="shared" si="170"/>
        <v>0</v>
      </c>
      <c r="N184" s="563"/>
      <c r="O184" s="563">
        <f t="shared" si="171"/>
        <v>0</v>
      </c>
      <c r="P184" s="563">
        <f t="shared" si="172"/>
        <v>0</v>
      </c>
      <c r="Q184" s="563"/>
      <c r="R184" s="563"/>
      <c r="S184" s="563"/>
      <c r="T184" s="717"/>
      <c r="U184" s="717"/>
      <c r="V184" s="717"/>
      <c r="W184" s="717"/>
      <c r="X184" s="717"/>
      <c r="Y184" s="717"/>
      <c r="Z184" s="717"/>
      <c r="AA184" s="717"/>
      <c r="AB184" s="732"/>
      <c r="AC184" s="733"/>
      <c r="AD184" s="733"/>
      <c r="AE184" s="734"/>
      <c r="AF184" s="734"/>
      <c r="AG184" s="735"/>
      <c r="AH184" s="735"/>
      <c r="AI184" s="738"/>
      <c r="AJ184" s="740"/>
      <c r="AK184" s="742"/>
      <c r="AL184" s="743"/>
      <c r="AM184" s="743"/>
      <c r="AN184" s="744"/>
      <c r="AO184" s="745"/>
      <c r="AP184" s="746"/>
      <c r="AQ184" s="747"/>
      <c r="AR184" s="748"/>
      <c r="AS184" s="749"/>
      <c r="AT184" s="749"/>
      <c r="AU184" s="751"/>
      <c r="AV184" s="752"/>
      <c r="AW184" s="753"/>
      <c r="AX184" s="753"/>
      <c r="AY184" s="754"/>
      <c r="AZ184" s="754"/>
      <c r="BA184" s="754"/>
      <c r="BB184" s="754"/>
      <c r="BC184" s="754"/>
      <c r="BD184" s="754"/>
      <c r="BE184" s="754"/>
      <c r="BF184" s="754"/>
      <c r="BG184" s="754"/>
      <c r="BH184" s="754"/>
      <c r="BI184" s="754"/>
      <c r="BJ184" s="757"/>
      <c r="BK184" s="759"/>
      <c r="BL184" s="761"/>
      <c r="BM184" s="762"/>
      <c r="BN184" s="762"/>
      <c r="BO184" s="762"/>
      <c r="BP184" s="763"/>
      <c r="BQ184" s="763"/>
      <c r="BR184" s="764"/>
      <c r="BS184" s="765"/>
      <c r="BT184" s="766"/>
      <c r="BU184" s="766"/>
      <c r="BV184" s="766"/>
      <c r="BW184" s="767"/>
      <c r="BX184" s="769"/>
      <c r="BY184" s="770"/>
      <c r="BZ184" s="771"/>
      <c r="CA184" s="772"/>
      <c r="CB184" s="772"/>
      <c r="CC184" s="772"/>
      <c r="CD184" s="774"/>
      <c r="CE184" s="775"/>
      <c r="CF184" s="776"/>
      <c r="CG184" s="777"/>
      <c r="CH184" s="778"/>
      <c r="CI184" s="778"/>
      <c r="CJ184" s="778"/>
      <c r="CK184" s="779"/>
      <c r="CL184" s="780"/>
      <c r="CM184" s="781"/>
      <c r="CN184" s="782"/>
      <c r="CO184" s="783"/>
      <c r="CP184" s="784"/>
      <c r="CQ184" s="784"/>
      <c r="CR184" s="785"/>
      <c r="CS184" s="786"/>
      <c r="CT184" s="787"/>
      <c r="CU184" s="788"/>
      <c r="CV184" s="789"/>
      <c r="CW184" s="790"/>
      <c r="CX184" s="790"/>
      <c r="CY184" s="791"/>
      <c r="CZ184" s="793"/>
      <c r="DA184" s="794"/>
      <c r="DB184" s="795"/>
      <c r="DC184" s="796"/>
      <c r="DD184" s="796"/>
      <c r="DE184" s="796"/>
      <c r="DF184" s="798"/>
      <c r="DG184" s="799"/>
      <c r="DH184" s="800"/>
      <c r="DI184" s="801"/>
      <c r="DJ184" s="801"/>
      <c r="DK184" s="801"/>
      <c r="DL184" s="801"/>
      <c r="DM184" s="802"/>
      <c r="DN184" s="803"/>
      <c r="DO184" s="804"/>
      <c r="DP184" s="805"/>
      <c r="DQ184" s="807"/>
      <c r="DR184" s="808"/>
      <c r="DS184" s="808"/>
      <c r="DT184" s="809"/>
      <c r="DU184" s="810"/>
      <c r="DV184" s="811"/>
      <c r="DW184" s="812"/>
      <c r="DX184" s="815"/>
      <c r="DY184" s="815"/>
      <c r="DZ184" s="815"/>
      <c r="EA184" s="816"/>
      <c r="EB184" s="817"/>
      <c r="EC184" s="818"/>
      <c r="ED184" s="819"/>
      <c r="EE184" s="821"/>
      <c r="EF184" s="821"/>
      <c r="EG184" s="822"/>
      <c r="EH184" s="822"/>
      <c r="EI184" s="823"/>
      <c r="EJ184" s="825"/>
      <c r="EK184" s="825"/>
      <c r="EL184" s="825"/>
      <c r="EM184" s="825"/>
      <c r="EN184" s="823"/>
      <c r="EO184" s="825"/>
      <c r="EP184" s="826"/>
      <c r="EQ184" s="827"/>
      <c r="ER184" s="828"/>
      <c r="ES184" s="829"/>
      <c r="ET184" s="831"/>
      <c r="EU184" s="831"/>
      <c r="EV184" s="831"/>
      <c r="EW184" s="832"/>
      <c r="EX184" s="833"/>
      <c r="EY184" s="834"/>
      <c r="EZ184" s="717"/>
      <c r="FA184" s="577"/>
      <c r="FB184" s="577"/>
      <c r="FC184" s="574"/>
      <c r="FD184" s="595"/>
      <c r="FE184" s="567"/>
    </row>
    <row r="185" spans="1:161" s="575" customFormat="1" ht="48" customHeight="1">
      <c r="A185" s="665">
        <v>104</v>
      </c>
      <c r="B185" s="569" t="s">
        <v>1071</v>
      </c>
      <c r="C185" s="551" t="s">
        <v>996</v>
      </c>
      <c r="D185" s="576" t="s">
        <v>1072</v>
      </c>
      <c r="E185" s="563">
        <f t="shared" si="178"/>
        <v>0</v>
      </c>
      <c r="F185" s="563">
        <v>0</v>
      </c>
      <c r="G185" s="563">
        <v>0</v>
      </c>
      <c r="H185" s="563">
        <v>0</v>
      </c>
      <c r="I185" s="563">
        <f t="shared" si="176"/>
        <v>0</v>
      </c>
      <c r="J185" s="563">
        <f t="shared" si="174"/>
        <v>0</v>
      </c>
      <c r="K185" s="563">
        <f t="shared" si="173"/>
        <v>0</v>
      </c>
      <c r="L185" s="563">
        <f t="shared" si="169"/>
        <v>0</v>
      </c>
      <c r="M185" s="563">
        <f t="shared" si="170"/>
        <v>0</v>
      </c>
      <c r="N185" s="563"/>
      <c r="O185" s="563">
        <f t="shared" si="171"/>
        <v>0</v>
      </c>
      <c r="P185" s="563">
        <f t="shared" si="172"/>
        <v>0</v>
      </c>
      <c r="Q185" s="563"/>
      <c r="R185" s="563"/>
      <c r="S185" s="563"/>
      <c r="T185" s="551"/>
      <c r="U185" s="551"/>
      <c r="V185" s="551"/>
      <c r="W185" s="551"/>
      <c r="X185" s="551"/>
      <c r="Y185" s="551"/>
      <c r="Z185" s="551"/>
      <c r="AA185" s="551"/>
      <c r="AB185" s="732"/>
      <c r="AC185" s="733"/>
      <c r="AD185" s="733"/>
      <c r="AE185" s="734"/>
      <c r="AF185" s="734"/>
      <c r="AG185" s="735"/>
      <c r="AH185" s="735"/>
      <c r="AI185" s="738"/>
      <c r="AJ185" s="740"/>
      <c r="AK185" s="742"/>
      <c r="AL185" s="743"/>
      <c r="AM185" s="743"/>
      <c r="AN185" s="744"/>
      <c r="AO185" s="745"/>
      <c r="AP185" s="746"/>
      <c r="AQ185" s="747"/>
      <c r="AR185" s="748"/>
      <c r="AS185" s="749"/>
      <c r="AT185" s="749"/>
      <c r="AU185" s="751"/>
      <c r="AV185" s="752"/>
      <c r="AW185" s="753"/>
      <c r="AX185" s="753"/>
      <c r="AY185" s="754"/>
      <c r="AZ185" s="754"/>
      <c r="BA185" s="754"/>
      <c r="BB185" s="754"/>
      <c r="BC185" s="754"/>
      <c r="BD185" s="754"/>
      <c r="BE185" s="754"/>
      <c r="BF185" s="754"/>
      <c r="BG185" s="754"/>
      <c r="BH185" s="754"/>
      <c r="BI185" s="754"/>
      <c r="BJ185" s="757"/>
      <c r="BK185" s="759"/>
      <c r="BL185" s="761"/>
      <c r="BM185" s="762"/>
      <c r="BN185" s="762"/>
      <c r="BO185" s="762"/>
      <c r="BP185" s="763"/>
      <c r="BQ185" s="763"/>
      <c r="BR185" s="764"/>
      <c r="BS185" s="765"/>
      <c r="BT185" s="766"/>
      <c r="BU185" s="766"/>
      <c r="BV185" s="766"/>
      <c r="BW185" s="767"/>
      <c r="BX185" s="769"/>
      <c r="BY185" s="770"/>
      <c r="BZ185" s="771"/>
      <c r="CA185" s="772"/>
      <c r="CB185" s="772"/>
      <c r="CC185" s="772"/>
      <c r="CD185" s="774"/>
      <c r="CE185" s="775"/>
      <c r="CF185" s="776"/>
      <c r="CG185" s="777"/>
      <c r="CH185" s="778"/>
      <c r="CI185" s="778"/>
      <c r="CJ185" s="778"/>
      <c r="CK185" s="779"/>
      <c r="CL185" s="780"/>
      <c r="CM185" s="781"/>
      <c r="CN185" s="782"/>
      <c r="CO185" s="783"/>
      <c r="CP185" s="784"/>
      <c r="CQ185" s="784"/>
      <c r="CR185" s="785"/>
      <c r="CS185" s="786"/>
      <c r="CT185" s="787"/>
      <c r="CU185" s="788"/>
      <c r="CV185" s="789"/>
      <c r="CW185" s="790"/>
      <c r="CX185" s="790"/>
      <c r="CY185" s="791"/>
      <c r="CZ185" s="793"/>
      <c r="DA185" s="794"/>
      <c r="DB185" s="795"/>
      <c r="DC185" s="796"/>
      <c r="DD185" s="796"/>
      <c r="DE185" s="796"/>
      <c r="DF185" s="798"/>
      <c r="DG185" s="799"/>
      <c r="DH185" s="800"/>
      <c r="DI185" s="801"/>
      <c r="DJ185" s="801"/>
      <c r="DK185" s="801"/>
      <c r="DL185" s="801"/>
      <c r="DM185" s="802"/>
      <c r="DN185" s="803"/>
      <c r="DO185" s="804"/>
      <c r="DP185" s="805"/>
      <c r="DQ185" s="807"/>
      <c r="DR185" s="808"/>
      <c r="DS185" s="808"/>
      <c r="DT185" s="809"/>
      <c r="DU185" s="810"/>
      <c r="DV185" s="811"/>
      <c r="DW185" s="812"/>
      <c r="DX185" s="815"/>
      <c r="DY185" s="815"/>
      <c r="DZ185" s="815"/>
      <c r="EA185" s="816"/>
      <c r="EB185" s="817"/>
      <c r="EC185" s="818"/>
      <c r="ED185" s="819"/>
      <c r="EE185" s="821"/>
      <c r="EF185" s="821"/>
      <c r="EG185" s="822"/>
      <c r="EH185" s="822"/>
      <c r="EI185" s="823"/>
      <c r="EJ185" s="825"/>
      <c r="EK185" s="825"/>
      <c r="EL185" s="825"/>
      <c r="EM185" s="825"/>
      <c r="EN185" s="823"/>
      <c r="EO185" s="825"/>
      <c r="EP185" s="826"/>
      <c r="EQ185" s="827"/>
      <c r="ER185" s="828"/>
      <c r="ES185" s="829"/>
      <c r="ET185" s="831"/>
      <c r="EU185" s="831"/>
      <c r="EV185" s="831"/>
      <c r="EW185" s="832"/>
      <c r="EX185" s="833"/>
      <c r="EY185" s="834"/>
      <c r="EZ185" s="551"/>
      <c r="FA185" s="577"/>
      <c r="FB185" s="577"/>
      <c r="FC185" s="574"/>
      <c r="FD185" s="595"/>
      <c r="FE185" s="567" t="s">
        <v>1051</v>
      </c>
    </row>
    <row r="186" spans="1:161" s="575" customFormat="1" ht="67.5" customHeight="1">
      <c r="A186" s="737">
        <v>105</v>
      </c>
      <c r="B186" s="569" t="s">
        <v>1300</v>
      </c>
      <c r="C186" s="736"/>
      <c r="D186" s="576" t="s">
        <v>1301</v>
      </c>
      <c r="E186" s="563">
        <f t="shared" ref="E186" si="180">SUM(I186:N186)</f>
        <v>1</v>
      </c>
      <c r="F186" s="563">
        <v>0</v>
      </c>
      <c r="G186" s="563">
        <v>0</v>
      </c>
      <c r="H186" s="563">
        <v>0</v>
      </c>
      <c r="I186" s="563">
        <f t="shared" si="176"/>
        <v>1</v>
      </c>
      <c r="J186" s="563">
        <f t="shared" si="174"/>
        <v>0</v>
      </c>
      <c r="K186" s="563">
        <f t="shared" si="173"/>
        <v>0</v>
      </c>
      <c r="L186" s="563">
        <f t="shared" si="169"/>
        <v>0</v>
      </c>
      <c r="M186" s="563">
        <f t="shared" si="170"/>
        <v>0</v>
      </c>
      <c r="N186" s="563"/>
      <c r="O186" s="563">
        <f t="shared" si="171"/>
        <v>0</v>
      </c>
      <c r="P186" s="563">
        <f t="shared" si="172"/>
        <v>0</v>
      </c>
      <c r="Q186" s="563"/>
      <c r="R186" s="563"/>
      <c r="S186" s="563"/>
      <c r="T186" s="736"/>
      <c r="U186" s="736"/>
      <c r="V186" s="736"/>
      <c r="W186" s="736"/>
      <c r="X186" s="736"/>
      <c r="Y186" s="736"/>
      <c r="Z186" s="736"/>
      <c r="AA186" s="736"/>
      <c r="AB186" s="736"/>
      <c r="AC186" s="736"/>
      <c r="AD186" s="736"/>
      <c r="AE186" s="736"/>
      <c r="AF186" s="736"/>
      <c r="AG186" s="736"/>
      <c r="AH186" s="736">
        <v>1</v>
      </c>
      <c r="AI186" s="738"/>
      <c r="AJ186" s="740"/>
      <c r="AK186" s="742"/>
      <c r="AL186" s="743"/>
      <c r="AM186" s="743"/>
      <c r="AN186" s="744"/>
      <c r="AO186" s="745"/>
      <c r="AP186" s="746"/>
      <c r="AQ186" s="747"/>
      <c r="AR186" s="748"/>
      <c r="AS186" s="749"/>
      <c r="AT186" s="749"/>
      <c r="AU186" s="751"/>
      <c r="AV186" s="752"/>
      <c r="AW186" s="753"/>
      <c r="AX186" s="753"/>
      <c r="AY186" s="754"/>
      <c r="AZ186" s="754"/>
      <c r="BA186" s="754"/>
      <c r="BB186" s="754"/>
      <c r="BC186" s="754"/>
      <c r="BD186" s="754"/>
      <c r="BE186" s="754"/>
      <c r="BF186" s="754"/>
      <c r="BG186" s="754"/>
      <c r="BH186" s="754"/>
      <c r="BI186" s="754"/>
      <c r="BJ186" s="757"/>
      <c r="BK186" s="759"/>
      <c r="BL186" s="761"/>
      <c r="BM186" s="762"/>
      <c r="BN186" s="762"/>
      <c r="BO186" s="762"/>
      <c r="BP186" s="763"/>
      <c r="BQ186" s="763"/>
      <c r="BR186" s="764"/>
      <c r="BS186" s="765"/>
      <c r="BT186" s="766"/>
      <c r="BU186" s="766"/>
      <c r="BV186" s="766"/>
      <c r="BW186" s="767"/>
      <c r="BX186" s="769"/>
      <c r="BY186" s="770"/>
      <c r="BZ186" s="771"/>
      <c r="CA186" s="772"/>
      <c r="CB186" s="772"/>
      <c r="CC186" s="772"/>
      <c r="CD186" s="774"/>
      <c r="CE186" s="775"/>
      <c r="CF186" s="776"/>
      <c r="CG186" s="777"/>
      <c r="CH186" s="778"/>
      <c r="CI186" s="778"/>
      <c r="CJ186" s="778"/>
      <c r="CK186" s="779"/>
      <c r="CL186" s="780"/>
      <c r="CM186" s="781"/>
      <c r="CN186" s="782"/>
      <c r="CO186" s="783"/>
      <c r="CP186" s="784"/>
      <c r="CQ186" s="784"/>
      <c r="CR186" s="785"/>
      <c r="CS186" s="786"/>
      <c r="CT186" s="787"/>
      <c r="CU186" s="788"/>
      <c r="CV186" s="789"/>
      <c r="CW186" s="790"/>
      <c r="CX186" s="790"/>
      <c r="CY186" s="791"/>
      <c r="CZ186" s="793"/>
      <c r="DA186" s="794"/>
      <c r="DB186" s="795"/>
      <c r="DC186" s="796"/>
      <c r="DD186" s="796"/>
      <c r="DE186" s="796"/>
      <c r="DF186" s="798"/>
      <c r="DG186" s="799"/>
      <c r="DH186" s="800"/>
      <c r="DI186" s="801"/>
      <c r="DJ186" s="801"/>
      <c r="DK186" s="801"/>
      <c r="DL186" s="801"/>
      <c r="DM186" s="802"/>
      <c r="DN186" s="803"/>
      <c r="DO186" s="804"/>
      <c r="DP186" s="805"/>
      <c r="DQ186" s="807"/>
      <c r="DR186" s="808"/>
      <c r="DS186" s="808"/>
      <c r="DT186" s="809"/>
      <c r="DU186" s="810"/>
      <c r="DV186" s="811"/>
      <c r="DW186" s="812"/>
      <c r="DX186" s="815"/>
      <c r="DY186" s="815"/>
      <c r="DZ186" s="815"/>
      <c r="EA186" s="816"/>
      <c r="EB186" s="817"/>
      <c r="EC186" s="818"/>
      <c r="ED186" s="819"/>
      <c r="EE186" s="821"/>
      <c r="EF186" s="821"/>
      <c r="EG186" s="822"/>
      <c r="EH186" s="822"/>
      <c r="EI186" s="823"/>
      <c r="EJ186" s="825"/>
      <c r="EK186" s="825"/>
      <c r="EL186" s="825"/>
      <c r="EM186" s="825"/>
      <c r="EN186" s="823"/>
      <c r="EO186" s="825"/>
      <c r="EP186" s="826"/>
      <c r="EQ186" s="827"/>
      <c r="ER186" s="828"/>
      <c r="ES186" s="829"/>
      <c r="ET186" s="831"/>
      <c r="EU186" s="831"/>
      <c r="EV186" s="831"/>
      <c r="EW186" s="832"/>
      <c r="EX186" s="833"/>
      <c r="EY186" s="834"/>
      <c r="EZ186" s="736"/>
      <c r="FA186" s="577"/>
      <c r="FB186" s="577"/>
      <c r="FC186" s="574"/>
      <c r="FD186" s="595"/>
      <c r="FE186" s="567"/>
    </row>
    <row r="187" spans="1:161" s="575" customFormat="1" ht="81" customHeight="1">
      <c r="A187" s="544">
        <v>105</v>
      </c>
      <c r="B187" s="569" t="s">
        <v>1266</v>
      </c>
      <c r="C187" s="627" t="s">
        <v>996</v>
      </c>
      <c r="D187" s="576" t="s">
        <v>1267</v>
      </c>
      <c r="E187" s="563">
        <f t="shared" si="178"/>
        <v>0</v>
      </c>
      <c r="F187" s="563">
        <v>0</v>
      </c>
      <c r="G187" s="563">
        <v>0</v>
      </c>
      <c r="H187" s="563">
        <v>0</v>
      </c>
      <c r="I187" s="563">
        <f t="shared" si="176"/>
        <v>0</v>
      </c>
      <c r="J187" s="563">
        <f t="shared" si="174"/>
        <v>0</v>
      </c>
      <c r="K187" s="563">
        <f t="shared" si="173"/>
        <v>0</v>
      </c>
      <c r="L187" s="563">
        <f t="shared" si="169"/>
        <v>0</v>
      </c>
      <c r="M187" s="563">
        <f t="shared" si="170"/>
        <v>0</v>
      </c>
      <c r="N187" s="563"/>
      <c r="O187" s="563">
        <f t="shared" si="171"/>
        <v>0</v>
      </c>
      <c r="P187" s="563">
        <f t="shared" si="172"/>
        <v>0</v>
      </c>
      <c r="Q187" s="563"/>
      <c r="R187" s="563"/>
      <c r="S187" s="563"/>
      <c r="T187" s="627"/>
      <c r="U187" s="627"/>
      <c r="V187" s="627"/>
      <c r="W187" s="627"/>
      <c r="X187" s="627"/>
      <c r="Y187" s="627"/>
      <c r="Z187" s="627"/>
      <c r="AA187" s="627"/>
      <c r="AB187" s="732"/>
      <c r="AC187" s="733"/>
      <c r="AD187" s="733"/>
      <c r="AE187" s="734"/>
      <c r="AF187" s="734"/>
      <c r="AG187" s="735"/>
      <c r="AH187" s="735"/>
      <c r="AI187" s="738"/>
      <c r="AJ187" s="740"/>
      <c r="AK187" s="742"/>
      <c r="AL187" s="743"/>
      <c r="AM187" s="743"/>
      <c r="AN187" s="744"/>
      <c r="AO187" s="745"/>
      <c r="AP187" s="746"/>
      <c r="AQ187" s="747"/>
      <c r="AR187" s="748"/>
      <c r="AS187" s="749"/>
      <c r="AT187" s="749"/>
      <c r="AU187" s="751"/>
      <c r="AV187" s="752"/>
      <c r="AW187" s="753"/>
      <c r="AX187" s="753"/>
      <c r="AY187" s="754"/>
      <c r="AZ187" s="754"/>
      <c r="BA187" s="754"/>
      <c r="BB187" s="754"/>
      <c r="BC187" s="754"/>
      <c r="BD187" s="754"/>
      <c r="BE187" s="754"/>
      <c r="BF187" s="754"/>
      <c r="BG187" s="754"/>
      <c r="BH187" s="754"/>
      <c r="BI187" s="754"/>
      <c r="BJ187" s="757"/>
      <c r="BK187" s="759"/>
      <c r="BL187" s="761"/>
      <c r="BM187" s="762"/>
      <c r="BN187" s="762"/>
      <c r="BO187" s="762"/>
      <c r="BP187" s="763"/>
      <c r="BQ187" s="763"/>
      <c r="BR187" s="764"/>
      <c r="BS187" s="765"/>
      <c r="BT187" s="766"/>
      <c r="BU187" s="766"/>
      <c r="BV187" s="766"/>
      <c r="BW187" s="767"/>
      <c r="BX187" s="769"/>
      <c r="BY187" s="770"/>
      <c r="BZ187" s="771"/>
      <c r="CA187" s="772"/>
      <c r="CB187" s="772"/>
      <c r="CC187" s="772"/>
      <c r="CD187" s="774"/>
      <c r="CE187" s="775"/>
      <c r="CF187" s="776"/>
      <c r="CG187" s="777"/>
      <c r="CH187" s="778"/>
      <c r="CI187" s="778"/>
      <c r="CJ187" s="778"/>
      <c r="CK187" s="779"/>
      <c r="CL187" s="780"/>
      <c r="CM187" s="781"/>
      <c r="CN187" s="782"/>
      <c r="CO187" s="783"/>
      <c r="CP187" s="784"/>
      <c r="CQ187" s="784"/>
      <c r="CR187" s="785"/>
      <c r="CS187" s="786"/>
      <c r="CT187" s="787"/>
      <c r="CU187" s="788"/>
      <c r="CV187" s="789"/>
      <c r="CW187" s="790"/>
      <c r="CX187" s="790"/>
      <c r="CY187" s="791"/>
      <c r="CZ187" s="793"/>
      <c r="DA187" s="794"/>
      <c r="DB187" s="795"/>
      <c r="DC187" s="796"/>
      <c r="DD187" s="796"/>
      <c r="DE187" s="796"/>
      <c r="DF187" s="798"/>
      <c r="DG187" s="799"/>
      <c r="DH187" s="800"/>
      <c r="DI187" s="801"/>
      <c r="DJ187" s="801"/>
      <c r="DK187" s="801"/>
      <c r="DL187" s="801"/>
      <c r="DM187" s="802"/>
      <c r="DN187" s="803"/>
      <c r="DO187" s="804"/>
      <c r="DP187" s="805"/>
      <c r="DQ187" s="807"/>
      <c r="DR187" s="808"/>
      <c r="DS187" s="808"/>
      <c r="DT187" s="809"/>
      <c r="DU187" s="810"/>
      <c r="DV187" s="811"/>
      <c r="DW187" s="812"/>
      <c r="DX187" s="815"/>
      <c r="DY187" s="815"/>
      <c r="DZ187" s="815"/>
      <c r="EA187" s="816"/>
      <c r="EB187" s="817"/>
      <c r="EC187" s="818"/>
      <c r="ED187" s="819"/>
      <c r="EE187" s="821"/>
      <c r="EF187" s="821"/>
      <c r="EG187" s="822"/>
      <c r="EH187" s="822"/>
      <c r="EI187" s="823"/>
      <c r="EJ187" s="825"/>
      <c r="EK187" s="825"/>
      <c r="EL187" s="825"/>
      <c r="EM187" s="825"/>
      <c r="EN187" s="823"/>
      <c r="EO187" s="825"/>
      <c r="EP187" s="826"/>
      <c r="EQ187" s="827"/>
      <c r="ER187" s="828"/>
      <c r="ES187" s="829"/>
      <c r="ET187" s="831"/>
      <c r="EU187" s="831"/>
      <c r="EV187" s="831"/>
      <c r="EW187" s="832"/>
      <c r="EX187" s="833"/>
      <c r="EY187" s="834"/>
      <c r="EZ187" s="627"/>
      <c r="FA187" s="574" t="s">
        <v>1156</v>
      </c>
      <c r="FB187" s="577"/>
      <c r="FC187" s="574"/>
      <c r="FD187" s="595"/>
      <c r="FE187" s="567" t="s">
        <v>1269</v>
      </c>
    </row>
    <row r="188" spans="1:161" s="575" customFormat="1" ht="81" customHeight="1">
      <c r="A188" s="698"/>
      <c r="B188" s="569" t="s">
        <v>1265</v>
      </c>
      <c r="C188" s="697" t="s">
        <v>996</v>
      </c>
      <c r="D188" s="576" t="s">
        <v>1155</v>
      </c>
      <c r="E188" s="563">
        <f t="shared" ref="E188" si="181">SUM(I188:N188)</f>
        <v>0</v>
      </c>
      <c r="F188" s="563">
        <v>0</v>
      </c>
      <c r="G188" s="563">
        <v>0</v>
      </c>
      <c r="H188" s="563">
        <v>0</v>
      </c>
      <c r="I188" s="563">
        <f t="shared" si="176"/>
        <v>0</v>
      </c>
      <c r="J188" s="563">
        <f t="shared" si="174"/>
        <v>0</v>
      </c>
      <c r="K188" s="563">
        <f t="shared" si="173"/>
        <v>0</v>
      </c>
      <c r="L188" s="563">
        <f t="shared" si="169"/>
        <v>0</v>
      </c>
      <c r="M188" s="563">
        <f t="shared" si="170"/>
        <v>0</v>
      </c>
      <c r="N188" s="563"/>
      <c r="O188" s="563">
        <f t="shared" si="171"/>
        <v>0</v>
      </c>
      <c r="P188" s="563">
        <f t="shared" si="172"/>
        <v>0</v>
      </c>
      <c r="Q188" s="563"/>
      <c r="R188" s="563"/>
      <c r="S188" s="563"/>
      <c r="T188" s="697"/>
      <c r="U188" s="697"/>
      <c r="V188" s="697"/>
      <c r="W188" s="697"/>
      <c r="X188" s="697"/>
      <c r="Y188" s="697"/>
      <c r="Z188" s="697"/>
      <c r="AA188" s="697"/>
      <c r="AB188" s="732"/>
      <c r="AC188" s="733"/>
      <c r="AD188" s="733"/>
      <c r="AE188" s="734"/>
      <c r="AF188" s="734"/>
      <c r="AG188" s="735"/>
      <c r="AH188" s="735"/>
      <c r="AI188" s="738"/>
      <c r="AJ188" s="740"/>
      <c r="AK188" s="742"/>
      <c r="AL188" s="743"/>
      <c r="AM188" s="743"/>
      <c r="AN188" s="744"/>
      <c r="AO188" s="745"/>
      <c r="AP188" s="746"/>
      <c r="AQ188" s="747"/>
      <c r="AR188" s="748"/>
      <c r="AS188" s="749"/>
      <c r="AT188" s="749"/>
      <c r="AU188" s="751"/>
      <c r="AV188" s="752"/>
      <c r="AW188" s="753"/>
      <c r="AX188" s="753"/>
      <c r="AY188" s="754"/>
      <c r="AZ188" s="754"/>
      <c r="BA188" s="754"/>
      <c r="BB188" s="754"/>
      <c r="BC188" s="754"/>
      <c r="BD188" s="754"/>
      <c r="BE188" s="754"/>
      <c r="BF188" s="754"/>
      <c r="BG188" s="754"/>
      <c r="BH188" s="754"/>
      <c r="BI188" s="754"/>
      <c r="BJ188" s="757"/>
      <c r="BK188" s="759"/>
      <c r="BL188" s="761"/>
      <c r="BM188" s="762"/>
      <c r="BN188" s="762"/>
      <c r="BO188" s="762"/>
      <c r="BP188" s="763"/>
      <c r="BQ188" s="763"/>
      <c r="BR188" s="764"/>
      <c r="BS188" s="765"/>
      <c r="BT188" s="766"/>
      <c r="BU188" s="766"/>
      <c r="BV188" s="766"/>
      <c r="BW188" s="767"/>
      <c r="BX188" s="769"/>
      <c r="BY188" s="770"/>
      <c r="BZ188" s="771"/>
      <c r="CA188" s="772"/>
      <c r="CB188" s="772"/>
      <c r="CC188" s="772"/>
      <c r="CD188" s="774"/>
      <c r="CE188" s="775"/>
      <c r="CF188" s="776"/>
      <c r="CG188" s="777"/>
      <c r="CH188" s="778"/>
      <c r="CI188" s="778"/>
      <c r="CJ188" s="778"/>
      <c r="CK188" s="779"/>
      <c r="CL188" s="780"/>
      <c r="CM188" s="781"/>
      <c r="CN188" s="782"/>
      <c r="CO188" s="783"/>
      <c r="CP188" s="784"/>
      <c r="CQ188" s="784"/>
      <c r="CR188" s="785"/>
      <c r="CS188" s="786"/>
      <c r="CT188" s="787"/>
      <c r="CU188" s="788"/>
      <c r="CV188" s="789"/>
      <c r="CW188" s="790"/>
      <c r="CX188" s="790"/>
      <c r="CY188" s="791"/>
      <c r="CZ188" s="793"/>
      <c r="DA188" s="794"/>
      <c r="DB188" s="795"/>
      <c r="DC188" s="796"/>
      <c r="DD188" s="796"/>
      <c r="DE188" s="796"/>
      <c r="DF188" s="798"/>
      <c r="DG188" s="799"/>
      <c r="DH188" s="800"/>
      <c r="DI188" s="801"/>
      <c r="DJ188" s="801"/>
      <c r="DK188" s="801"/>
      <c r="DL188" s="801"/>
      <c r="DM188" s="802"/>
      <c r="DN188" s="803"/>
      <c r="DO188" s="804"/>
      <c r="DP188" s="805"/>
      <c r="DQ188" s="807"/>
      <c r="DR188" s="808"/>
      <c r="DS188" s="808"/>
      <c r="DT188" s="809"/>
      <c r="DU188" s="810"/>
      <c r="DV188" s="811"/>
      <c r="DW188" s="812"/>
      <c r="DX188" s="815"/>
      <c r="DY188" s="815"/>
      <c r="DZ188" s="815"/>
      <c r="EA188" s="816"/>
      <c r="EB188" s="817"/>
      <c r="EC188" s="818"/>
      <c r="ED188" s="819"/>
      <c r="EE188" s="821"/>
      <c r="EF188" s="821"/>
      <c r="EG188" s="822"/>
      <c r="EH188" s="822"/>
      <c r="EI188" s="823"/>
      <c r="EJ188" s="825"/>
      <c r="EK188" s="825"/>
      <c r="EL188" s="825"/>
      <c r="EM188" s="825"/>
      <c r="EN188" s="823"/>
      <c r="EO188" s="825"/>
      <c r="EP188" s="826"/>
      <c r="EQ188" s="827"/>
      <c r="ER188" s="828"/>
      <c r="ES188" s="829"/>
      <c r="ET188" s="831"/>
      <c r="EU188" s="831"/>
      <c r="EV188" s="831"/>
      <c r="EW188" s="832"/>
      <c r="EX188" s="833"/>
      <c r="EY188" s="834"/>
      <c r="EZ188" s="697"/>
      <c r="FA188" s="574"/>
      <c r="FB188" s="577"/>
      <c r="FC188" s="574"/>
      <c r="FD188" s="595"/>
      <c r="FE188" s="567"/>
    </row>
    <row r="189" spans="1:161" s="575" customFormat="1" ht="81" customHeight="1">
      <c r="A189" s="687"/>
      <c r="B189" s="569" t="s">
        <v>1249</v>
      </c>
      <c r="C189" s="686" t="s">
        <v>996</v>
      </c>
      <c r="D189" s="576" t="s">
        <v>1250</v>
      </c>
      <c r="E189" s="563">
        <f t="shared" ref="E189" si="182">SUM(I189:N189)</f>
        <v>0</v>
      </c>
      <c r="F189" s="563">
        <v>0</v>
      </c>
      <c r="G189" s="563">
        <v>0</v>
      </c>
      <c r="H189" s="563">
        <v>0</v>
      </c>
      <c r="I189" s="563">
        <f t="shared" si="176"/>
        <v>0</v>
      </c>
      <c r="J189" s="563">
        <f t="shared" si="174"/>
        <v>0</v>
      </c>
      <c r="K189" s="563">
        <f t="shared" si="173"/>
        <v>0</v>
      </c>
      <c r="L189" s="563">
        <f t="shared" si="169"/>
        <v>0</v>
      </c>
      <c r="M189" s="563">
        <f t="shared" si="170"/>
        <v>0</v>
      </c>
      <c r="N189" s="563"/>
      <c r="O189" s="563">
        <f t="shared" si="171"/>
        <v>0</v>
      </c>
      <c r="P189" s="563">
        <f t="shared" si="172"/>
        <v>0</v>
      </c>
      <c r="Q189" s="563"/>
      <c r="R189" s="563"/>
      <c r="S189" s="563"/>
      <c r="T189" s="686"/>
      <c r="U189" s="686"/>
      <c r="V189" s="686"/>
      <c r="W189" s="686"/>
      <c r="X189" s="686"/>
      <c r="Y189" s="686"/>
      <c r="Z189" s="686"/>
      <c r="AA189" s="686"/>
      <c r="AB189" s="732"/>
      <c r="AC189" s="733"/>
      <c r="AD189" s="733"/>
      <c r="AE189" s="734"/>
      <c r="AF189" s="734"/>
      <c r="AG189" s="735"/>
      <c r="AH189" s="735"/>
      <c r="AI189" s="738"/>
      <c r="AJ189" s="740"/>
      <c r="AK189" s="742"/>
      <c r="AL189" s="743"/>
      <c r="AM189" s="743"/>
      <c r="AN189" s="744"/>
      <c r="AO189" s="745"/>
      <c r="AP189" s="746"/>
      <c r="AQ189" s="747"/>
      <c r="AR189" s="748"/>
      <c r="AS189" s="749"/>
      <c r="AT189" s="749"/>
      <c r="AU189" s="751"/>
      <c r="AV189" s="752"/>
      <c r="AW189" s="753"/>
      <c r="AX189" s="753"/>
      <c r="AY189" s="754"/>
      <c r="AZ189" s="754"/>
      <c r="BA189" s="754"/>
      <c r="BB189" s="754"/>
      <c r="BC189" s="754"/>
      <c r="BD189" s="754"/>
      <c r="BE189" s="754"/>
      <c r="BF189" s="754"/>
      <c r="BG189" s="754"/>
      <c r="BH189" s="754"/>
      <c r="BI189" s="754"/>
      <c r="BJ189" s="757"/>
      <c r="BK189" s="759"/>
      <c r="BL189" s="761"/>
      <c r="BM189" s="762"/>
      <c r="BN189" s="762"/>
      <c r="BO189" s="762"/>
      <c r="BP189" s="763"/>
      <c r="BQ189" s="763"/>
      <c r="BR189" s="764"/>
      <c r="BS189" s="765"/>
      <c r="BT189" s="766"/>
      <c r="BU189" s="766"/>
      <c r="BV189" s="766"/>
      <c r="BW189" s="767"/>
      <c r="BX189" s="769"/>
      <c r="BY189" s="770"/>
      <c r="BZ189" s="771"/>
      <c r="CA189" s="772"/>
      <c r="CB189" s="772"/>
      <c r="CC189" s="772"/>
      <c r="CD189" s="774"/>
      <c r="CE189" s="775"/>
      <c r="CF189" s="776"/>
      <c r="CG189" s="777"/>
      <c r="CH189" s="778"/>
      <c r="CI189" s="778"/>
      <c r="CJ189" s="778"/>
      <c r="CK189" s="779"/>
      <c r="CL189" s="780"/>
      <c r="CM189" s="781"/>
      <c r="CN189" s="782"/>
      <c r="CO189" s="783"/>
      <c r="CP189" s="784"/>
      <c r="CQ189" s="784"/>
      <c r="CR189" s="785"/>
      <c r="CS189" s="786"/>
      <c r="CT189" s="787"/>
      <c r="CU189" s="788"/>
      <c r="CV189" s="789"/>
      <c r="CW189" s="790"/>
      <c r="CX189" s="790"/>
      <c r="CY189" s="791"/>
      <c r="CZ189" s="793"/>
      <c r="DA189" s="794"/>
      <c r="DB189" s="795"/>
      <c r="DC189" s="796"/>
      <c r="DD189" s="796"/>
      <c r="DE189" s="796"/>
      <c r="DF189" s="798"/>
      <c r="DG189" s="799"/>
      <c r="DH189" s="800"/>
      <c r="DI189" s="801"/>
      <c r="DJ189" s="801"/>
      <c r="DK189" s="801"/>
      <c r="DL189" s="801"/>
      <c r="DM189" s="802"/>
      <c r="DN189" s="803"/>
      <c r="DO189" s="804"/>
      <c r="DP189" s="805"/>
      <c r="DQ189" s="807"/>
      <c r="DR189" s="808"/>
      <c r="DS189" s="808"/>
      <c r="DT189" s="809"/>
      <c r="DU189" s="810"/>
      <c r="DV189" s="811"/>
      <c r="DW189" s="812"/>
      <c r="DX189" s="815"/>
      <c r="DY189" s="815"/>
      <c r="DZ189" s="815"/>
      <c r="EA189" s="816"/>
      <c r="EB189" s="817"/>
      <c r="EC189" s="818"/>
      <c r="ED189" s="819"/>
      <c r="EE189" s="821"/>
      <c r="EF189" s="821"/>
      <c r="EG189" s="822"/>
      <c r="EH189" s="822"/>
      <c r="EI189" s="823"/>
      <c r="EJ189" s="825"/>
      <c r="EK189" s="825"/>
      <c r="EL189" s="825"/>
      <c r="EM189" s="825"/>
      <c r="EN189" s="823"/>
      <c r="EO189" s="825"/>
      <c r="EP189" s="826"/>
      <c r="EQ189" s="827"/>
      <c r="ER189" s="828"/>
      <c r="ES189" s="829"/>
      <c r="ET189" s="831"/>
      <c r="EU189" s="831"/>
      <c r="EV189" s="831"/>
      <c r="EW189" s="832"/>
      <c r="EX189" s="833"/>
      <c r="EY189" s="834"/>
      <c r="EZ189" s="686"/>
      <c r="FA189" s="574" t="s">
        <v>1252</v>
      </c>
      <c r="FB189" s="577"/>
      <c r="FC189" s="574"/>
      <c r="FD189" s="595"/>
      <c r="FE189" s="567" t="s">
        <v>1251</v>
      </c>
    </row>
    <row r="190" spans="1:161" s="575" customFormat="1" ht="81" customHeight="1">
      <c r="A190" s="665">
        <v>106</v>
      </c>
      <c r="B190" s="569" t="s">
        <v>1218</v>
      </c>
      <c r="C190" s="662" t="s">
        <v>996</v>
      </c>
      <c r="D190" s="576" t="s">
        <v>1218</v>
      </c>
      <c r="E190" s="563">
        <f t="shared" ref="E190" si="183">SUM(I190:N190)</f>
        <v>0</v>
      </c>
      <c r="F190" s="563">
        <v>0</v>
      </c>
      <c r="G190" s="563">
        <v>0</v>
      </c>
      <c r="H190" s="563">
        <v>0</v>
      </c>
      <c r="I190" s="563">
        <f t="shared" si="176"/>
        <v>0</v>
      </c>
      <c r="J190" s="563">
        <f t="shared" si="174"/>
        <v>0</v>
      </c>
      <c r="K190" s="563">
        <f t="shared" si="173"/>
        <v>0</v>
      </c>
      <c r="L190" s="563">
        <f t="shared" si="169"/>
        <v>0</v>
      </c>
      <c r="M190" s="563">
        <f t="shared" si="170"/>
        <v>0</v>
      </c>
      <c r="N190" s="563"/>
      <c r="O190" s="563">
        <f t="shared" si="171"/>
        <v>0</v>
      </c>
      <c r="P190" s="563">
        <f t="shared" si="172"/>
        <v>0</v>
      </c>
      <c r="Q190" s="563"/>
      <c r="R190" s="563"/>
      <c r="S190" s="563"/>
      <c r="T190" s="662"/>
      <c r="U190" s="662"/>
      <c r="V190" s="662"/>
      <c r="W190" s="662"/>
      <c r="X190" s="662"/>
      <c r="Y190" s="662"/>
      <c r="Z190" s="662"/>
      <c r="AA190" s="662"/>
      <c r="AB190" s="732"/>
      <c r="AC190" s="733"/>
      <c r="AD190" s="733"/>
      <c r="AE190" s="734"/>
      <c r="AF190" s="734"/>
      <c r="AG190" s="735"/>
      <c r="AH190" s="735"/>
      <c r="AI190" s="738"/>
      <c r="AJ190" s="740"/>
      <c r="AK190" s="742"/>
      <c r="AL190" s="743"/>
      <c r="AM190" s="743"/>
      <c r="AN190" s="744"/>
      <c r="AO190" s="745"/>
      <c r="AP190" s="746"/>
      <c r="AQ190" s="747"/>
      <c r="AR190" s="748"/>
      <c r="AS190" s="749"/>
      <c r="AT190" s="749"/>
      <c r="AU190" s="751"/>
      <c r="AV190" s="752"/>
      <c r="AW190" s="753"/>
      <c r="AX190" s="753"/>
      <c r="AY190" s="754"/>
      <c r="AZ190" s="754"/>
      <c r="BA190" s="754"/>
      <c r="BB190" s="754"/>
      <c r="BC190" s="754"/>
      <c r="BD190" s="754"/>
      <c r="BE190" s="754"/>
      <c r="BF190" s="754"/>
      <c r="BG190" s="754"/>
      <c r="BH190" s="754"/>
      <c r="BI190" s="754"/>
      <c r="BJ190" s="757"/>
      <c r="BK190" s="759"/>
      <c r="BL190" s="761"/>
      <c r="BM190" s="762"/>
      <c r="BN190" s="762"/>
      <c r="BO190" s="762"/>
      <c r="BP190" s="763"/>
      <c r="BQ190" s="763"/>
      <c r="BR190" s="764"/>
      <c r="BS190" s="765"/>
      <c r="BT190" s="766"/>
      <c r="BU190" s="766"/>
      <c r="BV190" s="766"/>
      <c r="BW190" s="767"/>
      <c r="BX190" s="769"/>
      <c r="BY190" s="770"/>
      <c r="BZ190" s="771"/>
      <c r="CA190" s="772"/>
      <c r="CB190" s="772"/>
      <c r="CC190" s="772"/>
      <c r="CD190" s="774"/>
      <c r="CE190" s="775"/>
      <c r="CF190" s="776"/>
      <c r="CG190" s="777"/>
      <c r="CH190" s="778"/>
      <c r="CI190" s="778"/>
      <c r="CJ190" s="778"/>
      <c r="CK190" s="779"/>
      <c r="CL190" s="780"/>
      <c r="CM190" s="781"/>
      <c r="CN190" s="782"/>
      <c r="CO190" s="783"/>
      <c r="CP190" s="784"/>
      <c r="CQ190" s="784"/>
      <c r="CR190" s="785"/>
      <c r="CS190" s="786"/>
      <c r="CT190" s="787"/>
      <c r="CU190" s="788"/>
      <c r="CV190" s="789"/>
      <c r="CW190" s="790"/>
      <c r="CX190" s="790"/>
      <c r="CY190" s="791"/>
      <c r="CZ190" s="793"/>
      <c r="DA190" s="794"/>
      <c r="DB190" s="795"/>
      <c r="DC190" s="796"/>
      <c r="DD190" s="796"/>
      <c r="DE190" s="796"/>
      <c r="DF190" s="798"/>
      <c r="DG190" s="799"/>
      <c r="DH190" s="800"/>
      <c r="DI190" s="801"/>
      <c r="DJ190" s="801"/>
      <c r="DK190" s="801"/>
      <c r="DL190" s="801"/>
      <c r="DM190" s="802"/>
      <c r="DN190" s="803"/>
      <c r="DO190" s="804"/>
      <c r="DP190" s="805"/>
      <c r="DQ190" s="807"/>
      <c r="DR190" s="808"/>
      <c r="DS190" s="808"/>
      <c r="DT190" s="809"/>
      <c r="DU190" s="810"/>
      <c r="DV190" s="811"/>
      <c r="DW190" s="812"/>
      <c r="DX190" s="815"/>
      <c r="DY190" s="815"/>
      <c r="DZ190" s="815"/>
      <c r="EA190" s="816"/>
      <c r="EB190" s="817"/>
      <c r="EC190" s="818"/>
      <c r="ED190" s="819"/>
      <c r="EE190" s="821"/>
      <c r="EF190" s="821"/>
      <c r="EG190" s="822"/>
      <c r="EH190" s="822"/>
      <c r="EI190" s="823"/>
      <c r="EJ190" s="825"/>
      <c r="EK190" s="825"/>
      <c r="EL190" s="825"/>
      <c r="EM190" s="825"/>
      <c r="EN190" s="823"/>
      <c r="EO190" s="825"/>
      <c r="EP190" s="826"/>
      <c r="EQ190" s="827"/>
      <c r="ER190" s="828"/>
      <c r="ES190" s="829"/>
      <c r="ET190" s="831"/>
      <c r="EU190" s="831"/>
      <c r="EV190" s="831"/>
      <c r="EW190" s="832"/>
      <c r="EX190" s="833"/>
      <c r="EY190" s="834"/>
      <c r="EZ190" s="662"/>
      <c r="FA190" s="574" t="s">
        <v>1219</v>
      </c>
      <c r="FB190" s="577"/>
      <c r="FC190" s="574"/>
      <c r="FD190" s="595"/>
      <c r="FE190" s="567"/>
    </row>
    <row r="191" spans="1:161" s="575" customFormat="1" ht="48" customHeight="1">
      <c r="A191" s="544">
        <v>107</v>
      </c>
      <c r="B191" s="569" t="s">
        <v>1075</v>
      </c>
      <c r="C191" s="551" t="s">
        <v>996</v>
      </c>
      <c r="D191" s="576" t="s">
        <v>1076</v>
      </c>
      <c r="E191" s="563">
        <f t="shared" si="178"/>
        <v>0</v>
      </c>
      <c r="F191" s="563">
        <v>0</v>
      </c>
      <c r="G191" s="563">
        <v>0</v>
      </c>
      <c r="H191" s="563">
        <v>0</v>
      </c>
      <c r="I191" s="563">
        <f t="shared" si="176"/>
        <v>0</v>
      </c>
      <c r="J191" s="563">
        <f t="shared" si="174"/>
        <v>0</v>
      </c>
      <c r="K191" s="563">
        <f t="shared" si="173"/>
        <v>0</v>
      </c>
      <c r="L191" s="563">
        <f t="shared" si="169"/>
        <v>0</v>
      </c>
      <c r="M191" s="563">
        <f t="shared" si="170"/>
        <v>0</v>
      </c>
      <c r="N191" s="563"/>
      <c r="O191" s="563">
        <f t="shared" si="171"/>
        <v>0</v>
      </c>
      <c r="P191" s="563">
        <f t="shared" si="172"/>
        <v>0</v>
      </c>
      <c r="Q191" s="563"/>
      <c r="R191" s="563"/>
      <c r="S191" s="563"/>
      <c r="T191" s="551"/>
      <c r="U191" s="551"/>
      <c r="V191" s="551"/>
      <c r="W191" s="551"/>
      <c r="X191" s="551"/>
      <c r="Y191" s="551"/>
      <c r="Z191" s="551"/>
      <c r="AA191" s="551"/>
      <c r="AB191" s="732"/>
      <c r="AC191" s="733"/>
      <c r="AD191" s="733"/>
      <c r="AE191" s="734"/>
      <c r="AF191" s="734"/>
      <c r="AG191" s="735"/>
      <c r="AH191" s="735"/>
      <c r="AI191" s="738"/>
      <c r="AJ191" s="740"/>
      <c r="AK191" s="742"/>
      <c r="AL191" s="743"/>
      <c r="AM191" s="743"/>
      <c r="AN191" s="744"/>
      <c r="AO191" s="745"/>
      <c r="AP191" s="746"/>
      <c r="AQ191" s="747"/>
      <c r="AR191" s="748"/>
      <c r="AS191" s="749"/>
      <c r="AT191" s="749"/>
      <c r="AU191" s="751"/>
      <c r="AV191" s="752"/>
      <c r="AW191" s="753"/>
      <c r="AX191" s="753"/>
      <c r="AY191" s="754"/>
      <c r="AZ191" s="754"/>
      <c r="BA191" s="754"/>
      <c r="BB191" s="754"/>
      <c r="BC191" s="754"/>
      <c r="BD191" s="754"/>
      <c r="BE191" s="754"/>
      <c r="BF191" s="754"/>
      <c r="BG191" s="754"/>
      <c r="BH191" s="754"/>
      <c r="BI191" s="754"/>
      <c r="BJ191" s="757"/>
      <c r="BK191" s="759"/>
      <c r="BL191" s="761"/>
      <c r="BM191" s="762"/>
      <c r="BN191" s="762"/>
      <c r="BO191" s="762"/>
      <c r="BP191" s="763"/>
      <c r="BQ191" s="763"/>
      <c r="BR191" s="764"/>
      <c r="BS191" s="765"/>
      <c r="BT191" s="766"/>
      <c r="BU191" s="766"/>
      <c r="BV191" s="766"/>
      <c r="BW191" s="767"/>
      <c r="BX191" s="769"/>
      <c r="BY191" s="770"/>
      <c r="BZ191" s="771"/>
      <c r="CA191" s="772"/>
      <c r="CB191" s="772"/>
      <c r="CC191" s="772"/>
      <c r="CD191" s="774"/>
      <c r="CE191" s="775"/>
      <c r="CF191" s="776"/>
      <c r="CG191" s="777"/>
      <c r="CH191" s="778"/>
      <c r="CI191" s="778"/>
      <c r="CJ191" s="778"/>
      <c r="CK191" s="779"/>
      <c r="CL191" s="780"/>
      <c r="CM191" s="781"/>
      <c r="CN191" s="782"/>
      <c r="CO191" s="783"/>
      <c r="CP191" s="784"/>
      <c r="CQ191" s="784"/>
      <c r="CR191" s="785"/>
      <c r="CS191" s="786"/>
      <c r="CT191" s="787"/>
      <c r="CU191" s="788"/>
      <c r="CV191" s="789"/>
      <c r="CW191" s="790"/>
      <c r="CX191" s="790"/>
      <c r="CY191" s="791"/>
      <c r="CZ191" s="793"/>
      <c r="DA191" s="794"/>
      <c r="DB191" s="795"/>
      <c r="DC191" s="796"/>
      <c r="DD191" s="796"/>
      <c r="DE191" s="796"/>
      <c r="DF191" s="798"/>
      <c r="DG191" s="799"/>
      <c r="DH191" s="800"/>
      <c r="DI191" s="801"/>
      <c r="DJ191" s="801"/>
      <c r="DK191" s="801"/>
      <c r="DL191" s="801"/>
      <c r="DM191" s="802"/>
      <c r="DN191" s="803"/>
      <c r="DO191" s="804"/>
      <c r="DP191" s="805"/>
      <c r="DQ191" s="807"/>
      <c r="DR191" s="808"/>
      <c r="DS191" s="808"/>
      <c r="DT191" s="809"/>
      <c r="DU191" s="810"/>
      <c r="DV191" s="811"/>
      <c r="DW191" s="812"/>
      <c r="DX191" s="815"/>
      <c r="DY191" s="815"/>
      <c r="DZ191" s="815"/>
      <c r="EA191" s="816"/>
      <c r="EB191" s="817"/>
      <c r="EC191" s="818"/>
      <c r="ED191" s="819"/>
      <c r="EE191" s="821"/>
      <c r="EF191" s="821"/>
      <c r="EG191" s="822"/>
      <c r="EH191" s="822"/>
      <c r="EI191" s="823"/>
      <c r="EJ191" s="825"/>
      <c r="EK191" s="825"/>
      <c r="EL191" s="825"/>
      <c r="EM191" s="825"/>
      <c r="EN191" s="823"/>
      <c r="EO191" s="825"/>
      <c r="EP191" s="826"/>
      <c r="EQ191" s="827"/>
      <c r="ER191" s="828"/>
      <c r="ES191" s="829"/>
      <c r="ET191" s="831"/>
      <c r="EU191" s="831"/>
      <c r="EV191" s="831"/>
      <c r="EW191" s="832"/>
      <c r="EX191" s="833"/>
      <c r="EY191" s="834"/>
      <c r="EZ191" s="551"/>
      <c r="FA191" s="577"/>
      <c r="FB191" s="577"/>
      <c r="FC191" s="574"/>
      <c r="FD191" s="595"/>
      <c r="FE191" s="567" t="s">
        <v>1078</v>
      </c>
    </row>
    <row r="192" spans="1:161" s="575" customFormat="1" ht="48" customHeight="1">
      <c r="A192" s="665">
        <v>108</v>
      </c>
      <c r="B192" s="569" t="s">
        <v>1085</v>
      </c>
      <c r="C192" s="551" t="s">
        <v>995</v>
      </c>
      <c r="D192" s="576" t="s">
        <v>1086</v>
      </c>
      <c r="E192" s="563">
        <f t="shared" si="178"/>
        <v>0</v>
      </c>
      <c r="F192" s="563">
        <v>0</v>
      </c>
      <c r="G192" s="563">
        <v>0</v>
      </c>
      <c r="H192" s="563">
        <v>0</v>
      </c>
      <c r="I192" s="563">
        <f t="shared" si="176"/>
        <v>0</v>
      </c>
      <c r="J192" s="563">
        <f t="shared" si="174"/>
        <v>0</v>
      </c>
      <c r="K192" s="563">
        <f t="shared" si="173"/>
        <v>0</v>
      </c>
      <c r="L192" s="563">
        <f t="shared" si="169"/>
        <v>0</v>
      </c>
      <c r="M192" s="563">
        <f t="shared" si="170"/>
        <v>0</v>
      </c>
      <c r="N192" s="563"/>
      <c r="O192" s="563">
        <f t="shared" si="171"/>
        <v>0</v>
      </c>
      <c r="P192" s="563">
        <f t="shared" si="172"/>
        <v>0</v>
      </c>
      <c r="Q192" s="563"/>
      <c r="R192" s="563"/>
      <c r="S192" s="563"/>
      <c r="T192" s="551"/>
      <c r="U192" s="551"/>
      <c r="V192" s="551"/>
      <c r="W192" s="551"/>
      <c r="X192" s="551"/>
      <c r="Y192" s="551"/>
      <c r="Z192" s="551"/>
      <c r="AA192" s="551"/>
      <c r="AB192" s="732"/>
      <c r="AC192" s="733"/>
      <c r="AD192" s="733"/>
      <c r="AE192" s="734"/>
      <c r="AF192" s="734"/>
      <c r="AG192" s="735"/>
      <c r="AH192" s="735"/>
      <c r="AI192" s="738"/>
      <c r="AJ192" s="740"/>
      <c r="AK192" s="742"/>
      <c r="AL192" s="743"/>
      <c r="AM192" s="743"/>
      <c r="AN192" s="744"/>
      <c r="AO192" s="745"/>
      <c r="AP192" s="746"/>
      <c r="AQ192" s="747"/>
      <c r="AR192" s="748"/>
      <c r="AS192" s="749"/>
      <c r="AT192" s="749"/>
      <c r="AU192" s="751"/>
      <c r="AV192" s="752"/>
      <c r="AW192" s="753"/>
      <c r="AX192" s="753"/>
      <c r="AY192" s="754"/>
      <c r="AZ192" s="754"/>
      <c r="BA192" s="754"/>
      <c r="BB192" s="754"/>
      <c r="BC192" s="754"/>
      <c r="BD192" s="754"/>
      <c r="BE192" s="754"/>
      <c r="BF192" s="754"/>
      <c r="BG192" s="754"/>
      <c r="BH192" s="754"/>
      <c r="BI192" s="754"/>
      <c r="BJ192" s="757"/>
      <c r="BK192" s="759"/>
      <c r="BL192" s="761"/>
      <c r="BM192" s="762"/>
      <c r="BN192" s="762"/>
      <c r="BO192" s="762"/>
      <c r="BP192" s="763"/>
      <c r="BQ192" s="763"/>
      <c r="BR192" s="764"/>
      <c r="BS192" s="765"/>
      <c r="BT192" s="766"/>
      <c r="BU192" s="766"/>
      <c r="BV192" s="766"/>
      <c r="BW192" s="767"/>
      <c r="BX192" s="769"/>
      <c r="BY192" s="770"/>
      <c r="BZ192" s="771"/>
      <c r="CA192" s="772"/>
      <c r="CB192" s="772"/>
      <c r="CC192" s="772"/>
      <c r="CD192" s="774"/>
      <c r="CE192" s="775"/>
      <c r="CF192" s="776"/>
      <c r="CG192" s="777"/>
      <c r="CH192" s="778"/>
      <c r="CI192" s="778"/>
      <c r="CJ192" s="778"/>
      <c r="CK192" s="779"/>
      <c r="CL192" s="780"/>
      <c r="CM192" s="781"/>
      <c r="CN192" s="782"/>
      <c r="CO192" s="783"/>
      <c r="CP192" s="784"/>
      <c r="CQ192" s="784"/>
      <c r="CR192" s="785"/>
      <c r="CS192" s="786"/>
      <c r="CT192" s="787"/>
      <c r="CU192" s="788"/>
      <c r="CV192" s="789"/>
      <c r="CW192" s="790"/>
      <c r="CX192" s="790"/>
      <c r="CY192" s="791"/>
      <c r="CZ192" s="793"/>
      <c r="DA192" s="794"/>
      <c r="DB192" s="795"/>
      <c r="DC192" s="796"/>
      <c r="DD192" s="796"/>
      <c r="DE192" s="796"/>
      <c r="DF192" s="798"/>
      <c r="DG192" s="799"/>
      <c r="DH192" s="800"/>
      <c r="DI192" s="801"/>
      <c r="DJ192" s="801"/>
      <c r="DK192" s="801"/>
      <c r="DL192" s="801"/>
      <c r="DM192" s="802"/>
      <c r="DN192" s="803"/>
      <c r="DO192" s="804"/>
      <c r="DP192" s="805"/>
      <c r="DQ192" s="807"/>
      <c r="DR192" s="808"/>
      <c r="DS192" s="808"/>
      <c r="DT192" s="809"/>
      <c r="DU192" s="810"/>
      <c r="DV192" s="811"/>
      <c r="DW192" s="812"/>
      <c r="DX192" s="815"/>
      <c r="DY192" s="815"/>
      <c r="DZ192" s="815"/>
      <c r="EA192" s="816"/>
      <c r="EB192" s="817"/>
      <c r="EC192" s="818"/>
      <c r="ED192" s="819"/>
      <c r="EE192" s="821"/>
      <c r="EF192" s="821"/>
      <c r="EG192" s="822"/>
      <c r="EH192" s="822"/>
      <c r="EI192" s="823"/>
      <c r="EJ192" s="825"/>
      <c r="EK192" s="825"/>
      <c r="EL192" s="825"/>
      <c r="EM192" s="825"/>
      <c r="EN192" s="823"/>
      <c r="EO192" s="825"/>
      <c r="EP192" s="826"/>
      <c r="EQ192" s="827"/>
      <c r="ER192" s="828"/>
      <c r="ES192" s="829"/>
      <c r="ET192" s="831"/>
      <c r="EU192" s="831"/>
      <c r="EV192" s="831"/>
      <c r="EW192" s="832"/>
      <c r="EX192" s="833"/>
      <c r="EY192" s="834"/>
      <c r="EZ192" s="551"/>
      <c r="FA192" s="577"/>
      <c r="FB192" s="577"/>
      <c r="FC192" s="574"/>
      <c r="FD192" s="595"/>
      <c r="FE192" s="567" t="s">
        <v>1006</v>
      </c>
    </row>
    <row r="193" spans="1:161" s="575" customFormat="1" ht="48" customHeight="1">
      <c r="A193" s="544">
        <v>109</v>
      </c>
      <c r="B193" s="931" t="s">
        <v>1090</v>
      </c>
      <c r="C193" s="602" t="s">
        <v>995</v>
      </c>
      <c r="D193" s="576" t="s">
        <v>1109</v>
      </c>
      <c r="E193" s="563">
        <f t="shared" si="178"/>
        <v>0</v>
      </c>
      <c r="F193" s="563">
        <v>0</v>
      </c>
      <c r="G193" s="563">
        <v>0</v>
      </c>
      <c r="H193" s="563">
        <v>0</v>
      </c>
      <c r="I193" s="563">
        <f t="shared" si="176"/>
        <v>0</v>
      </c>
      <c r="J193" s="563">
        <f t="shared" si="174"/>
        <v>0</v>
      </c>
      <c r="K193" s="563">
        <f t="shared" si="173"/>
        <v>0</v>
      </c>
      <c r="L193" s="563">
        <f t="shared" si="169"/>
        <v>0</v>
      </c>
      <c r="M193" s="563">
        <f t="shared" si="170"/>
        <v>0</v>
      </c>
      <c r="N193" s="563"/>
      <c r="O193" s="563">
        <f t="shared" si="171"/>
        <v>0</v>
      </c>
      <c r="P193" s="563">
        <f t="shared" si="172"/>
        <v>0</v>
      </c>
      <c r="Q193" s="563"/>
      <c r="R193" s="563"/>
      <c r="S193" s="563"/>
      <c r="T193" s="551"/>
      <c r="U193" s="551"/>
      <c r="V193" s="551"/>
      <c r="W193" s="551"/>
      <c r="X193" s="551"/>
      <c r="Y193" s="551"/>
      <c r="Z193" s="551"/>
      <c r="AA193" s="551"/>
      <c r="AB193" s="732"/>
      <c r="AC193" s="733"/>
      <c r="AD193" s="733"/>
      <c r="AE193" s="734"/>
      <c r="AF193" s="734"/>
      <c r="AG193" s="735"/>
      <c r="AH193" s="735"/>
      <c r="AI193" s="738"/>
      <c r="AJ193" s="740"/>
      <c r="AK193" s="742"/>
      <c r="AL193" s="743"/>
      <c r="AM193" s="743"/>
      <c r="AN193" s="744"/>
      <c r="AO193" s="745"/>
      <c r="AP193" s="746"/>
      <c r="AQ193" s="747"/>
      <c r="AR193" s="748"/>
      <c r="AS193" s="749"/>
      <c r="AT193" s="749"/>
      <c r="AU193" s="751"/>
      <c r="AV193" s="752"/>
      <c r="AW193" s="753"/>
      <c r="AX193" s="753"/>
      <c r="AY193" s="754"/>
      <c r="AZ193" s="754"/>
      <c r="BA193" s="754"/>
      <c r="BB193" s="754"/>
      <c r="BC193" s="754"/>
      <c r="BD193" s="754"/>
      <c r="BE193" s="754"/>
      <c r="BF193" s="754"/>
      <c r="BG193" s="754"/>
      <c r="BH193" s="754"/>
      <c r="BI193" s="754"/>
      <c r="BJ193" s="757"/>
      <c r="BK193" s="759"/>
      <c r="BL193" s="761"/>
      <c r="BM193" s="762"/>
      <c r="BN193" s="762"/>
      <c r="BO193" s="762"/>
      <c r="BP193" s="763"/>
      <c r="BQ193" s="763"/>
      <c r="BR193" s="764"/>
      <c r="BS193" s="765"/>
      <c r="BT193" s="766"/>
      <c r="BU193" s="766"/>
      <c r="BV193" s="766"/>
      <c r="BW193" s="767"/>
      <c r="BX193" s="769"/>
      <c r="BY193" s="770"/>
      <c r="BZ193" s="771"/>
      <c r="CA193" s="772"/>
      <c r="CB193" s="772"/>
      <c r="CC193" s="772"/>
      <c r="CD193" s="774"/>
      <c r="CE193" s="775"/>
      <c r="CF193" s="776"/>
      <c r="CG193" s="777"/>
      <c r="CH193" s="778"/>
      <c r="CI193" s="778"/>
      <c r="CJ193" s="778"/>
      <c r="CK193" s="779"/>
      <c r="CL193" s="780"/>
      <c r="CM193" s="781"/>
      <c r="CN193" s="782"/>
      <c r="CO193" s="783"/>
      <c r="CP193" s="784"/>
      <c r="CQ193" s="784"/>
      <c r="CR193" s="785"/>
      <c r="CS193" s="786"/>
      <c r="CT193" s="787"/>
      <c r="CU193" s="788"/>
      <c r="CV193" s="789"/>
      <c r="CW193" s="790"/>
      <c r="CX193" s="790"/>
      <c r="CY193" s="791"/>
      <c r="CZ193" s="793"/>
      <c r="DA193" s="794"/>
      <c r="DB193" s="795"/>
      <c r="DC193" s="796"/>
      <c r="DD193" s="796"/>
      <c r="DE193" s="796"/>
      <c r="DF193" s="798"/>
      <c r="DG193" s="799"/>
      <c r="DH193" s="800"/>
      <c r="DI193" s="801"/>
      <c r="DJ193" s="801"/>
      <c r="DK193" s="801"/>
      <c r="DL193" s="801"/>
      <c r="DM193" s="802"/>
      <c r="DN193" s="803"/>
      <c r="DO193" s="804"/>
      <c r="DP193" s="805"/>
      <c r="DQ193" s="807"/>
      <c r="DR193" s="808"/>
      <c r="DS193" s="808"/>
      <c r="DT193" s="809"/>
      <c r="DU193" s="810"/>
      <c r="DV193" s="811"/>
      <c r="DW193" s="812"/>
      <c r="DX193" s="815"/>
      <c r="DY193" s="815"/>
      <c r="DZ193" s="815"/>
      <c r="EA193" s="816"/>
      <c r="EB193" s="817"/>
      <c r="EC193" s="818"/>
      <c r="ED193" s="819"/>
      <c r="EE193" s="821"/>
      <c r="EF193" s="821"/>
      <c r="EG193" s="822"/>
      <c r="EH193" s="822"/>
      <c r="EI193" s="823"/>
      <c r="EJ193" s="825"/>
      <c r="EK193" s="825"/>
      <c r="EL193" s="825"/>
      <c r="EM193" s="825"/>
      <c r="EN193" s="823"/>
      <c r="EO193" s="825"/>
      <c r="EP193" s="826"/>
      <c r="EQ193" s="827"/>
      <c r="ER193" s="828"/>
      <c r="ES193" s="829"/>
      <c r="ET193" s="831"/>
      <c r="EU193" s="831"/>
      <c r="EV193" s="831"/>
      <c r="EW193" s="832"/>
      <c r="EX193" s="833"/>
      <c r="EY193" s="834"/>
      <c r="EZ193" s="551"/>
      <c r="FA193" s="577"/>
      <c r="FB193" s="577"/>
      <c r="FC193" s="574"/>
      <c r="FD193" s="595"/>
      <c r="FE193" s="567" t="s">
        <v>1110</v>
      </c>
    </row>
    <row r="194" spans="1:161" s="575" customFormat="1" ht="48" customHeight="1">
      <c r="A194" s="665">
        <v>110</v>
      </c>
      <c r="B194" s="932"/>
      <c r="C194" s="609"/>
      <c r="D194" s="576" t="s">
        <v>1121</v>
      </c>
      <c r="E194" s="563">
        <f t="shared" si="178"/>
        <v>0</v>
      </c>
      <c r="F194" s="563">
        <v>0</v>
      </c>
      <c r="G194" s="563">
        <v>0</v>
      </c>
      <c r="H194" s="563">
        <v>0</v>
      </c>
      <c r="I194" s="563">
        <f t="shared" si="176"/>
        <v>0</v>
      </c>
      <c r="J194" s="563">
        <f t="shared" si="174"/>
        <v>0</v>
      </c>
      <c r="K194" s="563">
        <f t="shared" si="173"/>
        <v>0</v>
      </c>
      <c r="L194" s="563">
        <f t="shared" si="169"/>
        <v>0</v>
      </c>
      <c r="M194" s="563">
        <f t="shared" si="170"/>
        <v>0</v>
      </c>
      <c r="N194" s="563"/>
      <c r="O194" s="563">
        <f t="shared" si="171"/>
        <v>0</v>
      </c>
      <c r="P194" s="563">
        <f t="shared" si="172"/>
        <v>0</v>
      </c>
      <c r="Q194" s="563"/>
      <c r="R194" s="563"/>
      <c r="S194" s="563"/>
      <c r="T194" s="609"/>
      <c r="U194" s="609"/>
      <c r="V194" s="609"/>
      <c r="W194" s="609"/>
      <c r="X194" s="609"/>
      <c r="Y194" s="609"/>
      <c r="Z194" s="609"/>
      <c r="AA194" s="609"/>
      <c r="AB194" s="732"/>
      <c r="AC194" s="733"/>
      <c r="AD194" s="733"/>
      <c r="AE194" s="734"/>
      <c r="AF194" s="734"/>
      <c r="AG194" s="735"/>
      <c r="AH194" s="735"/>
      <c r="AI194" s="738"/>
      <c r="AJ194" s="740"/>
      <c r="AK194" s="742"/>
      <c r="AL194" s="743"/>
      <c r="AM194" s="743"/>
      <c r="AN194" s="744"/>
      <c r="AO194" s="745"/>
      <c r="AP194" s="746"/>
      <c r="AQ194" s="747"/>
      <c r="AR194" s="748"/>
      <c r="AS194" s="749"/>
      <c r="AT194" s="749"/>
      <c r="AU194" s="751"/>
      <c r="AV194" s="752"/>
      <c r="AW194" s="753"/>
      <c r="AX194" s="753"/>
      <c r="AY194" s="754"/>
      <c r="AZ194" s="754"/>
      <c r="BA194" s="754"/>
      <c r="BB194" s="754"/>
      <c r="BC194" s="754"/>
      <c r="BD194" s="754"/>
      <c r="BE194" s="754"/>
      <c r="BF194" s="754"/>
      <c r="BG194" s="754"/>
      <c r="BH194" s="754"/>
      <c r="BI194" s="754"/>
      <c r="BJ194" s="757"/>
      <c r="BK194" s="759"/>
      <c r="BL194" s="761"/>
      <c r="BM194" s="762"/>
      <c r="BN194" s="762"/>
      <c r="BO194" s="762"/>
      <c r="BP194" s="763"/>
      <c r="BQ194" s="763"/>
      <c r="BR194" s="764"/>
      <c r="BS194" s="765"/>
      <c r="BT194" s="766"/>
      <c r="BU194" s="766"/>
      <c r="BV194" s="766"/>
      <c r="BW194" s="767"/>
      <c r="BX194" s="769"/>
      <c r="BY194" s="770"/>
      <c r="BZ194" s="771"/>
      <c r="CA194" s="772"/>
      <c r="CB194" s="772"/>
      <c r="CC194" s="772"/>
      <c r="CD194" s="774"/>
      <c r="CE194" s="775"/>
      <c r="CF194" s="776"/>
      <c r="CG194" s="777"/>
      <c r="CH194" s="778"/>
      <c r="CI194" s="778"/>
      <c r="CJ194" s="778"/>
      <c r="CK194" s="779"/>
      <c r="CL194" s="780"/>
      <c r="CM194" s="781"/>
      <c r="CN194" s="782"/>
      <c r="CO194" s="783"/>
      <c r="CP194" s="784"/>
      <c r="CQ194" s="784"/>
      <c r="CR194" s="785"/>
      <c r="CS194" s="786"/>
      <c r="CT194" s="787"/>
      <c r="CU194" s="788"/>
      <c r="CV194" s="789"/>
      <c r="CW194" s="790"/>
      <c r="CX194" s="790"/>
      <c r="CY194" s="791"/>
      <c r="CZ194" s="793"/>
      <c r="DA194" s="794"/>
      <c r="DB194" s="795"/>
      <c r="DC194" s="796"/>
      <c r="DD194" s="796"/>
      <c r="DE194" s="796"/>
      <c r="DF194" s="798"/>
      <c r="DG194" s="799"/>
      <c r="DH194" s="800"/>
      <c r="DI194" s="801"/>
      <c r="DJ194" s="801"/>
      <c r="DK194" s="801"/>
      <c r="DL194" s="801"/>
      <c r="DM194" s="802"/>
      <c r="DN194" s="803"/>
      <c r="DO194" s="804"/>
      <c r="DP194" s="805"/>
      <c r="DQ194" s="807"/>
      <c r="DR194" s="808"/>
      <c r="DS194" s="808"/>
      <c r="DT194" s="809"/>
      <c r="DU194" s="810"/>
      <c r="DV194" s="811"/>
      <c r="DW194" s="812"/>
      <c r="DX194" s="815"/>
      <c r="DY194" s="815"/>
      <c r="DZ194" s="815"/>
      <c r="EA194" s="816"/>
      <c r="EB194" s="817"/>
      <c r="EC194" s="818"/>
      <c r="ED194" s="819"/>
      <c r="EE194" s="821"/>
      <c r="EF194" s="821"/>
      <c r="EG194" s="822"/>
      <c r="EH194" s="822"/>
      <c r="EI194" s="823"/>
      <c r="EJ194" s="825"/>
      <c r="EK194" s="825"/>
      <c r="EL194" s="825"/>
      <c r="EM194" s="825"/>
      <c r="EN194" s="823"/>
      <c r="EO194" s="825"/>
      <c r="EP194" s="826"/>
      <c r="EQ194" s="827"/>
      <c r="ER194" s="828"/>
      <c r="ES194" s="829"/>
      <c r="ET194" s="831"/>
      <c r="EU194" s="831"/>
      <c r="EV194" s="831"/>
      <c r="EW194" s="832"/>
      <c r="EX194" s="833"/>
      <c r="EY194" s="834"/>
      <c r="EZ194" s="609"/>
      <c r="FA194" s="577"/>
      <c r="FB194" s="577"/>
      <c r="FC194" s="574"/>
      <c r="FD194" s="595"/>
      <c r="FE194" s="567"/>
    </row>
    <row r="195" spans="1:161" s="575" customFormat="1" ht="48" customHeight="1">
      <c r="A195" s="544">
        <v>111</v>
      </c>
      <c r="B195" s="569" t="s">
        <v>1100</v>
      </c>
      <c r="C195" s="551" t="s">
        <v>995</v>
      </c>
      <c r="D195" s="576" t="s">
        <v>1101</v>
      </c>
      <c r="E195" s="563">
        <f t="shared" si="178"/>
        <v>0</v>
      </c>
      <c r="F195" s="563">
        <v>0</v>
      </c>
      <c r="G195" s="563">
        <v>0</v>
      </c>
      <c r="H195" s="563">
        <v>0</v>
      </c>
      <c r="I195" s="563">
        <f t="shared" si="176"/>
        <v>0</v>
      </c>
      <c r="J195" s="563">
        <f t="shared" si="174"/>
        <v>0</v>
      </c>
      <c r="K195" s="563">
        <f t="shared" si="173"/>
        <v>0</v>
      </c>
      <c r="L195" s="563">
        <f t="shared" si="169"/>
        <v>0</v>
      </c>
      <c r="M195" s="563">
        <f t="shared" si="170"/>
        <v>0</v>
      </c>
      <c r="N195" s="563"/>
      <c r="O195" s="563">
        <f t="shared" si="171"/>
        <v>0</v>
      </c>
      <c r="P195" s="563">
        <f t="shared" si="172"/>
        <v>0</v>
      </c>
      <c r="Q195" s="563"/>
      <c r="R195" s="563"/>
      <c r="S195" s="563"/>
      <c r="T195" s="551"/>
      <c r="U195" s="551"/>
      <c r="V195" s="551"/>
      <c r="W195" s="551"/>
      <c r="X195" s="551"/>
      <c r="Y195" s="551"/>
      <c r="Z195" s="551"/>
      <c r="AA195" s="551"/>
      <c r="AB195" s="732"/>
      <c r="AC195" s="733"/>
      <c r="AD195" s="733"/>
      <c r="AE195" s="734"/>
      <c r="AF195" s="734"/>
      <c r="AG195" s="735"/>
      <c r="AH195" s="735"/>
      <c r="AI195" s="738"/>
      <c r="AJ195" s="740"/>
      <c r="AK195" s="742"/>
      <c r="AL195" s="743"/>
      <c r="AM195" s="743"/>
      <c r="AN195" s="744"/>
      <c r="AO195" s="745"/>
      <c r="AP195" s="746"/>
      <c r="AQ195" s="747"/>
      <c r="AR195" s="748"/>
      <c r="AS195" s="749"/>
      <c r="AT195" s="749"/>
      <c r="AU195" s="751"/>
      <c r="AV195" s="752"/>
      <c r="AW195" s="753"/>
      <c r="AX195" s="753"/>
      <c r="AY195" s="754"/>
      <c r="AZ195" s="754"/>
      <c r="BA195" s="754"/>
      <c r="BB195" s="754"/>
      <c r="BC195" s="754"/>
      <c r="BD195" s="754"/>
      <c r="BE195" s="754"/>
      <c r="BF195" s="754"/>
      <c r="BG195" s="754"/>
      <c r="BH195" s="754"/>
      <c r="BI195" s="754"/>
      <c r="BJ195" s="757"/>
      <c r="BK195" s="759"/>
      <c r="BL195" s="761"/>
      <c r="BM195" s="762"/>
      <c r="BN195" s="762"/>
      <c r="BO195" s="762"/>
      <c r="BP195" s="763"/>
      <c r="BQ195" s="763"/>
      <c r="BR195" s="764"/>
      <c r="BS195" s="765"/>
      <c r="BT195" s="766"/>
      <c r="BU195" s="766"/>
      <c r="BV195" s="766"/>
      <c r="BW195" s="767"/>
      <c r="BX195" s="769"/>
      <c r="BY195" s="770"/>
      <c r="BZ195" s="771"/>
      <c r="CA195" s="772"/>
      <c r="CB195" s="772"/>
      <c r="CC195" s="772"/>
      <c r="CD195" s="774"/>
      <c r="CE195" s="775"/>
      <c r="CF195" s="776"/>
      <c r="CG195" s="777"/>
      <c r="CH195" s="778"/>
      <c r="CI195" s="778"/>
      <c r="CJ195" s="778"/>
      <c r="CK195" s="779"/>
      <c r="CL195" s="780"/>
      <c r="CM195" s="781"/>
      <c r="CN195" s="782"/>
      <c r="CO195" s="783"/>
      <c r="CP195" s="784"/>
      <c r="CQ195" s="784"/>
      <c r="CR195" s="785"/>
      <c r="CS195" s="786"/>
      <c r="CT195" s="787"/>
      <c r="CU195" s="788"/>
      <c r="CV195" s="789"/>
      <c r="CW195" s="790"/>
      <c r="CX195" s="790"/>
      <c r="CY195" s="791"/>
      <c r="CZ195" s="793"/>
      <c r="DA195" s="794"/>
      <c r="DB195" s="795"/>
      <c r="DC195" s="796"/>
      <c r="DD195" s="796"/>
      <c r="DE195" s="796"/>
      <c r="DF195" s="798"/>
      <c r="DG195" s="799"/>
      <c r="DH195" s="800"/>
      <c r="DI195" s="801"/>
      <c r="DJ195" s="801"/>
      <c r="DK195" s="801"/>
      <c r="DL195" s="801"/>
      <c r="DM195" s="802"/>
      <c r="DN195" s="803"/>
      <c r="DO195" s="804"/>
      <c r="DP195" s="805"/>
      <c r="DQ195" s="807"/>
      <c r="DR195" s="808"/>
      <c r="DS195" s="808"/>
      <c r="DT195" s="809"/>
      <c r="DU195" s="810"/>
      <c r="DV195" s="811"/>
      <c r="DW195" s="812"/>
      <c r="DX195" s="815"/>
      <c r="DY195" s="815"/>
      <c r="DZ195" s="815"/>
      <c r="EA195" s="816"/>
      <c r="EB195" s="817"/>
      <c r="EC195" s="818"/>
      <c r="ED195" s="819"/>
      <c r="EE195" s="821"/>
      <c r="EF195" s="821"/>
      <c r="EG195" s="822"/>
      <c r="EH195" s="822"/>
      <c r="EI195" s="823"/>
      <c r="EJ195" s="825"/>
      <c r="EK195" s="825"/>
      <c r="EL195" s="825"/>
      <c r="EM195" s="825"/>
      <c r="EN195" s="823"/>
      <c r="EO195" s="825"/>
      <c r="EP195" s="826"/>
      <c r="EQ195" s="827"/>
      <c r="ER195" s="828"/>
      <c r="ES195" s="829"/>
      <c r="ET195" s="831"/>
      <c r="EU195" s="831"/>
      <c r="EV195" s="831"/>
      <c r="EW195" s="832"/>
      <c r="EX195" s="833"/>
      <c r="EY195" s="834"/>
      <c r="EZ195" s="551"/>
      <c r="FA195" s="577" t="s">
        <v>1102</v>
      </c>
      <c r="FB195" s="577"/>
      <c r="FC195" s="574"/>
      <c r="FD195" s="595"/>
      <c r="FE195" s="567" t="s">
        <v>1107</v>
      </c>
    </row>
    <row r="196" spans="1:161" s="575" customFormat="1" ht="65.25" customHeight="1">
      <c r="A196" s="544">
        <v>112</v>
      </c>
      <c r="B196" s="569" t="s">
        <v>1229</v>
      </c>
      <c r="C196" s="671" t="s">
        <v>1233</v>
      </c>
      <c r="D196" s="576" t="s">
        <v>1230</v>
      </c>
      <c r="E196" s="563">
        <f t="shared" ref="E196" si="184">SUM(I196:N196)</f>
        <v>0</v>
      </c>
      <c r="F196" s="563">
        <v>0</v>
      </c>
      <c r="G196" s="563">
        <v>0</v>
      </c>
      <c r="H196" s="563">
        <v>0</v>
      </c>
      <c r="I196" s="563">
        <f t="shared" si="176"/>
        <v>0</v>
      </c>
      <c r="J196" s="563">
        <f t="shared" si="174"/>
        <v>0</v>
      </c>
      <c r="K196" s="563">
        <f t="shared" si="173"/>
        <v>0</v>
      </c>
      <c r="L196" s="563">
        <f t="shared" si="169"/>
        <v>0</v>
      </c>
      <c r="M196" s="563">
        <f t="shared" si="170"/>
        <v>0</v>
      </c>
      <c r="N196" s="563"/>
      <c r="O196" s="563">
        <f t="shared" si="171"/>
        <v>0</v>
      </c>
      <c r="P196" s="563">
        <f t="shared" si="172"/>
        <v>0</v>
      </c>
      <c r="Q196" s="563"/>
      <c r="R196" s="563"/>
      <c r="S196" s="563"/>
      <c r="T196" s="670"/>
      <c r="U196" s="670"/>
      <c r="V196" s="670"/>
      <c r="W196" s="670"/>
      <c r="X196" s="670"/>
      <c r="Y196" s="670"/>
      <c r="Z196" s="670"/>
      <c r="AA196" s="670"/>
      <c r="AB196" s="732"/>
      <c r="AC196" s="733"/>
      <c r="AD196" s="733"/>
      <c r="AE196" s="734"/>
      <c r="AF196" s="734"/>
      <c r="AG196" s="735"/>
      <c r="AH196" s="735"/>
      <c r="AI196" s="738"/>
      <c r="AJ196" s="740"/>
      <c r="AK196" s="742"/>
      <c r="AL196" s="743"/>
      <c r="AM196" s="743"/>
      <c r="AN196" s="744"/>
      <c r="AO196" s="745"/>
      <c r="AP196" s="746"/>
      <c r="AQ196" s="747"/>
      <c r="AR196" s="748"/>
      <c r="AS196" s="749"/>
      <c r="AT196" s="749"/>
      <c r="AU196" s="751"/>
      <c r="AV196" s="752"/>
      <c r="AW196" s="753"/>
      <c r="AX196" s="753"/>
      <c r="AY196" s="754"/>
      <c r="AZ196" s="754"/>
      <c r="BA196" s="754"/>
      <c r="BB196" s="754"/>
      <c r="BC196" s="754"/>
      <c r="BD196" s="754"/>
      <c r="BE196" s="754"/>
      <c r="BF196" s="754"/>
      <c r="BG196" s="754"/>
      <c r="BH196" s="754"/>
      <c r="BI196" s="754"/>
      <c r="BJ196" s="757"/>
      <c r="BK196" s="759"/>
      <c r="BL196" s="761"/>
      <c r="BM196" s="762"/>
      <c r="BN196" s="762"/>
      <c r="BO196" s="762"/>
      <c r="BP196" s="763"/>
      <c r="BQ196" s="763"/>
      <c r="BR196" s="764"/>
      <c r="BS196" s="765"/>
      <c r="BT196" s="766"/>
      <c r="BU196" s="766"/>
      <c r="BV196" s="766"/>
      <c r="BW196" s="767"/>
      <c r="BX196" s="769"/>
      <c r="BY196" s="770"/>
      <c r="BZ196" s="771"/>
      <c r="CA196" s="772"/>
      <c r="CB196" s="772"/>
      <c r="CC196" s="772"/>
      <c r="CD196" s="774"/>
      <c r="CE196" s="775"/>
      <c r="CF196" s="776"/>
      <c r="CG196" s="777"/>
      <c r="CH196" s="778"/>
      <c r="CI196" s="778"/>
      <c r="CJ196" s="778"/>
      <c r="CK196" s="779"/>
      <c r="CL196" s="780"/>
      <c r="CM196" s="781"/>
      <c r="CN196" s="782"/>
      <c r="CO196" s="783"/>
      <c r="CP196" s="784"/>
      <c r="CQ196" s="784"/>
      <c r="CR196" s="785"/>
      <c r="CS196" s="786"/>
      <c r="CT196" s="787"/>
      <c r="CU196" s="788"/>
      <c r="CV196" s="789"/>
      <c r="CW196" s="790"/>
      <c r="CX196" s="790"/>
      <c r="CY196" s="791"/>
      <c r="CZ196" s="793"/>
      <c r="DA196" s="794"/>
      <c r="DB196" s="795"/>
      <c r="DC196" s="796"/>
      <c r="DD196" s="796"/>
      <c r="DE196" s="796"/>
      <c r="DF196" s="798"/>
      <c r="DG196" s="799"/>
      <c r="DH196" s="800"/>
      <c r="DI196" s="801"/>
      <c r="DJ196" s="801"/>
      <c r="DK196" s="801"/>
      <c r="DL196" s="801"/>
      <c r="DM196" s="802"/>
      <c r="DN196" s="803"/>
      <c r="DO196" s="804"/>
      <c r="DP196" s="805"/>
      <c r="DQ196" s="807"/>
      <c r="DR196" s="808"/>
      <c r="DS196" s="808"/>
      <c r="DT196" s="809"/>
      <c r="DU196" s="810"/>
      <c r="DV196" s="811"/>
      <c r="DW196" s="812"/>
      <c r="DX196" s="815"/>
      <c r="DY196" s="815"/>
      <c r="DZ196" s="815"/>
      <c r="EA196" s="816"/>
      <c r="EB196" s="817"/>
      <c r="EC196" s="818"/>
      <c r="ED196" s="819"/>
      <c r="EE196" s="821"/>
      <c r="EF196" s="821"/>
      <c r="EG196" s="822"/>
      <c r="EH196" s="822"/>
      <c r="EI196" s="823"/>
      <c r="EJ196" s="825"/>
      <c r="EK196" s="825"/>
      <c r="EL196" s="825"/>
      <c r="EM196" s="825"/>
      <c r="EN196" s="823"/>
      <c r="EO196" s="825"/>
      <c r="EP196" s="826"/>
      <c r="EQ196" s="827"/>
      <c r="ER196" s="828"/>
      <c r="ES196" s="829"/>
      <c r="ET196" s="831"/>
      <c r="EU196" s="831"/>
      <c r="EV196" s="831"/>
      <c r="EW196" s="832"/>
      <c r="EX196" s="833"/>
      <c r="EY196" s="834"/>
      <c r="EZ196" s="670"/>
      <c r="FA196" s="577"/>
      <c r="FB196" s="577" t="s">
        <v>1232</v>
      </c>
      <c r="FC196" s="574"/>
      <c r="FD196" s="595"/>
      <c r="FE196" s="567" t="s">
        <v>1231</v>
      </c>
    </row>
    <row r="197" spans="1:161" s="575" customFormat="1" ht="48" customHeight="1">
      <c r="A197" s="665">
        <v>112</v>
      </c>
      <c r="B197" s="569" t="s">
        <v>1116</v>
      </c>
      <c r="C197" s="607" t="s">
        <v>995</v>
      </c>
      <c r="D197" s="576" t="s">
        <v>1117</v>
      </c>
      <c r="E197" s="563">
        <f t="shared" si="178"/>
        <v>0</v>
      </c>
      <c r="F197" s="563">
        <v>0</v>
      </c>
      <c r="G197" s="563">
        <v>0</v>
      </c>
      <c r="H197" s="563">
        <v>0</v>
      </c>
      <c r="I197" s="563">
        <f t="shared" si="176"/>
        <v>0</v>
      </c>
      <c r="J197" s="563">
        <f t="shared" si="174"/>
        <v>0</v>
      </c>
      <c r="K197" s="563">
        <f t="shared" si="173"/>
        <v>0</v>
      </c>
      <c r="L197" s="563">
        <f t="shared" si="169"/>
        <v>0</v>
      </c>
      <c r="M197" s="563">
        <f t="shared" si="170"/>
        <v>0</v>
      </c>
      <c r="N197" s="563"/>
      <c r="O197" s="563">
        <f t="shared" si="171"/>
        <v>0</v>
      </c>
      <c r="P197" s="563">
        <f t="shared" si="172"/>
        <v>0</v>
      </c>
      <c r="Q197" s="563"/>
      <c r="R197" s="563"/>
      <c r="S197" s="563"/>
      <c r="T197" s="607"/>
      <c r="U197" s="607"/>
      <c r="V197" s="607"/>
      <c r="W197" s="607"/>
      <c r="X197" s="607"/>
      <c r="Y197" s="607"/>
      <c r="Z197" s="607"/>
      <c r="AA197" s="607"/>
      <c r="AB197" s="732"/>
      <c r="AC197" s="733"/>
      <c r="AD197" s="733"/>
      <c r="AE197" s="734"/>
      <c r="AF197" s="734"/>
      <c r="AG197" s="735"/>
      <c r="AH197" s="735"/>
      <c r="AI197" s="738"/>
      <c r="AJ197" s="740"/>
      <c r="AK197" s="742"/>
      <c r="AL197" s="743"/>
      <c r="AM197" s="743"/>
      <c r="AN197" s="744"/>
      <c r="AO197" s="745"/>
      <c r="AP197" s="746"/>
      <c r="AQ197" s="747"/>
      <c r="AR197" s="748"/>
      <c r="AS197" s="749"/>
      <c r="AT197" s="749"/>
      <c r="AU197" s="751"/>
      <c r="AV197" s="752"/>
      <c r="AW197" s="753"/>
      <c r="AX197" s="753"/>
      <c r="AY197" s="754"/>
      <c r="AZ197" s="754"/>
      <c r="BA197" s="754"/>
      <c r="BB197" s="754"/>
      <c r="BC197" s="754"/>
      <c r="BD197" s="754"/>
      <c r="BE197" s="754"/>
      <c r="BF197" s="754"/>
      <c r="BG197" s="754"/>
      <c r="BH197" s="754"/>
      <c r="BI197" s="754"/>
      <c r="BJ197" s="757"/>
      <c r="BK197" s="759"/>
      <c r="BL197" s="761"/>
      <c r="BM197" s="762"/>
      <c r="BN197" s="762"/>
      <c r="BO197" s="762"/>
      <c r="BP197" s="763"/>
      <c r="BQ197" s="763"/>
      <c r="BR197" s="764"/>
      <c r="BS197" s="765"/>
      <c r="BT197" s="766"/>
      <c r="BU197" s="766"/>
      <c r="BV197" s="766"/>
      <c r="BW197" s="767"/>
      <c r="BX197" s="769"/>
      <c r="BY197" s="770"/>
      <c r="BZ197" s="771"/>
      <c r="CA197" s="772"/>
      <c r="CB197" s="772"/>
      <c r="CC197" s="772"/>
      <c r="CD197" s="774"/>
      <c r="CE197" s="775"/>
      <c r="CF197" s="776"/>
      <c r="CG197" s="777"/>
      <c r="CH197" s="778"/>
      <c r="CI197" s="778"/>
      <c r="CJ197" s="778"/>
      <c r="CK197" s="779"/>
      <c r="CL197" s="780"/>
      <c r="CM197" s="781"/>
      <c r="CN197" s="782"/>
      <c r="CO197" s="783"/>
      <c r="CP197" s="784"/>
      <c r="CQ197" s="784"/>
      <c r="CR197" s="785"/>
      <c r="CS197" s="786"/>
      <c r="CT197" s="787"/>
      <c r="CU197" s="788"/>
      <c r="CV197" s="789"/>
      <c r="CW197" s="790"/>
      <c r="CX197" s="790"/>
      <c r="CY197" s="791"/>
      <c r="CZ197" s="793"/>
      <c r="DA197" s="794"/>
      <c r="DB197" s="795"/>
      <c r="DC197" s="796"/>
      <c r="DD197" s="796"/>
      <c r="DE197" s="796"/>
      <c r="DF197" s="798"/>
      <c r="DG197" s="799"/>
      <c r="DH197" s="800"/>
      <c r="DI197" s="801"/>
      <c r="DJ197" s="801"/>
      <c r="DK197" s="801"/>
      <c r="DL197" s="801"/>
      <c r="DM197" s="802"/>
      <c r="DN197" s="803"/>
      <c r="DO197" s="804"/>
      <c r="DP197" s="805"/>
      <c r="DQ197" s="807"/>
      <c r="DR197" s="808"/>
      <c r="DS197" s="808"/>
      <c r="DT197" s="809"/>
      <c r="DU197" s="810"/>
      <c r="DV197" s="811"/>
      <c r="DW197" s="812"/>
      <c r="DX197" s="815"/>
      <c r="DY197" s="815"/>
      <c r="DZ197" s="815"/>
      <c r="EA197" s="816"/>
      <c r="EB197" s="817"/>
      <c r="EC197" s="818"/>
      <c r="ED197" s="819"/>
      <c r="EE197" s="821"/>
      <c r="EF197" s="821"/>
      <c r="EG197" s="822"/>
      <c r="EH197" s="822"/>
      <c r="EI197" s="823"/>
      <c r="EJ197" s="825"/>
      <c r="EK197" s="825"/>
      <c r="EL197" s="825"/>
      <c r="EM197" s="825"/>
      <c r="EN197" s="823"/>
      <c r="EO197" s="825"/>
      <c r="EP197" s="826"/>
      <c r="EQ197" s="827"/>
      <c r="ER197" s="828"/>
      <c r="ES197" s="829"/>
      <c r="ET197" s="831"/>
      <c r="EU197" s="831"/>
      <c r="EV197" s="831"/>
      <c r="EW197" s="832"/>
      <c r="EX197" s="833"/>
      <c r="EY197" s="834"/>
      <c r="EZ197" s="607"/>
      <c r="FA197" s="574" t="s">
        <v>1118</v>
      </c>
      <c r="FB197" s="577"/>
      <c r="FC197" s="574"/>
      <c r="FD197" s="595"/>
      <c r="FE197" s="567" t="s">
        <v>1005</v>
      </c>
    </row>
    <row r="198" spans="1:161" s="575" customFormat="1" ht="48" customHeight="1">
      <c r="A198" s="544">
        <v>113</v>
      </c>
      <c r="B198" s="569" t="s">
        <v>1116</v>
      </c>
      <c r="C198" s="629" t="s">
        <v>995</v>
      </c>
      <c r="D198" s="576" t="s">
        <v>1158</v>
      </c>
      <c r="E198" s="563">
        <f t="shared" si="178"/>
        <v>0</v>
      </c>
      <c r="F198" s="563">
        <v>0</v>
      </c>
      <c r="G198" s="563">
        <v>0</v>
      </c>
      <c r="H198" s="563">
        <v>0</v>
      </c>
      <c r="I198" s="563">
        <f t="shared" si="176"/>
        <v>0</v>
      </c>
      <c r="J198" s="563">
        <f t="shared" si="174"/>
        <v>0</v>
      </c>
      <c r="K198" s="563">
        <f t="shared" si="173"/>
        <v>0</v>
      </c>
      <c r="L198" s="563">
        <f t="shared" si="169"/>
        <v>0</v>
      </c>
      <c r="M198" s="563">
        <f t="shared" si="170"/>
        <v>0</v>
      </c>
      <c r="N198" s="563"/>
      <c r="O198" s="563">
        <f t="shared" si="171"/>
        <v>0</v>
      </c>
      <c r="P198" s="563">
        <f t="shared" si="172"/>
        <v>0</v>
      </c>
      <c r="Q198" s="563"/>
      <c r="R198" s="563"/>
      <c r="S198" s="563"/>
      <c r="T198" s="629"/>
      <c r="U198" s="629"/>
      <c r="V198" s="629"/>
      <c r="W198" s="629"/>
      <c r="X198" s="629"/>
      <c r="Y198" s="629"/>
      <c r="Z198" s="629"/>
      <c r="AA198" s="629"/>
      <c r="AB198" s="732"/>
      <c r="AC198" s="733"/>
      <c r="AD198" s="733"/>
      <c r="AE198" s="734"/>
      <c r="AF198" s="734"/>
      <c r="AG198" s="735"/>
      <c r="AH198" s="735"/>
      <c r="AI198" s="738"/>
      <c r="AJ198" s="740"/>
      <c r="AK198" s="742"/>
      <c r="AL198" s="743"/>
      <c r="AM198" s="743"/>
      <c r="AN198" s="744"/>
      <c r="AO198" s="745"/>
      <c r="AP198" s="746"/>
      <c r="AQ198" s="747"/>
      <c r="AR198" s="748"/>
      <c r="AS198" s="749"/>
      <c r="AT198" s="749"/>
      <c r="AU198" s="751"/>
      <c r="AV198" s="752"/>
      <c r="AW198" s="753"/>
      <c r="AX198" s="753"/>
      <c r="AY198" s="754"/>
      <c r="AZ198" s="754"/>
      <c r="BA198" s="754"/>
      <c r="BB198" s="754"/>
      <c r="BC198" s="754"/>
      <c r="BD198" s="754"/>
      <c r="BE198" s="754"/>
      <c r="BF198" s="754"/>
      <c r="BG198" s="754"/>
      <c r="BH198" s="754"/>
      <c r="BI198" s="754"/>
      <c r="BJ198" s="757"/>
      <c r="BK198" s="759"/>
      <c r="BL198" s="761"/>
      <c r="BM198" s="762"/>
      <c r="BN198" s="762"/>
      <c r="BO198" s="762"/>
      <c r="BP198" s="763"/>
      <c r="BQ198" s="763"/>
      <c r="BR198" s="764"/>
      <c r="BS198" s="765"/>
      <c r="BT198" s="766"/>
      <c r="BU198" s="766"/>
      <c r="BV198" s="766"/>
      <c r="BW198" s="767"/>
      <c r="BX198" s="769"/>
      <c r="BY198" s="770"/>
      <c r="BZ198" s="771"/>
      <c r="CA198" s="772"/>
      <c r="CB198" s="772"/>
      <c r="CC198" s="772"/>
      <c r="CD198" s="774"/>
      <c r="CE198" s="775"/>
      <c r="CF198" s="776"/>
      <c r="CG198" s="777"/>
      <c r="CH198" s="778"/>
      <c r="CI198" s="778"/>
      <c r="CJ198" s="778"/>
      <c r="CK198" s="779"/>
      <c r="CL198" s="780"/>
      <c r="CM198" s="781"/>
      <c r="CN198" s="782"/>
      <c r="CO198" s="783"/>
      <c r="CP198" s="784"/>
      <c r="CQ198" s="784"/>
      <c r="CR198" s="785"/>
      <c r="CS198" s="786"/>
      <c r="CT198" s="787"/>
      <c r="CU198" s="788"/>
      <c r="CV198" s="789"/>
      <c r="CW198" s="790"/>
      <c r="CX198" s="790"/>
      <c r="CY198" s="791"/>
      <c r="CZ198" s="793"/>
      <c r="DA198" s="794"/>
      <c r="DB198" s="795"/>
      <c r="DC198" s="796"/>
      <c r="DD198" s="796"/>
      <c r="DE198" s="796"/>
      <c r="DF198" s="798"/>
      <c r="DG198" s="799"/>
      <c r="DH198" s="800"/>
      <c r="DI198" s="801"/>
      <c r="DJ198" s="801"/>
      <c r="DK198" s="801"/>
      <c r="DL198" s="801"/>
      <c r="DM198" s="802"/>
      <c r="DN198" s="803"/>
      <c r="DO198" s="804"/>
      <c r="DP198" s="805"/>
      <c r="DQ198" s="807"/>
      <c r="DR198" s="808"/>
      <c r="DS198" s="808"/>
      <c r="DT198" s="809"/>
      <c r="DU198" s="810"/>
      <c r="DV198" s="811"/>
      <c r="DW198" s="812"/>
      <c r="DX198" s="815"/>
      <c r="DY198" s="815"/>
      <c r="DZ198" s="815"/>
      <c r="EA198" s="816"/>
      <c r="EB198" s="817"/>
      <c r="EC198" s="818"/>
      <c r="ED198" s="819"/>
      <c r="EE198" s="821"/>
      <c r="EF198" s="821"/>
      <c r="EG198" s="822"/>
      <c r="EH198" s="822"/>
      <c r="EI198" s="823"/>
      <c r="EJ198" s="825"/>
      <c r="EK198" s="825"/>
      <c r="EL198" s="825"/>
      <c r="EM198" s="825"/>
      <c r="EN198" s="823"/>
      <c r="EO198" s="825"/>
      <c r="EP198" s="826"/>
      <c r="EQ198" s="827"/>
      <c r="ER198" s="828"/>
      <c r="ES198" s="829"/>
      <c r="ET198" s="831"/>
      <c r="EU198" s="831"/>
      <c r="EV198" s="831"/>
      <c r="EW198" s="832"/>
      <c r="EX198" s="833"/>
      <c r="EY198" s="834"/>
      <c r="EZ198" s="629"/>
      <c r="FA198" s="574"/>
      <c r="FB198" s="577"/>
      <c r="FC198" s="574"/>
      <c r="FD198" s="595"/>
      <c r="FE198" s="567" t="s">
        <v>1005</v>
      </c>
    </row>
    <row r="199" spans="1:161" s="575" customFormat="1" ht="48" customHeight="1">
      <c r="A199" s="665">
        <v>114</v>
      </c>
      <c r="B199" s="569" t="s">
        <v>1124</v>
      </c>
      <c r="C199" s="611" t="s">
        <v>995</v>
      </c>
      <c r="D199" s="576" t="s">
        <v>1125</v>
      </c>
      <c r="E199" s="563">
        <f t="shared" si="178"/>
        <v>0</v>
      </c>
      <c r="F199" s="563">
        <v>0</v>
      </c>
      <c r="G199" s="563">
        <v>0</v>
      </c>
      <c r="H199" s="563">
        <v>0</v>
      </c>
      <c r="I199" s="563">
        <f t="shared" si="176"/>
        <v>0</v>
      </c>
      <c r="J199" s="563">
        <f t="shared" si="174"/>
        <v>0</v>
      </c>
      <c r="K199" s="563">
        <f t="shared" si="173"/>
        <v>0</v>
      </c>
      <c r="L199" s="563">
        <f t="shared" si="169"/>
        <v>0</v>
      </c>
      <c r="M199" s="563">
        <f t="shared" si="170"/>
        <v>0</v>
      </c>
      <c r="N199" s="563"/>
      <c r="O199" s="563">
        <f t="shared" si="171"/>
        <v>0</v>
      </c>
      <c r="P199" s="563">
        <f t="shared" si="172"/>
        <v>0</v>
      </c>
      <c r="Q199" s="563"/>
      <c r="R199" s="563"/>
      <c r="S199" s="563"/>
      <c r="T199" s="611"/>
      <c r="U199" s="611"/>
      <c r="V199" s="611"/>
      <c r="W199" s="611"/>
      <c r="X199" s="611"/>
      <c r="Y199" s="611"/>
      <c r="Z199" s="611"/>
      <c r="AA199" s="611"/>
      <c r="AB199" s="732"/>
      <c r="AC199" s="733"/>
      <c r="AD199" s="733"/>
      <c r="AE199" s="734"/>
      <c r="AF199" s="734"/>
      <c r="AG199" s="735"/>
      <c r="AH199" s="735"/>
      <c r="AI199" s="738"/>
      <c r="AJ199" s="740"/>
      <c r="AK199" s="742"/>
      <c r="AL199" s="743"/>
      <c r="AM199" s="743"/>
      <c r="AN199" s="744"/>
      <c r="AO199" s="745"/>
      <c r="AP199" s="746"/>
      <c r="AQ199" s="747"/>
      <c r="AR199" s="748"/>
      <c r="AS199" s="749"/>
      <c r="AT199" s="749"/>
      <c r="AU199" s="751"/>
      <c r="AV199" s="752"/>
      <c r="AW199" s="753"/>
      <c r="AX199" s="753"/>
      <c r="AY199" s="754"/>
      <c r="AZ199" s="754"/>
      <c r="BA199" s="754"/>
      <c r="BB199" s="754"/>
      <c r="BC199" s="754"/>
      <c r="BD199" s="754"/>
      <c r="BE199" s="754"/>
      <c r="BF199" s="754"/>
      <c r="BG199" s="754"/>
      <c r="BH199" s="754"/>
      <c r="BI199" s="754"/>
      <c r="BJ199" s="757"/>
      <c r="BK199" s="759"/>
      <c r="BL199" s="761"/>
      <c r="BM199" s="762"/>
      <c r="BN199" s="762"/>
      <c r="BO199" s="762"/>
      <c r="BP199" s="763"/>
      <c r="BQ199" s="763"/>
      <c r="BR199" s="764"/>
      <c r="BS199" s="765"/>
      <c r="BT199" s="766"/>
      <c r="BU199" s="766"/>
      <c r="BV199" s="766"/>
      <c r="BW199" s="767"/>
      <c r="BX199" s="769"/>
      <c r="BY199" s="770"/>
      <c r="BZ199" s="771"/>
      <c r="CA199" s="772"/>
      <c r="CB199" s="772"/>
      <c r="CC199" s="772"/>
      <c r="CD199" s="774"/>
      <c r="CE199" s="775"/>
      <c r="CF199" s="776"/>
      <c r="CG199" s="777"/>
      <c r="CH199" s="778"/>
      <c r="CI199" s="778"/>
      <c r="CJ199" s="778"/>
      <c r="CK199" s="779"/>
      <c r="CL199" s="780"/>
      <c r="CM199" s="781"/>
      <c r="CN199" s="782"/>
      <c r="CO199" s="783"/>
      <c r="CP199" s="784"/>
      <c r="CQ199" s="784"/>
      <c r="CR199" s="785"/>
      <c r="CS199" s="786"/>
      <c r="CT199" s="787"/>
      <c r="CU199" s="788"/>
      <c r="CV199" s="789"/>
      <c r="CW199" s="790"/>
      <c r="CX199" s="790"/>
      <c r="CY199" s="791"/>
      <c r="CZ199" s="793"/>
      <c r="DA199" s="794"/>
      <c r="DB199" s="795"/>
      <c r="DC199" s="796"/>
      <c r="DD199" s="796"/>
      <c r="DE199" s="796"/>
      <c r="DF199" s="798"/>
      <c r="DG199" s="799"/>
      <c r="DH199" s="800"/>
      <c r="DI199" s="801"/>
      <c r="DJ199" s="801"/>
      <c r="DK199" s="801"/>
      <c r="DL199" s="801"/>
      <c r="DM199" s="802"/>
      <c r="DN199" s="803"/>
      <c r="DO199" s="804"/>
      <c r="DP199" s="805"/>
      <c r="DQ199" s="807"/>
      <c r="DR199" s="808"/>
      <c r="DS199" s="808"/>
      <c r="DT199" s="809"/>
      <c r="DU199" s="810"/>
      <c r="DV199" s="811"/>
      <c r="DW199" s="812"/>
      <c r="DX199" s="815"/>
      <c r="DY199" s="815"/>
      <c r="DZ199" s="815"/>
      <c r="EA199" s="816"/>
      <c r="EB199" s="817"/>
      <c r="EC199" s="818"/>
      <c r="ED199" s="819"/>
      <c r="EE199" s="821"/>
      <c r="EF199" s="821"/>
      <c r="EG199" s="822"/>
      <c r="EH199" s="822"/>
      <c r="EI199" s="823"/>
      <c r="EJ199" s="825"/>
      <c r="EK199" s="825"/>
      <c r="EL199" s="825"/>
      <c r="EM199" s="825"/>
      <c r="EN199" s="823"/>
      <c r="EO199" s="825"/>
      <c r="EP199" s="826"/>
      <c r="EQ199" s="827"/>
      <c r="ER199" s="828"/>
      <c r="ES199" s="829"/>
      <c r="ET199" s="831"/>
      <c r="EU199" s="831"/>
      <c r="EV199" s="831"/>
      <c r="EW199" s="832"/>
      <c r="EX199" s="833"/>
      <c r="EY199" s="834"/>
      <c r="EZ199" s="611"/>
      <c r="FA199" s="574"/>
      <c r="FB199" s="577"/>
      <c r="FC199" s="574"/>
      <c r="FD199" s="595"/>
      <c r="FE199" s="567" t="s">
        <v>1005</v>
      </c>
    </row>
    <row r="200" spans="1:161" s="575" customFormat="1" ht="56.25">
      <c r="A200" s="544">
        <v>115</v>
      </c>
      <c r="B200" s="569" t="s">
        <v>1192</v>
      </c>
      <c r="C200" s="646" t="s">
        <v>1194</v>
      </c>
      <c r="D200" s="576" t="s">
        <v>1195</v>
      </c>
      <c r="E200" s="563">
        <f t="shared" si="178"/>
        <v>0</v>
      </c>
      <c r="F200" s="563">
        <v>0</v>
      </c>
      <c r="G200" s="563">
        <v>0</v>
      </c>
      <c r="H200" s="563">
        <v>0</v>
      </c>
      <c r="I200" s="563">
        <f t="shared" si="176"/>
        <v>0</v>
      </c>
      <c r="J200" s="563">
        <f t="shared" si="174"/>
        <v>0</v>
      </c>
      <c r="K200" s="563">
        <f t="shared" si="173"/>
        <v>0</v>
      </c>
      <c r="L200" s="563">
        <f t="shared" si="169"/>
        <v>0</v>
      </c>
      <c r="M200" s="563">
        <f t="shared" si="170"/>
        <v>0</v>
      </c>
      <c r="N200" s="563"/>
      <c r="O200" s="563">
        <f t="shared" si="171"/>
        <v>0</v>
      </c>
      <c r="P200" s="563">
        <f t="shared" si="172"/>
        <v>0</v>
      </c>
      <c r="Q200" s="563"/>
      <c r="R200" s="563"/>
      <c r="S200" s="563"/>
      <c r="T200" s="645"/>
      <c r="U200" s="645"/>
      <c r="V200" s="645"/>
      <c r="W200" s="645"/>
      <c r="X200" s="645"/>
      <c r="Y200" s="645"/>
      <c r="Z200" s="645"/>
      <c r="AA200" s="645"/>
      <c r="AB200" s="732"/>
      <c r="AC200" s="733"/>
      <c r="AD200" s="733"/>
      <c r="AE200" s="734"/>
      <c r="AF200" s="734"/>
      <c r="AG200" s="735"/>
      <c r="AH200" s="735"/>
      <c r="AI200" s="738"/>
      <c r="AJ200" s="740"/>
      <c r="AK200" s="742"/>
      <c r="AL200" s="743"/>
      <c r="AM200" s="743"/>
      <c r="AN200" s="744"/>
      <c r="AO200" s="745"/>
      <c r="AP200" s="746"/>
      <c r="AQ200" s="747"/>
      <c r="AR200" s="748"/>
      <c r="AS200" s="749"/>
      <c r="AT200" s="749"/>
      <c r="AU200" s="751"/>
      <c r="AV200" s="752"/>
      <c r="AW200" s="753"/>
      <c r="AX200" s="753"/>
      <c r="AY200" s="754"/>
      <c r="AZ200" s="754"/>
      <c r="BA200" s="754"/>
      <c r="BB200" s="754"/>
      <c r="BC200" s="754"/>
      <c r="BD200" s="754"/>
      <c r="BE200" s="754"/>
      <c r="BF200" s="754"/>
      <c r="BG200" s="754"/>
      <c r="BH200" s="754"/>
      <c r="BI200" s="754"/>
      <c r="BJ200" s="757"/>
      <c r="BK200" s="759"/>
      <c r="BL200" s="761"/>
      <c r="BM200" s="762"/>
      <c r="BN200" s="762"/>
      <c r="BO200" s="762"/>
      <c r="BP200" s="763"/>
      <c r="BQ200" s="763"/>
      <c r="BR200" s="764"/>
      <c r="BS200" s="765"/>
      <c r="BT200" s="766"/>
      <c r="BU200" s="766"/>
      <c r="BV200" s="766"/>
      <c r="BW200" s="767"/>
      <c r="BX200" s="769"/>
      <c r="BY200" s="770"/>
      <c r="BZ200" s="771"/>
      <c r="CA200" s="772"/>
      <c r="CB200" s="772"/>
      <c r="CC200" s="772"/>
      <c r="CD200" s="774"/>
      <c r="CE200" s="775"/>
      <c r="CF200" s="776"/>
      <c r="CG200" s="777"/>
      <c r="CH200" s="778"/>
      <c r="CI200" s="778"/>
      <c r="CJ200" s="778"/>
      <c r="CK200" s="779"/>
      <c r="CL200" s="780"/>
      <c r="CM200" s="781"/>
      <c r="CN200" s="782"/>
      <c r="CO200" s="783"/>
      <c r="CP200" s="784"/>
      <c r="CQ200" s="784"/>
      <c r="CR200" s="785"/>
      <c r="CS200" s="786"/>
      <c r="CT200" s="787"/>
      <c r="CU200" s="788"/>
      <c r="CV200" s="789"/>
      <c r="CW200" s="790"/>
      <c r="CX200" s="790"/>
      <c r="CY200" s="791"/>
      <c r="CZ200" s="793"/>
      <c r="DA200" s="794"/>
      <c r="DB200" s="795"/>
      <c r="DC200" s="796"/>
      <c r="DD200" s="796"/>
      <c r="DE200" s="796"/>
      <c r="DF200" s="798"/>
      <c r="DG200" s="799"/>
      <c r="DH200" s="800"/>
      <c r="DI200" s="801"/>
      <c r="DJ200" s="801"/>
      <c r="DK200" s="801"/>
      <c r="DL200" s="801"/>
      <c r="DM200" s="802"/>
      <c r="DN200" s="803"/>
      <c r="DO200" s="804"/>
      <c r="DP200" s="805"/>
      <c r="DQ200" s="807"/>
      <c r="DR200" s="808"/>
      <c r="DS200" s="808"/>
      <c r="DT200" s="809"/>
      <c r="DU200" s="810"/>
      <c r="DV200" s="811"/>
      <c r="DW200" s="812"/>
      <c r="DX200" s="815"/>
      <c r="DY200" s="815"/>
      <c r="DZ200" s="815"/>
      <c r="EA200" s="816"/>
      <c r="EB200" s="817"/>
      <c r="EC200" s="818"/>
      <c r="ED200" s="819"/>
      <c r="EE200" s="821"/>
      <c r="EF200" s="821"/>
      <c r="EG200" s="822"/>
      <c r="EH200" s="822"/>
      <c r="EI200" s="823"/>
      <c r="EJ200" s="825"/>
      <c r="EK200" s="825"/>
      <c r="EL200" s="825"/>
      <c r="EM200" s="825"/>
      <c r="EN200" s="823"/>
      <c r="EO200" s="825"/>
      <c r="EP200" s="826"/>
      <c r="EQ200" s="827"/>
      <c r="ER200" s="828"/>
      <c r="ES200" s="829"/>
      <c r="ET200" s="831"/>
      <c r="EU200" s="831"/>
      <c r="EV200" s="831"/>
      <c r="EW200" s="832"/>
      <c r="EX200" s="833"/>
      <c r="EY200" s="834"/>
      <c r="EZ200" s="645"/>
      <c r="FA200" s="574"/>
      <c r="FB200" s="577"/>
      <c r="FC200" s="574"/>
      <c r="FD200" s="595"/>
      <c r="FE200" s="567" t="s">
        <v>1193</v>
      </c>
    </row>
    <row r="201" spans="1:161" s="575" customFormat="1" ht="93.75">
      <c r="A201" s="665">
        <v>116</v>
      </c>
      <c r="B201" s="569" t="s">
        <v>1205</v>
      </c>
      <c r="C201" s="656" t="s">
        <v>1066</v>
      </c>
      <c r="D201" s="576" t="s">
        <v>1206</v>
      </c>
      <c r="E201" s="563">
        <f t="shared" si="178"/>
        <v>0</v>
      </c>
      <c r="F201" s="563">
        <v>0</v>
      </c>
      <c r="G201" s="563">
        <v>0</v>
      </c>
      <c r="H201" s="563">
        <v>0</v>
      </c>
      <c r="I201" s="563">
        <f t="shared" si="176"/>
        <v>0</v>
      </c>
      <c r="J201" s="563">
        <f t="shared" si="174"/>
        <v>0</v>
      </c>
      <c r="K201" s="563">
        <f t="shared" si="173"/>
        <v>0</v>
      </c>
      <c r="L201" s="563">
        <f t="shared" si="169"/>
        <v>0</v>
      </c>
      <c r="M201" s="563">
        <f t="shared" si="170"/>
        <v>0</v>
      </c>
      <c r="N201" s="563"/>
      <c r="O201" s="563">
        <f t="shared" si="171"/>
        <v>0</v>
      </c>
      <c r="P201" s="563">
        <f t="shared" si="172"/>
        <v>0</v>
      </c>
      <c r="Q201" s="563"/>
      <c r="R201" s="563"/>
      <c r="S201" s="563"/>
      <c r="T201" s="650"/>
      <c r="U201" s="650"/>
      <c r="V201" s="650"/>
      <c r="W201" s="650"/>
      <c r="X201" s="650"/>
      <c r="Y201" s="650"/>
      <c r="Z201" s="650"/>
      <c r="AA201" s="650"/>
      <c r="AB201" s="732"/>
      <c r="AC201" s="733"/>
      <c r="AD201" s="733"/>
      <c r="AE201" s="734"/>
      <c r="AF201" s="734"/>
      <c r="AG201" s="735"/>
      <c r="AH201" s="735"/>
      <c r="AI201" s="738"/>
      <c r="AJ201" s="740"/>
      <c r="AK201" s="742"/>
      <c r="AL201" s="743"/>
      <c r="AM201" s="743"/>
      <c r="AN201" s="744"/>
      <c r="AO201" s="745"/>
      <c r="AP201" s="746"/>
      <c r="AQ201" s="747"/>
      <c r="AR201" s="748"/>
      <c r="AS201" s="749"/>
      <c r="AT201" s="749"/>
      <c r="AU201" s="751"/>
      <c r="AV201" s="752"/>
      <c r="AW201" s="753"/>
      <c r="AX201" s="753"/>
      <c r="AY201" s="754"/>
      <c r="AZ201" s="754"/>
      <c r="BA201" s="754"/>
      <c r="BB201" s="754"/>
      <c r="BC201" s="754"/>
      <c r="BD201" s="754"/>
      <c r="BE201" s="754"/>
      <c r="BF201" s="754"/>
      <c r="BG201" s="754"/>
      <c r="BH201" s="754"/>
      <c r="BI201" s="754"/>
      <c r="BJ201" s="757"/>
      <c r="BK201" s="759"/>
      <c r="BL201" s="761"/>
      <c r="BM201" s="762"/>
      <c r="BN201" s="762"/>
      <c r="BO201" s="762"/>
      <c r="BP201" s="763"/>
      <c r="BQ201" s="763"/>
      <c r="BR201" s="764"/>
      <c r="BS201" s="765"/>
      <c r="BT201" s="766"/>
      <c r="BU201" s="766"/>
      <c r="BV201" s="766"/>
      <c r="BW201" s="767"/>
      <c r="BX201" s="769"/>
      <c r="BY201" s="770"/>
      <c r="BZ201" s="771"/>
      <c r="CA201" s="772"/>
      <c r="CB201" s="772"/>
      <c r="CC201" s="772"/>
      <c r="CD201" s="774"/>
      <c r="CE201" s="775"/>
      <c r="CF201" s="776"/>
      <c r="CG201" s="777"/>
      <c r="CH201" s="778"/>
      <c r="CI201" s="778"/>
      <c r="CJ201" s="778"/>
      <c r="CK201" s="779"/>
      <c r="CL201" s="780"/>
      <c r="CM201" s="781"/>
      <c r="CN201" s="782"/>
      <c r="CO201" s="783"/>
      <c r="CP201" s="784"/>
      <c r="CQ201" s="784"/>
      <c r="CR201" s="785"/>
      <c r="CS201" s="786"/>
      <c r="CT201" s="787"/>
      <c r="CU201" s="788"/>
      <c r="CV201" s="789"/>
      <c r="CW201" s="790"/>
      <c r="CX201" s="790"/>
      <c r="CY201" s="791"/>
      <c r="CZ201" s="793"/>
      <c r="DA201" s="794"/>
      <c r="DB201" s="795"/>
      <c r="DC201" s="796"/>
      <c r="DD201" s="796"/>
      <c r="DE201" s="796"/>
      <c r="DF201" s="798"/>
      <c r="DG201" s="799"/>
      <c r="DH201" s="800"/>
      <c r="DI201" s="801"/>
      <c r="DJ201" s="801"/>
      <c r="DK201" s="801"/>
      <c r="DL201" s="801"/>
      <c r="DM201" s="802"/>
      <c r="DN201" s="803"/>
      <c r="DO201" s="804"/>
      <c r="DP201" s="805"/>
      <c r="DQ201" s="807"/>
      <c r="DR201" s="808"/>
      <c r="DS201" s="808"/>
      <c r="DT201" s="809"/>
      <c r="DU201" s="810"/>
      <c r="DV201" s="811"/>
      <c r="DW201" s="812"/>
      <c r="DX201" s="815"/>
      <c r="DY201" s="815"/>
      <c r="DZ201" s="815"/>
      <c r="EA201" s="816"/>
      <c r="EB201" s="817"/>
      <c r="EC201" s="818"/>
      <c r="ED201" s="819"/>
      <c r="EE201" s="821"/>
      <c r="EF201" s="821"/>
      <c r="EG201" s="822"/>
      <c r="EH201" s="822"/>
      <c r="EI201" s="823"/>
      <c r="EJ201" s="825"/>
      <c r="EK201" s="825"/>
      <c r="EL201" s="825"/>
      <c r="EM201" s="825"/>
      <c r="EN201" s="823"/>
      <c r="EO201" s="825"/>
      <c r="EP201" s="826"/>
      <c r="EQ201" s="827"/>
      <c r="ER201" s="828"/>
      <c r="ES201" s="829"/>
      <c r="ET201" s="831"/>
      <c r="EU201" s="831"/>
      <c r="EV201" s="831"/>
      <c r="EW201" s="832"/>
      <c r="EX201" s="833"/>
      <c r="EY201" s="834"/>
      <c r="EZ201" s="650"/>
      <c r="FA201" s="574" t="s">
        <v>1207</v>
      </c>
      <c r="FB201" s="577"/>
      <c r="FC201" s="574"/>
      <c r="FD201" s="595"/>
      <c r="FE201" s="567"/>
    </row>
    <row r="202" spans="1:161" s="575" customFormat="1" ht="37.5">
      <c r="A202" s="675"/>
      <c r="B202" s="569" t="s">
        <v>1239</v>
      </c>
      <c r="C202" s="674" t="s">
        <v>1240</v>
      </c>
      <c r="D202" s="576" t="s">
        <v>1241</v>
      </c>
      <c r="E202" s="563">
        <f t="shared" ref="E202" si="185">SUM(I202:N202)</f>
        <v>0</v>
      </c>
      <c r="F202" s="563">
        <v>0</v>
      </c>
      <c r="G202" s="563">
        <v>0</v>
      </c>
      <c r="H202" s="563">
        <v>0</v>
      </c>
      <c r="I202" s="563">
        <f t="shared" si="176"/>
        <v>0</v>
      </c>
      <c r="J202" s="563">
        <f t="shared" si="174"/>
        <v>0</v>
      </c>
      <c r="K202" s="563">
        <f t="shared" si="173"/>
        <v>0</v>
      </c>
      <c r="L202" s="563">
        <f t="shared" si="169"/>
        <v>0</v>
      </c>
      <c r="M202" s="563">
        <f t="shared" si="170"/>
        <v>0</v>
      </c>
      <c r="N202" s="563"/>
      <c r="O202" s="563">
        <f t="shared" si="171"/>
        <v>0</v>
      </c>
      <c r="P202" s="563">
        <f t="shared" si="172"/>
        <v>0</v>
      </c>
      <c r="Q202" s="563"/>
      <c r="R202" s="563"/>
      <c r="S202" s="563"/>
      <c r="T202" s="674"/>
      <c r="U202" s="674"/>
      <c r="V202" s="674"/>
      <c r="W202" s="674"/>
      <c r="X202" s="674"/>
      <c r="Y202" s="674"/>
      <c r="Z202" s="674"/>
      <c r="AA202" s="674"/>
      <c r="AB202" s="732"/>
      <c r="AC202" s="733"/>
      <c r="AD202" s="733"/>
      <c r="AE202" s="734"/>
      <c r="AF202" s="734"/>
      <c r="AG202" s="735"/>
      <c r="AH202" s="735"/>
      <c r="AI202" s="738"/>
      <c r="AJ202" s="740"/>
      <c r="AK202" s="742"/>
      <c r="AL202" s="743"/>
      <c r="AM202" s="743"/>
      <c r="AN202" s="744"/>
      <c r="AO202" s="745"/>
      <c r="AP202" s="746"/>
      <c r="AQ202" s="747"/>
      <c r="AR202" s="748"/>
      <c r="AS202" s="749"/>
      <c r="AT202" s="749"/>
      <c r="AU202" s="751"/>
      <c r="AV202" s="752"/>
      <c r="AW202" s="753"/>
      <c r="AX202" s="753"/>
      <c r="AY202" s="754"/>
      <c r="AZ202" s="754"/>
      <c r="BA202" s="754"/>
      <c r="BB202" s="754"/>
      <c r="BC202" s="754"/>
      <c r="BD202" s="754"/>
      <c r="BE202" s="754"/>
      <c r="BF202" s="754"/>
      <c r="BG202" s="754"/>
      <c r="BH202" s="754"/>
      <c r="BI202" s="754"/>
      <c r="BJ202" s="757"/>
      <c r="BK202" s="759"/>
      <c r="BL202" s="761"/>
      <c r="BM202" s="762"/>
      <c r="BN202" s="762"/>
      <c r="BO202" s="762"/>
      <c r="BP202" s="763"/>
      <c r="BQ202" s="763"/>
      <c r="BR202" s="764"/>
      <c r="BS202" s="765"/>
      <c r="BT202" s="766"/>
      <c r="BU202" s="766"/>
      <c r="BV202" s="766"/>
      <c r="BW202" s="767"/>
      <c r="BX202" s="769"/>
      <c r="BY202" s="770"/>
      <c r="BZ202" s="771"/>
      <c r="CA202" s="772"/>
      <c r="CB202" s="772"/>
      <c r="CC202" s="772"/>
      <c r="CD202" s="774"/>
      <c r="CE202" s="775"/>
      <c r="CF202" s="776"/>
      <c r="CG202" s="777"/>
      <c r="CH202" s="778"/>
      <c r="CI202" s="778"/>
      <c r="CJ202" s="778"/>
      <c r="CK202" s="779"/>
      <c r="CL202" s="780"/>
      <c r="CM202" s="781"/>
      <c r="CN202" s="782"/>
      <c r="CO202" s="783"/>
      <c r="CP202" s="784"/>
      <c r="CQ202" s="784"/>
      <c r="CR202" s="785"/>
      <c r="CS202" s="786"/>
      <c r="CT202" s="787"/>
      <c r="CU202" s="788"/>
      <c r="CV202" s="789"/>
      <c r="CW202" s="790"/>
      <c r="CX202" s="790"/>
      <c r="CY202" s="791"/>
      <c r="CZ202" s="793"/>
      <c r="DA202" s="794"/>
      <c r="DB202" s="795"/>
      <c r="DC202" s="796"/>
      <c r="DD202" s="796"/>
      <c r="DE202" s="796"/>
      <c r="DF202" s="798"/>
      <c r="DG202" s="799"/>
      <c r="DH202" s="800"/>
      <c r="DI202" s="801"/>
      <c r="DJ202" s="801"/>
      <c r="DK202" s="801"/>
      <c r="DL202" s="801"/>
      <c r="DM202" s="802"/>
      <c r="DN202" s="803"/>
      <c r="DO202" s="804"/>
      <c r="DP202" s="805"/>
      <c r="DQ202" s="807"/>
      <c r="DR202" s="808"/>
      <c r="DS202" s="808"/>
      <c r="DT202" s="809"/>
      <c r="DU202" s="810"/>
      <c r="DV202" s="811"/>
      <c r="DW202" s="812"/>
      <c r="DX202" s="815"/>
      <c r="DY202" s="815"/>
      <c r="DZ202" s="815"/>
      <c r="EA202" s="816"/>
      <c r="EB202" s="817"/>
      <c r="EC202" s="818"/>
      <c r="ED202" s="819"/>
      <c r="EE202" s="821"/>
      <c r="EF202" s="821"/>
      <c r="EG202" s="822"/>
      <c r="EH202" s="822"/>
      <c r="EI202" s="823"/>
      <c r="EJ202" s="825"/>
      <c r="EK202" s="825"/>
      <c r="EL202" s="825"/>
      <c r="EM202" s="825"/>
      <c r="EN202" s="823"/>
      <c r="EO202" s="825"/>
      <c r="EP202" s="826"/>
      <c r="EQ202" s="827"/>
      <c r="ER202" s="828"/>
      <c r="ES202" s="829"/>
      <c r="ET202" s="831"/>
      <c r="EU202" s="831"/>
      <c r="EV202" s="831"/>
      <c r="EW202" s="832"/>
      <c r="EX202" s="833"/>
      <c r="EY202" s="834"/>
      <c r="EZ202" s="674"/>
      <c r="FA202" s="574"/>
      <c r="FB202" s="577"/>
      <c r="FC202" s="574"/>
      <c r="FD202" s="595"/>
      <c r="FE202" s="567"/>
    </row>
    <row r="203" spans="1:161" s="575" customFormat="1" ht="37.5">
      <c r="A203" s="544">
        <v>117</v>
      </c>
      <c r="B203" s="569" t="s">
        <v>1077</v>
      </c>
      <c r="C203" s="551" t="s">
        <v>1003</v>
      </c>
      <c r="D203" s="576" t="s">
        <v>1084</v>
      </c>
      <c r="E203" s="563">
        <f t="shared" si="178"/>
        <v>0</v>
      </c>
      <c r="F203" s="563">
        <v>0</v>
      </c>
      <c r="G203" s="563">
        <v>0</v>
      </c>
      <c r="H203" s="563">
        <v>0</v>
      </c>
      <c r="I203" s="563">
        <f t="shared" si="176"/>
        <v>0</v>
      </c>
      <c r="J203" s="563">
        <f t="shared" si="174"/>
        <v>0</v>
      </c>
      <c r="K203" s="563">
        <f t="shared" si="173"/>
        <v>0</v>
      </c>
      <c r="L203" s="563">
        <f t="shared" si="169"/>
        <v>0</v>
      </c>
      <c r="M203" s="563">
        <f t="shared" si="170"/>
        <v>0</v>
      </c>
      <c r="N203" s="563"/>
      <c r="O203" s="563">
        <f t="shared" si="171"/>
        <v>0</v>
      </c>
      <c r="P203" s="563">
        <f t="shared" si="172"/>
        <v>0</v>
      </c>
      <c r="Q203" s="563"/>
      <c r="R203" s="563"/>
      <c r="S203" s="563"/>
      <c r="T203" s="551"/>
      <c r="U203" s="551"/>
      <c r="V203" s="551"/>
      <c r="W203" s="551"/>
      <c r="X203" s="551"/>
      <c r="Y203" s="551"/>
      <c r="Z203" s="551"/>
      <c r="AA203" s="551"/>
      <c r="AB203" s="732"/>
      <c r="AC203" s="733"/>
      <c r="AD203" s="733"/>
      <c r="AE203" s="734"/>
      <c r="AF203" s="734"/>
      <c r="AG203" s="735"/>
      <c r="AH203" s="735"/>
      <c r="AI203" s="738"/>
      <c r="AJ203" s="740"/>
      <c r="AK203" s="742"/>
      <c r="AL203" s="743"/>
      <c r="AM203" s="743"/>
      <c r="AN203" s="744"/>
      <c r="AO203" s="745"/>
      <c r="AP203" s="746"/>
      <c r="AQ203" s="747"/>
      <c r="AR203" s="748"/>
      <c r="AS203" s="749"/>
      <c r="AT203" s="749"/>
      <c r="AU203" s="751"/>
      <c r="AV203" s="752"/>
      <c r="AW203" s="753"/>
      <c r="AX203" s="753"/>
      <c r="AY203" s="754"/>
      <c r="AZ203" s="754"/>
      <c r="BA203" s="754"/>
      <c r="BB203" s="754"/>
      <c r="BC203" s="754"/>
      <c r="BD203" s="754"/>
      <c r="BE203" s="754"/>
      <c r="BF203" s="754"/>
      <c r="BG203" s="754"/>
      <c r="BH203" s="754"/>
      <c r="BI203" s="754"/>
      <c r="BJ203" s="757"/>
      <c r="BK203" s="759"/>
      <c r="BL203" s="761"/>
      <c r="BM203" s="762"/>
      <c r="BN203" s="762"/>
      <c r="BO203" s="762"/>
      <c r="BP203" s="763"/>
      <c r="BQ203" s="763"/>
      <c r="BR203" s="764"/>
      <c r="BS203" s="765"/>
      <c r="BT203" s="766"/>
      <c r="BU203" s="766"/>
      <c r="BV203" s="766"/>
      <c r="BW203" s="767"/>
      <c r="BX203" s="769"/>
      <c r="BY203" s="770"/>
      <c r="BZ203" s="771"/>
      <c r="CA203" s="772"/>
      <c r="CB203" s="772"/>
      <c r="CC203" s="772"/>
      <c r="CD203" s="774"/>
      <c r="CE203" s="775"/>
      <c r="CF203" s="776"/>
      <c r="CG203" s="777"/>
      <c r="CH203" s="778"/>
      <c r="CI203" s="778"/>
      <c r="CJ203" s="778"/>
      <c r="CK203" s="779"/>
      <c r="CL203" s="780"/>
      <c r="CM203" s="781"/>
      <c r="CN203" s="782"/>
      <c r="CO203" s="783"/>
      <c r="CP203" s="784"/>
      <c r="CQ203" s="784"/>
      <c r="CR203" s="785"/>
      <c r="CS203" s="786"/>
      <c r="CT203" s="787"/>
      <c r="CU203" s="788"/>
      <c r="CV203" s="789"/>
      <c r="CW203" s="790"/>
      <c r="CX203" s="790"/>
      <c r="CY203" s="791"/>
      <c r="CZ203" s="793"/>
      <c r="DA203" s="794"/>
      <c r="DB203" s="795"/>
      <c r="DC203" s="796"/>
      <c r="DD203" s="796"/>
      <c r="DE203" s="796"/>
      <c r="DF203" s="798"/>
      <c r="DG203" s="799"/>
      <c r="DH203" s="800"/>
      <c r="DI203" s="801"/>
      <c r="DJ203" s="801"/>
      <c r="DK203" s="801"/>
      <c r="DL203" s="801"/>
      <c r="DM203" s="802"/>
      <c r="DN203" s="803"/>
      <c r="DO203" s="804"/>
      <c r="DP203" s="805"/>
      <c r="DQ203" s="807"/>
      <c r="DR203" s="808"/>
      <c r="DS203" s="808"/>
      <c r="DT203" s="809"/>
      <c r="DU203" s="810"/>
      <c r="DV203" s="811"/>
      <c r="DW203" s="812"/>
      <c r="DX203" s="815"/>
      <c r="DY203" s="815"/>
      <c r="DZ203" s="815"/>
      <c r="EA203" s="816"/>
      <c r="EB203" s="817"/>
      <c r="EC203" s="818"/>
      <c r="ED203" s="819"/>
      <c r="EE203" s="821"/>
      <c r="EF203" s="821"/>
      <c r="EG203" s="822"/>
      <c r="EH203" s="822"/>
      <c r="EI203" s="823"/>
      <c r="EJ203" s="825"/>
      <c r="EK203" s="825"/>
      <c r="EL203" s="825"/>
      <c r="EM203" s="825"/>
      <c r="EN203" s="823"/>
      <c r="EO203" s="825"/>
      <c r="EP203" s="826"/>
      <c r="EQ203" s="827"/>
      <c r="ER203" s="828"/>
      <c r="ES203" s="829"/>
      <c r="ET203" s="831"/>
      <c r="EU203" s="831"/>
      <c r="EV203" s="831"/>
      <c r="EW203" s="832"/>
      <c r="EX203" s="833"/>
      <c r="EY203" s="834"/>
      <c r="EZ203" s="551"/>
      <c r="FA203" s="577"/>
      <c r="FB203" s="577"/>
      <c r="FC203" s="574"/>
      <c r="FD203" s="595"/>
      <c r="FE203" s="567" t="s">
        <v>1006</v>
      </c>
    </row>
    <row r="204" spans="1:161" s="575" customFormat="1" ht="48" customHeight="1">
      <c r="A204" s="544">
        <v>77</v>
      </c>
      <c r="B204" s="569"/>
      <c r="C204" s="551"/>
      <c r="D204" s="576"/>
      <c r="E204" s="566"/>
      <c r="F204" s="566"/>
      <c r="G204" s="566"/>
      <c r="H204" s="566"/>
      <c r="I204" s="566"/>
      <c r="J204" s="566"/>
      <c r="K204" s="566"/>
      <c r="L204" s="566"/>
      <c r="M204" s="566"/>
      <c r="N204" s="566"/>
      <c r="O204" s="566"/>
      <c r="P204" s="566"/>
      <c r="Q204" s="566"/>
      <c r="R204" s="566"/>
      <c r="S204" s="564"/>
      <c r="T204" s="551"/>
      <c r="U204" s="551"/>
      <c r="V204" s="551"/>
      <c r="W204" s="551"/>
      <c r="X204" s="551"/>
      <c r="Y204" s="551"/>
      <c r="Z204" s="551"/>
      <c r="AA204" s="551"/>
      <c r="AB204" s="732"/>
      <c r="AC204" s="733"/>
      <c r="AD204" s="733"/>
      <c r="AE204" s="734"/>
      <c r="AF204" s="734"/>
      <c r="AG204" s="735"/>
      <c r="AH204" s="735"/>
      <c r="AI204" s="738"/>
      <c r="AJ204" s="740"/>
      <c r="AK204" s="742"/>
      <c r="AL204" s="743"/>
      <c r="AM204" s="743"/>
      <c r="AN204" s="744"/>
      <c r="AO204" s="745"/>
      <c r="AP204" s="746"/>
      <c r="AQ204" s="747"/>
      <c r="AR204" s="748"/>
      <c r="AS204" s="749"/>
      <c r="AT204" s="749"/>
      <c r="AU204" s="751"/>
      <c r="AV204" s="752"/>
      <c r="AW204" s="753"/>
      <c r="AX204" s="753"/>
      <c r="AY204" s="754"/>
      <c r="AZ204" s="754"/>
      <c r="BA204" s="754"/>
      <c r="BB204" s="754"/>
      <c r="BC204" s="754"/>
      <c r="BD204" s="754"/>
      <c r="BE204" s="754"/>
      <c r="BF204" s="754"/>
      <c r="BG204" s="754"/>
      <c r="BH204" s="754"/>
      <c r="BI204" s="754"/>
      <c r="BJ204" s="757"/>
      <c r="BK204" s="759"/>
      <c r="BL204" s="761"/>
      <c r="BM204" s="762"/>
      <c r="BN204" s="762"/>
      <c r="BO204" s="762"/>
      <c r="BP204" s="763"/>
      <c r="BQ204" s="763"/>
      <c r="BR204" s="764"/>
      <c r="BS204" s="765"/>
      <c r="BT204" s="766"/>
      <c r="BU204" s="766"/>
      <c r="BV204" s="766"/>
      <c r="BW204" s="767"/>
      <c r="BX204" s="769"/>
      <c r="BY204" s="770"/>
      <c r="BZ204" s="771"/>
      <c r="CA204" s="772"/>
      <c r="CB204" s="772"/>
      <c r="CC204" s="772"/>
      <c r="CD204" s="774"/>
      <c r="CE204" s="775"/>
      <c r="CF204" s="776"/>
      <c r="CG204" s="777"/>
      <c r="CH204" s="778"/>
      <c r="CI204" s="778"/>
      <c r="CJ204" s="778"/>
      <c r="CK204" s="779"/>
      <c r="CL204" s="780"/>
      <c r="CM204" s="781"/>
      <c r="CN204" s="782"/>
      <c r="CO204" s="783"/>
      <c r="CP204" s="784"/>
      <c r="CQ204" s="784"/>
      <c r="CR204" s="785"/>
      <c r="CS204" s="786"/>
      <c r="CT204" s="787"/>
      <c r="CU204" s="788"/>
      <c r="CV204" s="789"/>
      <c r="CW204" s="790"/>
      <c r="CX204" s="790"/>
      <c r="CY204" s="791"/>
      <c r="CZ204" s="793"/>
      <c r="DA204" s="794"/>
      <c r="DB204" s="795"/>
      <c r="DC204" s="796"/>
      <c r="DD204" s="796"/>
      <c r="DE204" s="796"/>
      <c r="DF204" s="798"/>
      <c r="DG204" s="799"/>
      <c r="DH204" s="800"/>
      <c r="DI204" s="801"/>
      <c r="DJ204" s="801"/>
      <c r="DK204" s="801"/>
      <c r="DL204" s="801"/>
      <c r="DM204" s="802"/>
      <c r="DN204" s="803"/>
      <c r="DO204" s="804"/>
      <c r="DP204" s="805"/>
      <c r="DQ204" s="807"/>
      <c r="DR204" s="808"/>
      <c r="DS204" s="808"/>
      <c r="DT204" s="809"/>
      <c r="DU204" s="810"/>
      <c r="DV204" s="811"/>
      <c r="DW204" s="812"/>
      <c r="DX204" s="815"/>
      <c r="DY204" s="815"/>
      <c r="DZ204" s="815"/>
      <c r="EA204" s="816"/>
      <c r="EB204" s="817"/>
      <c r="EC204" s="818"/>
      <c r="ED204" s="819"/>
      <c r="EE204" s="821"/>
      <c r="EF204" s="821"/>
      <c r="EG204" s="822"/>
      <c r="EH204" s="822"/>
      <c r="EI204" s="823"/>
      <c r="EJ204" s="825"/>
      <c r="EK204" s="825"/>
      <c r="EL204" s="825"/>
      <c r="EM204" s="825"/>
      <c r="EN204" s="823"/>
      <c r="EO204" s="825"/>
      <c r="EP204" s="826"/>
      <c r="EQ204" s="827"/>
      <c r="ER204" s="828"/>
      <c r="ES204" s="829"/>
      <c r="ET204" s="831"/>
      <c r="EU204" s="831"/>
      <c r="EV204" s="831"/>
      <c r="EW204" s="832"/>
      <c r="EX204" s="833"/>
      <c r="EY204" s="834"/>
      <c r="EZ204" s="551"/>
      <c r="FA204" s="577"/>
      <c r="FB204" s="577"/>
      <c r="FC204" s="574"/>
      <c r="FD204" s="595"/>
      <c r="FE204" s="567"/>
    </row>
    <row r="205" spans="1:161" s="575" customFormat="1" ht="48" customHeight="1">
      <c r="A205" s="601">
        <v>78</v>
      </c>
      <c r="B205" s="569"/>
      <c r="C205" s="551"/>
      <c r="D205" s="576"/>
      <c r="E205" s="566"/>
      <c r="F205" s="566"/>
      <c r="G205" s="566"/>
      <c r="H205" s="566"/>
      <c r="I205" s="566"/>
      <c r="J205" s="566"/>
      <c r="K205" s="566"/>
      <c r="L205" s="566"/>
      <c r="M205" s="566"/>
      <c r="N205" s="566"/>
      <c r="O205" s="566"/>
      <c r="P205" s="566"/>
      <c r="Q205" s="566"/>
      <c r="R205" s="566"/>
      <c r="S205" s="564"/>
      <c r="T205" s="551"/>
      <c r="U205" s="551"/>
      <c r="V205" s="551"/>
      <c r="W205" s="551"/>
      <c r="X205" s="551"/>
      <c r="Y205" s="551"/>
      <c r="Z205" s="551"/>
      <c r="AA205" s="551"/>
      <c r="AB205" s="732"/>
      <c r="AC205" s="733"/>
      <c r="AD205" s="733"/>
      <c r="AE205" s="734"/>
      <c r="AF205" s="734"/>
      <c r="AG205" s="735"/>
      <c r="AH205" s="735"/>
      <c r="AI205" s="738"/>
      <c r="AJ205" s="740"/>
      <c r="AK205" s="742"/>
      <c r="AL205" s="743"/>
      <c r="AM205" s="743"/>
      <c r="AN205" s="744"/>
      <c r="AO205" s="745"/>
      <c r="AP205" s="746"/>
      <c r="AQ205" s="747"/>
      <c r="AR205" s="748"/>
      <c r="AS205" s="749"/>
      <c r="AT205" s="749"/>
      <c r="AU205" s="751"/>
      <c r="AV205" s="752"/>
      <c r="AW205" s="753"/>
      <c r="AX205" s="753"/>
      <c r="AY205" s="754"/>
      <c r="AZ205" s="754"/>
      <c r="BA205" s="754"/>
      <c r="BB205" s="754"/>
      <c r="BC205" s="754"/>
      <c r="BD205" s="754"/>
      <c r="BE205" s="754"/>
      <c r="BF205" s="754"/>
      <c r="BG205" s="754"/>
      <c r="BH205" s="754"/>
      <c r="BI205" s="754"/>
      <c r="BJ205" s="757"/>
      <c r="BK205" s="759"/>
      <c r="BL205" s="761"/>
      <c r="BM205" s="762"/>
      <c r="BN205" s="762"/>
      <c r="BO205" s="762"/>
      <c r="BP205" s="763"/>
      <c r="BQ205" s="763"/>
      <c r="BR205" s="764"/>
      <c r="BS205" s="765"/>
      <c r="BT205" s="766"/>
      <c r="BU205" s="766"/>
      <c r="BV205" s="766"/>
      <c r="BW205" s="767"/>
      <c r="BX205" s="769"/>
      <c r="BY205" s="770"/>
      <c r="BZ205" s="771"/>
      <c r="CA205" s="772"/>
      <c r="CB205" s="772"/>
      <c r="CC205" s="772"/>
      <c r="CD205" s="774"/>
      <c r="CE205" s="775"/>
      <c r="CF205" s="776"/>
      <c r="CG205" s="777"/>
      <c r="CH205" s="778"/>
      <c r="CI205" s="778"/>
      <c r="CJ205" s="778"/>
      <c r="CK205" s="779"/>
      <c r="CL205" s="780"/>
      <c r="CM205" s="781"/>
      <c r="CN205" s="782"/>
      <c r="CO205" s="783"/>
      <c r="CP205" s="784"/>
      <c r="CQ205" s="784"/>
      <c r="CR205" s="785"/>
      <c r="CS205" s="786"/>
      <c r="CT205" s="787"/>
      <c r="CU205" s="788"/>
      <c r="CV205" s="789"/>
      <c r="CW205" s="790"/>
      <c r="CX205" s="790"/>
      <c r="CY205" s="791"/>
      <c r="CZ205" s="793"/>
      <c r="DA205" s="794"/>
      <c r="DB205" s="795"/>
      <c r="DC205" s="796"/>
      <c r="DD205" s="796"/>
      <c r="DE205" s="796"/>
      <c r="DF205" s="798"/>
      <c r="DG205" s="799"/>
      <c r="DH205" s="800"/>
      <c r="DI205" s="801"/>
      <c r="DJ205" s="801"/>
      <c r="DK205" s="801"/>
      <c r="DL205" s="801"/>
      <c r="DM205" s="802"/>
      <c r="DN205" s="803"/>
      <c r="DO205" s="804"/>
      <c r="DP205" s="805"/>
      <c r="DQ205" s="807"/>
      <c r="DR205" s="808"/>
      <c r="DS205" s="808"/>
      <c r="DT205" s="809"/>
      <c r="DU205" s="810"/>
      <c r="DV205" s="811"/>
      <c r="DW205" s="812"/>
      <c r="DX205" s="815"/>
      <c r="DY205" s="815"/>
      <c r="DZ205" s="815"/>
      <c r="EA205" s="816"/>
      <c r="EB205" s="817"/>
      <c r="EC205" s="818"/>
      <c r="ED205" s="819"/>
      <c r="EE205" s="821"/>
      <c r="EF205" s="821"/>
      <c r="EG205" s="822"/>
      <c r="EH205" s="822"/>
      <c r="EI205" s="823"/>
      <c r="EJ205" s="825"/>
      <c r="EK205" s="825"/>
      <c r="EL205" s="825"/>
      <c r="EM205" s="825"/>
      <c r="EN205" s="823"/>
      <c r="EO205" s="825"/>
      <c r="EP205" s="826"/>
      <c r="EQ205" s="827"/>
      <c r="ER205" s="828"/>
      <c r="ES205" s="829"/>
      <c r="ET205" s="831"/>
      <c r="EU205" s="831"/>
      <c r="EV205" s="831"/>
      <c r="EW205" s="832"/>
      <c r="EX205" s="833"/>
      <c r="EY205" s="834"/>
      <c r="EZ205" s="551"/>
      <c r="FA205" s="577"/>
      <c r="FB205" s="577"/>
      <c r="FC205" s="574"/>
      <c r="FD205" s="595"/>
      <c r="FE205" s="567"/>
    </row>
    <row r="206" spans="1:161" s="509" customFormat="1" ht="15.75" customHeight="1">
      <c r="A206" s="544">
        <v>79</v>
      </c>
      <c r="B206" s="581"/>
      <c r="C206" s="582"/>
      <c r="D206" s="583"/>
      <c r="E206" s="584"/>
      <c r="F206" s="584"/>
      <c r="G206" s="584"/>
      <c r="H206" s="584"/>
      <c r="I206" s="584"/>
      <c r="J206" s="584"/>
      <c r="K206" s="584"/>
      <c r="L206" s="584"/>
      <c r="M206" s="584"/>
      <c r="N206" s="584"/>
      <c r="O206" s="584"/>
      <c r="P206" s="584"/>
      <c r="Q206" s="584"/>
      <c r="R206" s="584"/>
      <c r="S206" s="564"/>
      <c r="T206" s="544"/>
      <c r="U206" s="544"/>
      <c r="V206" s="544"/>
      <c r="W206" s="544"/>
      <c r="X206" s="544"/>
      <c r="Y206" s="544"/>
      <c r="Z206" s="544"/>
      <c r="AA206" s="544"/>
      <c r="AB206" s="544"/>
      <c r="AC206" s="544"/>
      <c r="AD206" s="544"/>
      <c r="AE206" s="544"/>
      <c r="AF206" s="544"/>
      <c r="AG206" s="544"/>
      <c r="AH206" s="544"/>
      <c r="AI206" s="544"/>
      <c r="AJ206" s="544"/>
      <c r="AK206" s="544"/>
      <c r="AL206" s="544"/>
      <c r="AM206" s="544"/>
      <c r="AN206" s="544"/>
      <c r="AO206" s="544"/>
      <c r="AP206" s="544"/>
      <c r="AQ206" s="544"/>
      <c r="AR206" s="544"/>
      <c r="AS206" s="544"/>
      <c r="AT206" s="544"/>
      <c r="AU206" s="544"/>
      <c r="AV206" s="544"/>
      <c r="AW206" s="544"/>
      <c r="AX206" s="544"/>
      <c r="AY206" s="544"/>
      <c r="AZ206" s="544"/>
      <c r="BA206" s="544"/>
      <c r="BB206" s="544"/>
      <c r="BC206" s="544"/>
      <c r="BD206" s="544"/>
      <c r="BE206" s="544"/>
      <c r="BF206" s="544"/>
      <c r="BG206" s="544"/>
      <c r="BH206" s="544"/>
      <c r="BI206" s="544"/>
      <c r="BJ206" s="544"/>
      <c r="BK206" s="544"/>
      <c r="BL206" s="544"/>
      <c r="BM206" s="544"/>
      <c r="BN206" s="544"/>
      <c r="BO206" s="544"/>
      <c r="BP206" s="544"/>
      <c r="BQ206" s="544"/>
      <c r="BR206" s="544"/>
      <c r="BS206" s="544"/>
      <c r="BT206" s="544"/>
      <c r="BU206" s="544"/>
      <c r="BV206" s="544"/>
      <c r="BW206" s="544"/>
      <c r="BX206" s="544"/>
      <c r="BY206" s="544"/>
      <c r="BZ206" s="544"/>
      <c r="CA206" s="544"/>
      <c r="CB206" s="544"/>
      <c r="CC206" s="544"/>
      <c r="CD206" s="544"/>
      <c r="CE206" s="544"/>
      <c r="CF206" s="544"/>
      <c r="CG206" s="544"/>
      <c r="CH206" s="544"/>
      <c r="CI206" s="544"/>
      <c r="CJ206" s="544"/>
      <c r="CK206" s="544"/>
      <c r="CL206" s="544"/>
      <c r="CM206" s="544"/>
      <c r="CN206" s="544"/>
      <c r="CO206" s="544"/>
      <c r="CP206" s="544"/>
      <c r="CQ206" s="544"/>
      <c r="CR206" s="544"/>
      <c r="CS206" s="544"/>
      <c r="CT206" s="544"/>
      <c r="CU206" s="544"/>
      <c r="CV206" s="544"/>
      <c r="CW206" s="544"/>
      <c r="CX206" s="544"/>
      <c r="CY206" s="544"/>
      <c r="CZ206" s="544"/>
      <c r="DA206" s="544"/>
      <c r="DB206" s="544"/>
      <c r="DC206" s="544"/>
      <c r="DD206" s="544"/>
      <c r="DE206" s="544"/>
      <c r="DF206" s="544"/>
      <c r="DG206" s="544"/>
      <c r="DH206" s="544"/>
      <c r="DI206" s="544"/>
      <c r="DJ206" s="544"/>
      <c r="DK206" s="544"/>
      <c r="DL206" s="544"/>
      <c r="DM206" s="544"/>
      <c r="DN206" s="544"/>
      <c r="DO206" s="544"/>
      <c r="DP206" s="544"/>
      <c r="DQ206" s="544"/>
      <c r="DR206" s="544"/>
      <c r="DS206" s="544"/>
      <c r="DT206" s="544"/>
      <c r="DU206" s="544"/>
      <c r="DV206" s="544"/>
      <c r="DW206" s="544"/>
      <c r="DX206" s="544"/>
      <c r="DY206" s="544"/>
      <c r="DZ206" s="544"/>
      <c r="EA206" s="544"/>
      <c r="EB206" s="544"/>
      <c r="EC206" s="544"/>
      <c r="ED206" s="544"/>
      <c r="EE206" s="544"/>
      <c r="EF206" s="544"/>
      <c r="EG206" s="544"/>
      <c r="EH206" s="544"/>
      <c r="EI206" s="544"/>
      <c r="EJ206" s="544"/>
      <c r="EK206" s="544"/>
      <c r="EL206" s="544"/>
      <c r="EM206" s="544"/>
      <c r="EN206" s="544"/>
      <c r="EO206" s="544"/>
      <c r="EP206" s="544"/>
      <c r="EQ206" s="544"/>
      <c r="ER206" s="544"/>
      <c r="ES206" s="544"/>
      <c r="ET206" s="544"/>
      <c r="EU206" s="544"/>
      <c r="EV206" s="544"/>
      <c r="EW206" s="544"/>
      <c r="EX206" s="544"/>
      <c r="EY206" s="544"/>
      <c r="EZ206" s="544"/>
      <c r="FA206" s="579"/>
      <c r="FB206" s="579"/>
      <c r="FC206" s="580"/>
      <c r="FD206" s="580"/>
      <c r="FE206" s="584"/>
    </row>
    <row r="207" spans="1:161" ht="15.75" customHeight="1">
      <c r="EZ207" s="587"/>
      <c r="FA207" s="587"/>
      <c r="FB207" s="587"/>
    </row>
    <row r="228" spans="5:158">
      <c r="E228" s="510"/>
      <c r="F228" s="510"/>
      <c r="G228" s="510"/>
      <c r="H228" s="510"/>
      <c r="I228" s="510"/>
      <c r="J228" s="510"/>
      <c r="K228" s="510"/>
      <c r="L228" s="510"/>
      <c r="M228" s="510"/>
      <c r="N228" s="510"/>
      <c r="O228" s="510"/>
      <c r="P228" s="510"/>
      <c r="Q228" s="510"/>
      <c r="R228" s="510"/>
      <c r="S228" s="510"/>
      <c r="T228" s="510"/>
      <c r="U228" s="510"/>
      <c r="W228" s="510"/>
      <c r="Y228" s="510"/>
      <c r="Z228" s="510"/>
      <c r="AA228" s="510"/>
      <c r="AB228" s="510"/>
      <c r="AC228" s="510"/>
      <c r="AD228" s="510"/>
      <c r="AE228" s="510"/>
      <c r="AF228" s="510"/>
      <c r="AG228" s="510"/>
      <c r="AH228" s="510"/>
      <c r="AI228" s="510"/>
      <c r="AJ228" s="510"/>
      <c r="AK228" s="510"/>
      <c r="AL228" s="510"/>
      <c r="AM228" s="510"/>
      <c r="AN228" s="510"/>
      <c r="AO228" s="510"/>
      <c r="AP228" s="510"/>
      <c r="AQ228" s="510"/>
      <c r="AR228" s="510"/>
      <c r="AS228" s="510"/>
      <c r="AT228" s="510"/>
      <c r="AU228" s="510"/>
      <c r="AV228" s="510"/>
      <c r="AW228" s="510"/>
      <c r="AX228" s="510"/>
      <c r="AY228" s="510"/>
      <c r="AZ228" s="510"/>
      <c r="BA228" s="510"/>
      <c r="BB228" s="510"/>
      <c r="BC228" s="510"/>
      <c r="BD228" s="510"/>
      <c r="BE228" s="510"/>
      <c r="BF228" s="510"/>
      <c r="BG228" s="510"/>
      <c r="BH228" s="510"/>
      <c r="BI228" s="510"/>
      <c r="BJ228" s="510"/>
      <c r="BK228" s="510"/>
      <c r="BL228" s="510"/>
      <c r="BM228" s="510"/>
      <c r="BN228" s="510"/>
      <c r="BO228" s="510"/>
      <c r="BP228" s="510"/>
      <c r="BQ228" s="510"/>
      <c r="BR228" s="510"/>
      <c r="BS228" s="510"/>
      <c r="BT228" s="510"/>
      <c r="BU228" s="510"/>
      <c r="BV228" s="510"/>
      <c r="BW228" s="510"/>
      <c r="BX228" s="510"/>
      <c r="BY228" s="510"/>
      <c r="BZ228" s="510"/>
      <c r="CA228" s="510"/>
      <c r="CB228" s="510"/>
      <c r="CC228" s="510"/>
      <c r="CD228" s="510"/>
      <c r="CE228" s="510"/>
      <c r="CF228" s="510"/>
      <c r="CG228" s="510"/>
      <c r="CH228" s="510"/>
      <c r="CI228" s="510"/>
      <c r="CJ228" s="510"/>
      <c r="CK228" s="510"/>
      <c r="CL228" s="510"/>
      <c r="CM228" s="510"/>
      <c r="CN228" s="510"/>
      <c r="CO228" s="510"/>
      <c r="CP228" s="510"/>
      <c r="CQ228" s="510"/>
      <c r="CR228" s="510"/>
      <c r="CS228" s="510"/>
      <c r="CT228" s="510"/>
      <c r="CU228" s="510"/>
      <c r="CV228" s="510"/>
      <c r="CW228" s="510"/>
      <c r="CX228" s="510"/>
      <c r="CY228" s="510"/>
      <c r="CZ228" s="510"/>
      <c r="DA228" s="510"/>
      <c r="DB228" s="510"/>
      <c r="DC228" s="510"/>
      <c r="DD228" s="510"/>
      <c r="DE228" s="510"/>
      <c r="DF228" s="510"/>
      <c r="DG228" s="510"/>
      <c r="DH228" s="510"/>
      <c r="DI228" s="510"/>
      <c r="DJ228" s="510"/>
      <c r="DK228" s="510"/>
      <c r="DL228" s="510"/>
      <c r="DM228" s="510"/>
      <c r="DN228" s="510"/>
      <c r="DO228" s="510"/>
      <c r="DP228" s="510"/>
      <c r="DQ228" s="510"/>
      <c r="DR228" s="510"/>
      <c r="DS228" s="510"/>
      <c r="DT228" s="510"/>
      <c r="DU228" s="510"/>
      <c r="DV228" s="510"/>
      <c r="DW228" s="510"/>
      <c r="DX228" s="510"/>
      <c r="DY228" s="510"/>
      <c r="DZ228" s="510"/>
      <c r="EA228" s="510"/>
      <c r="EB228" s="510"/>
      <c r="EC228" s="510"/>
      <c r="ED228" s="510"/>
      <c r="EE228" s="510"/>
      <c r="EF228" s="510"/>
      <c r="EG228" s="510"/>
      <c r="EH228" s="510"/>
      <c r="EI228" s="510"/>
      <c r="EJ228" s="510"/>
      <c r="EK228" s="510"/>
      <c r="EL228" s="510"/>
      <c r="EM228" s="510"/>
      <c r="EN228" s="510"/>
      <c r="EO228" s="510"/>
      <c r="EP228" s="510"/>
      <c r="EQ228" s="510"/>
      <c r="ER228" s="510"/>
      <c r="ES228" s="510"/>
      <c r="ET228" s="510"/>
      <c r="EU228" s="510"/>
      <c r="EV228" s="510"/>
      <c r="EW228" s="510"/>
      <c r="EX228" s="510"/>
      <c r="EY228" s="510"/>
      <c r="EZ228" s="510"/>
      <c r="FA228" s="510"/>
      <c r="FB228" s="510"/>
    </row>
  </sheetData>
  <autoFilter ref="A46:EZ206">
    <filterColumn colId="2"/>
    <filterColumn colId="4"/>
    <filterColumn colId="5"/>
    <filterColumn colId="6"/>
    <filterColumn colId="7"/>
    <filterColumn colId="9"/>
    <filterColumn colId="10"/>
    <filterColumn colId="11"/>
    <filterColumn colId="12"/>
    <filterColumn colId="13"/>
    <filterColumn colId="14"/>
    <filterColumn colId="15"/>
    <filterColumn colId="16"/>
    <filterColumn colId="17"/>
    <filterColumn colId="18"/>
    <filterColumn colId="27"/>
    <filterColumn colId="28"/>
    <filterColumn colId="29"/>
    <filterColumn colId="30"/>
    <filterColumn colId="31"/>
    <filterColumn colId="32"/>
    <filterColumn colId="33"/>
    <filterColumn colId="34"/>
    <filterColumn colId="35"/>
    <filterColumn colId="36"/>
    <filterColumn colId="37"/>
    <filterColumn colId="38"/>
    <filterColumn colId="39"/>
    <filterColumn colId="40"/>
    <filterColumn colId="41"/>
    <filterColumn colId="42"/>
    <filterColumn colId="43"/>
    <filterColumn colId="44"/>
    <filterColumn colId="45"/>
    <filterColumn colId="46"/>
    <filterColumn colId="47"/>
    <filterColumn colId="48"/>
    <filterColumn colId="49"/>
    <filterColumn colId="50"/>
    <filterColumn colId="51"/>
    <filterColumn colId="52"/>
    <filterColumn colId="53"/>
    <filterColumn colId="54"/>
    <filterColumn colId="55"/>
    <filterColumn colId="56"/>
    <filterColumn colId="57"/>
    <filterColumn colId="58"/>
    <filterColumn colId="59"/>
    <filterColumn colId="60"/>
    <filterColumn colId="61"/>
    <filterColumn colId="62"/>
    <filterColumn colId="63"/>
    <filterColumn colId="64"/>
    <filterColumn colId="65"/>
    <filterColumn colId="66"/>
    <filterColumn colId="67"/>
    <filterColumn colId="68"/>
    <filterColumn colId="69"/>
    <filterColumn colId="70"/>
    <filterColumn colId="71"/>
    <filterColumn colId="72"/>
    <filterColumn colId="73"/>
    <filterColumn colId="74"/>
    <filterColumn colId="75"/>
    <filterColumn colId="76"/>
    <filterColumn colId="77"/>
    <filterColumn colId="78"/>
    <filterColumn colId="79"/>
    <filterColumn colId="80"/>
    <filterColumn colId="81"/>
    <filterColumn colId="82"/>
    <filterColumn colId="83"/>
    <filterColumn colId="84"/>
    <filterColumn colId="85"/>
    <filterColumn colId="86"/>
    <filterColumn colId="87"/>
    <filterColumn colId="88"/>
    <filterColumn colId="89"/>
    <filterColumn colId="90"/>
    <filterColumn colId="91"/>
    <filterColumn colId="92"/>
    <filterColumn colId="93"/>
    <filterColumn colId="94"/>
    <filterColumn colId="95"/>
    <filterColumn colId="96"/>
    <filterColumn colId="97"/>
    <filterColumn colId="98"/>
    <filterColumn colId="99"/>
    <filterColumn colId="100"/>
    <filterColumn colId="101"/>
    <filterColumn colId="102"/>
    <filterColumn colId="103"/>
    <filterColumn colId="104"/>
    <filterColumn colId="105"/>
    <filterColumn colId="106"/>
    <filterColumn colId="107"/>
    <filterColumn colId="108"/>
    <filterColumn colId="109"/>
    <filterColumn colId="110"/>
    <filterColumn colId="111"/>
    <filterColumn colId="112"/>
    <filterColumn colId="113"/>
    <filterColumn colId="114"/>
    <filterColumn colId="115"/>
    <filterColumn colId="116"/>
    <filterColumn colId="117"/>
    <filterColumn colId="118"/>
    <filterColumn colId="119"/>
    <filterColumn colId="120"/>
    <filterColumn colId="121"/>
    <filterColumn colId="122"/>
    <filterColumn colId="123"/>
    <filterColumn colId="124"/>
    <filterColumn colId="125"/>
    <filterColumn colId="126"/>
    <filterColumn colId="127"/>
    <filterColumn colId="128"/>
    <filterColumn colId="129"/>
    <filterColumn colId="130"/>
    <filterColumn colId="131"/>
    <filterColumn colId="132"/>
    <filterColumn colId="133"/>
    <filterColumn colId="134"/>
    <filterColumn colId="135"/>
    <filterColumn colId="136"/>
    <filterColumn colId="137"/>
    <filterColumn colId="138"/>
    <filterColumn colId="139"/>
    <filterColumn colId="140"/>
    <filterColumn colId="141"/>
    <filterColumn colId="142"/>
    <filterColumn colId="143"/>
    <filterColumn colId="144"/>
    <filterColumn colId="145"/>
    <filterColumn colId="146"/>
    <filterColumn colId="147"/>
    <filterColumn colId="148"/>
    <filterColumn colId="149"/>
    <filterColumn colId="150"/>
    <filterColumn colId="151"/>
    <filterColumn colId="152"/>
    <filterColumn colId="153"/>
    <filterColumn colId="154"/>
  </autoFilter>
  <mergeCells count="38">
    <mergeCell ref="B193:B194"/>
    <mergeCell ref="FD44:FD45"/>
    <mergeCell ref="A43:A45"/>
    <mergeCell ref="C44:C45"/>
    <mergeCell ref="B153:B162"/>
    <mergeCell ref="B113:B119"/>
    <mergeCell ref="B131:B132"/>
    <mergeCell ref="B47:B70"/>
    <mergeCell ref="B72:B102"/>
    <mergeCell ref="B105:B112"/>
    <mergeCell ref="B163:B165"/>
    <mergeCell ref="B142:B143"/>
    <mergeCell ref="F43:F45"/>
    <mergeCell ref="G43:G45"/>
    <mergeCell ref="H43:H45"/>
    <mergeCell ref="J43:J45"/>
    <mergeCell ref="FE43:FE45"/>
    <mergeCell ref="E43:E45"/>
    <mergeCell ref="R43:R45"/>
    <mergeCell ref="B43:B45"/>
    <mergeCell ref="FA44:FA45"/>
    <mergeCell ref="FB44:FB45"/>
    <mergeCell ref="FC44:FC45"/>
    <mergeCell ref="S43:S45"/>
    <mergeCell ref="I43:I45"/>
    <mergeCell ref="O43:O45"/>
    <mergeCell ref="Q43:Q45"/>
    <mergeCell ref="P43:P45"/>
    <mergeCell ref="K43:K45"/>
    <mergeCell ref="B34:C34"/>
    <mergeCell ref="B35:C35"/>
    <mergeCell ref="B36:C36"/>
    <mergeCell ref="B40:C40"/>
    <mergeCell ref="N43:N45"/>
    <mergeCell ref="B42:C42"/>
    <mergeCell ref="B37:B39"/>
    <mergeCell ref="L43:L45"/>
    <mergeCell ref="M43:M45"/>
  </mergeCells>
  <phoneticPr fontId="108" type="noConversion"/>
  <conditionalFormatting sqref="EZ47:EZ206 Y153:EY206 W153:W206 Z151:EY152 W113:W150 Y113:EY150 Y47:EY104 W47:W104 T47:U206">
    <cfRule type="cellIs" dxfId="10" priority="11" stopIfTrue="1" operator="equal">
      <formula>"C"</formula>
    </cfRule>
    <cfRule type="cellIs" dxfId="9" priority="12" stopIfTrue="1" operator="equal">
      <formula>"R"</formula>
    </cfRule>
  </conditionalFormatting>
  <printOptions horizontalCentered="1"/>
  <pageMargins left="0.2" right="0.2" top="0.75" bottom="0.75" header="0.31" footer="0.31"/>
  <pageSetup paperSize="9" scale="19" orientation="landscape" r:id="rId1"/>
  <headerFooter alignWithMargins="0">
    <oddFooter>&amp;LPrepared:
Max Zhang/szhang37
wheytens / hoeztu11
+86 25 51187587&amp;CPage &amp;P of &amp;N
Ford Confidential&amp;R &amp;D</oddFooter>
  </headerFooter>
  <colBreaks count="1" manualBreakCount="1">
    <brk id="1" max="1048575" man="1"/>
  </colBreaks>
  <drawing r:id="rId2"/>
</worksheet>
</file>

<file path=xl/worksheets/sheet4.xml><?xml version="1.0" encoding="utf-8"?>
<worksheet xmlns="http://schemas.openxmlformats.org/spreadsheetml/2006/main" xmlns:r="http://schemas.openxmlformats.org/officeDocument/2006/relationships">
  <sheetPr>
    <pageSetUpPr fitToPage="1"/>
  </sheetPr>
  <dimension ref="A1:DH104"/>
  <sheetViews>
    <sheetView showGridLines="0" view="pageBreakPreview" topLeftCell="A40" zoomScale="85" workbookViewId="0">
      <selection activeCell="B8" sqref="B8"/>
    </sheetView>
  </sheetViews>
  <sheetFormatPr defaultColWidth="9.140625" defaultRowHeight="12.75" outlineLevelCol="1"/>
  <cols>
    <col min="1" max="1" width="7.140625" style="9" customWidth="1"/>
    <col min="2" max="2" width="21.85546875" customWidth="1"/>
    <col min="3" max="3" width="11" customWidth="1"/>
    <col min="4" max="4" width="11" style="10" customWidth="1" outlineLevel="1"/>
    <col min="5" max="5" width="11.140625" style="10" customWidth="1" outlineLevel="1"/>
    <col min="6" max="6" width="29.7109375" style="9" customWidth="1"/>
    <col min="7" max="8" width="23.5703125" style="9" customWidth="1"/>
    <col min="9" max="10" width="23.5703125" hidden="1" customWidth="1"/>
    <col min="11" max="11" width="5.7109375" hidden="1" customWidth="1"/>
    <col min="12" max="12" width="4.28515625" hidden="1" customWidth="1"/>
    <col min="13" max="13" width="4.7109375" hidden="1" customWidth="1"/>
    <col min="14" max="14" width="4.42578125" hidden="1" customWidth="1"/>
    <col min="15" max="15" width="15.85546875" style="11" hidden="1" customWidth="1"/>
    <col min="16" max="16" width="15.7109375" style="12" customWidth="1"/>
    <col min="17" max="17" width="7.42578125" style="10" customWidth="1"/>
    <col min="18" max="26" width="7.28515625" style="13" customWidth="1"/>
    <col min="27" max="28" width="6.7109375" style="10" hidden="1" customWidth="1"/>
    <col min="29" max="29" width="6.7109375" hidden="1" customWidth="1"/>
    <col min="30" max="30" width="6.7109375" style="10" hidden="1" customWidth="1"/>
    <col min="31" max="31" width="6.7109375" hidden="1" customWidth="1"/>
    <col min="32" max="84" width="6.7109375" style="10" hidden="1" customWidth="1"/>
    <col min="85" max="88" width="6.7109375" style="10" customWidth="1"/>
    <col min="89" max="89" width="6.7109375" style="10" hidden="1" customWidth="1"/>
    <col min="90" max="112" width="6.7109375" style="10" customWidth="1"/>
  </cols>
  <sheetData>
    <row r="1" spans="1:112" ht="13.5" customHeight="1" thickTop="1">
      <c r="A1" s="14"/>
      <c r="B1" s="15"/>
      <c r="C1" s="16"/>
      <c r="D1" s="17"/>
      <c r="E1" s="17"/>
      <c r="F1" s="16"/>
      <c r="G1" s="16"/>
      <c r="H1" s="16"/>
      <c r="I1" s="67"/>
      <c r="J1" s="67"/>
      <c r="K1" s="67"/>
      <c r="L1" s="67"/>
      <c r="M1" s="67"/>
      <c r="N1" s="67"/>
      <c r="O1" s="68"/>
      <c r="P1" s="69"/>
      <c r="Q1" s="17"/>
      <c r="R1" s="135"/>
      <c r="S1" s="135"/>
      <c r="T1" s="135"/>
      <c r="U1" s="135"/>
      <c r="V1" s="135"/>
      <c r="W1" s="135"/>
      <c r="X1" s="135"/>
      <c r="Y1" s="135"/>
      <c r="Z1" s="135"/>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21"/>
    </row>
    <row r="2" spans="1:112">
      <c r="A2" s="18"/>
      <c r="B2" s="19"/>
      <c r="C2" s="20"/>
      <c r="D2" s="21"/>
      <c r="E2" s="21"/>
      <c r="F2" s="22"/>
      <c r="G2" s="22"/>
      <c r="H2" s="22"/>
      <c r="I2" s="70"/>
      <c r="J2" s="70"/>
      <c r="K2" s="70"/>
      <c r="L2" s="70"/>
      <c r="M2" s="70"/>
      <c r="N2" s="70"/>
      <c r="O2" s="71"/>
      <c r="P2" s="72"/>
      <c r="Q2" s="21"/>
      <c r="R2" s="136"/>
      <c r="S2" s="136"/>
      <c r="T2" s="136"/>
      <c r="U2" s="136"/>
      <c r="V2" s="136"/>
      <c r="W2" s="136"/>
      <c r="X2" s="136"/>
      <c r="Y2" s="136"/>
      <c r="Z2" s="136"/>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row>
    <row r="3" spans="1:112">
      <c r="A3" s="18"/>
      <c r="B3" s="23"/>
      <c r="C3" s="22"/>
      <c r="D3" s="21"/>
      <c r="E3" s="21"/>
      <c r="F3" s="22"/>
      <c r="G3" s="22"/>
      <c r="H3" s="22"/>
      <c r="I3" s="70"/>
      <c r="J3" s="70"/>
      <c r="K3" s="70"/>
      <c r="L3" s="70"/>
      <c r="M3" s="70"/>
      <c r="N3" s="70"/>
      <c r="O3" s="71"/>
      <c r="P3" s="72"/>
      <c r="Q3" s="21"/>
      <c r="R3" s="136"/>
      <c r="S3" s="136"/>
      <c r="T3" s="136"/>
      <c r="U3" s="136"/>
      <c r="V3" s="136"/>
      <c r="W3" s="136"/>
      <c r="X3" s="136"/>
      <c r="Y3" s="136"/>
      <c r="Z3" s="136"/>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row>
    <row r="4" spans="1:112">
      <c r="A4" s="18"/>
      <c r="B4" s="23"/>
      <c r="C4" s="22"/>
      <c r="D4" s="21"/>
      <c r="E4" s="21"/>
      <c r="F4" s="22"/>
      <c r="G4" s="22"/>
      <c r="H4" s="22"/>
      <c r="I4" s="70"/>
      <c r="J4" s="70"/>
      <c r="K4" s="70"/>
      <c r="L4" s="70"/>
      <c r="M4" s="70"/>
      <c r="N4" s="70"/>
      <c r="O4" s="71"/>
      <c r="P4" s="72"/>
      <c r="Q4" s="21"/>
      <c r="R4" s="136"/>
      <c r="S4" s="136"/>
      <c r="T4" s="136"/>
      <c r="U4" s="136"/>
      <c r="V4" s="136"/>
      <c r="W4" s="136"/>
      <c r="X4" s="136"/>
      <c r="Y4" s="136"/>
      <c r="Z4" s="136"/>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row>
    <row r="5" spans="1:112">
      <c r="A5" s="18"/>
      <c r="B5" s="23"/>
      <c r="C5" s="22"/>
      <c r="D5" s="21"/>
      <c r="E5" s="21"/>
      <c r="F5" s="22"/>
      <c r="G5" s="22"/>
      <c r="H5" s="22"/>
      <c r="I5" s="70"/>
      <c r="J5" s="70"/>
      <c r="K5" s="70"/>
      <c r="L5" s="70"/>
      <c r="M5" s="70"/>
      <c r="N5" s="70"/>
      <c r="O5" s="71"/>
      <c r="P5" s="72"/>
      <c r="Q5" s="21"/>
      <c r="R5" s="136"/>
      <c r="S5" s="136"/>
      <c r="T5" s="136"/>
      <c r="U5" s="136"/>
      <c r="V5" s="136"/>
      <c r="W5" s="136"/>
      <c r="X5" s="136"/>
      <c r="Y5" s="136"/>
      <c r="Z5" s="136"/>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row>
    <row r="6" spans="1:112">
      <c r="A6" s="18"/>
      <c r="B6" s="23"/>
      <c r="C6" s="22"/>
      <c r="D6" s="21"/>
      <c r="E6" s="21"/>
      <c r="F6" s="22"/>
      <c r="G6" s="22"/>
      <c r="H6" s="22"/>
      <c r="I6" s="70"/>
      <c r="J6" s="70"/>
      <c r="K6" s="70"/>
      <c r="L6" s="70"/>
      <c r="M6" s="70"/>
      <c r="N6" s="70"/>
      <c r="O6" s="71"/>
      <c r="P6" s="72"/>
      <c r="Q6" s="21"/>
      <c r="R6" s="136"/>
      <c r="S6" s="136"/>
      <c r="T6" s="136"/>
      <c r="U6" s="136"/>
      <c r="V6" s="136"/>
      <c r="W6" s="136"/>
      <c r="X6" s="136"/>
      <c r="Y6" s="136"/>
      <c r="Z6" s="136"/>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row>
    <row r="7" spans="1:112">
      <c r="A7" s="18"/>
      <c r="B7" s="23"/>
      <c r="C7" s="22"/>
      <c r="D7" s="21"/>
      <c r="E7" s="21"/>
      <c r="F7" s="22"/>
      <c r="G7" s="22"/>
      <c r="H7" s="22"/>
      <c r="I7" s="70"/>
      <c r="J7" s="70"/>
      <c r="K7" s="70"/>
      <c r="L7" s="70"/>
      <c r="M7" s="70"/>
      <c r="N7" s="70"/>
      <c r="O7" s="71"/>
      <c r="P7" s="72"/>
      <c r="Q7" s="21"/>
      <c r="R7" s="136"/>
      <c r="S7" s="136"/>
      <c r="T7" s="136"/>
      <c r="U7" s="136"/>
      <c r="V7" s="136"/>
      <c r="W7" s="136"/>
      <c r="X7" s="136"/>
      <c r="Y7" s="136"/>
      <c r="Z7" s="136"/>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row>
    <row r="8" spans="1:112" ht="15">
      <c r="A8" s="24"/>
      <c r="B8" s="25"/>
      <c r="C8" s="26"/>
      <c r="D8" s="21"/>
      <c r="E8" s="21"/>
      <c r="F8" s="22"/>
      <c r="G8" s="22"/>
      <c r="H8" s="22"/>
      <c r="I8" s="70"/>
      <c r="J8" s="70"/>
      <c r="K8" s="70"/>
      <c r="L8" s="70"/>
      <c r="M8" s="70"/>
      <c r="N8" s="70"/>
      <c r="O8" s="71"/>
      <c r="P8" s="72"/>
      <c r="Q8" s="21"/>
      <c r="R8" s="136"/>
      <c r="S8" s="136"/>
      <c r="T8" s="136"/>
      <c r="U8" s="136"/>
      <c r="V8" s="136"/>
      <c r="W8" s="136"/>
      <c r="X8" s="136"/>
      <c r="Y8" s="136"/>
      <c r="Z8" s="136"/>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row>
    <row r="9" spans="1:112" ht="15">
      <c r="A9" s="18"/>
      <c r="B9" s="25"/>
      <c r="C9" s="27"/>
      <c r="D9" s="21"/>
      <c r="E9" s="21"/>
      <c r="F9" s="22"/>
      <c r="G9" s="22"/>
      <c r="H9" s="22"/>
      <c r="I9" s="70"/>
      <c r="J9" s="70"/>
      <c r="K9" s="70"/>
      <c r="L9" s="70"/>
      <c r="M9" s="70"/>
      <c r="N9" s="70"/>
      <c r="O9" s="71"/>
      <c r="P9" s="72"/>
      <c r="Q9" s="21"/>
      <c r="R9" s="136"/>
      <c r="S9" s="136"/>
      <c r="T9" s="136"/>
      <c r="U9" s="136"/>
      <c r="V9" s="136"/>
      <c r="W9" s="136"/>
      <c r="X9" s="136"/>
      <c r="Y9" s="136"/>
      <c r="Z9" s="136"/>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row>
    <row r="10" spans="1:112" ht="15">
      <c r="A10" s="18"/>
      <c r="B10" s="25"/>
      <c r="C10" s="27"/>
      <c r="D10" s="21"/>
      <c r="E10" s="21"/>
      <c r="F10" s="22"/>
      <c r="G10" s="22"/>
      <c r="H10" s="22"/>
      <c r="I10" s="70"/>
      <c r="J10" s="70"/>
      <c r="K10" s="70"/>
      <c r="L10" s="70"/>
      <c r="M10" s="70"/>
      <c r="N10" s="70"/>
      <c r="O10" s="71"/>
      <c r="P10" s="72"/>
      <c r="Q10" s="21"/>
      <c r="R10" s="136"/>
      <c r="S10" s="136"/>
      <c r="T10" s="136"/>
      <c r="U10" s="136"/>
      <c r="V10" s="136"/>
      <c r="W10" s="136"/>
      <c r="X10" s="136"/>
      <c r="Y10" s="136"/>
      <c r="Z10" s="136"/>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row>
    <row r="11" spans="1:112" ht="15">
      <c r="A11" s="18"/>
      <c r="B11" s="25"/>
      <c r="C11" s="27"/>
      <c r="D11" s="21"/>
      <c r="E11" s="21"/>
      <c r="F11" s="22"/>
      <c r="G11" s="22"/>
      <c r="H11" s="22"/>
      <c r="I11" s="70"/>
      <c r="J11" s="70"/>
      <c r="K11" s="70"/>
      <c r="L11" s="70"/>
      <c r="M11" s="70"/>
      <c r="N11" s="70"/>
      <c r="O11" s="71"/>
      <c r="P11" s="72"/>
      <c r="Q11" s="21"/>
      <c r="R11" s="136"/>
      <c r="S11" s="136"/>
      <c r="T11" s="136"/>
      <c r="U11" s="136"/>
      <c r="V11" s="136"/>
      <c r="W11" s="136"/>
      <c r="X11" s="136"/>
      <c r="Y11" s="136"/>
      <c r="Z11" s="136"/>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row>
    <row r="12" spans="1:112" ht="15">
      <c r="A12" s="18"/>
      <c r="B12" s="25"/>
      <c r="C12" s="27"/>
      <c r="D12" s="21"/>
      <c r="E12" s="21"/>
      <c r="F12" s="22"/>
      <c r="G12" s="22"/>
      <c r="H12" s="22"/>
      <c r="I12" s="70"/>
      <c r="J12" s="70"/>
      <c r="K12" s="70"/>
      <c r="L12" s="70"/>
      <c r="M12" s="70"/>
      <c r="N12" s="70"/>
      <c r="O12" s="71"/>
      <c r="P12" s="72"/>
      <c r="Q12" s="21"/>
      <c r="R12" s="136"/>
      <c r="S12" s="136"/>
      <c r="T12" s="136"/>
      <c r="U12" s="136"/>
      <c r="V12" s="136"/>
      <c r="W12" s="136"/>
      <c r="X12" s="136"/>
      <c r="Y12" s="136"/>
      <c r="Z12" s="136"/>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row>
    <row r="13" spans="1:112" ht="15">
      <c r="A13" s="18"/>
      <c r="B13" s="25"/>
      <c r="C13" s="27"/>
      <c r="D13" s="21"/>
      <c r="E13" s="21"/>
      <c r="F13" s="22"/>
      <c r="G13" s="22"/>
      <c r="H13" s="22"/>
      <c r="I13" s="70"/>
      <c r="J13" s="70"/>
      <c r="K13" s="70"/>
      <c r="L13" s="70"/>
      <c r="M13" s="70"/>
      <c r="N13" s="70"/>
      <c r="O13" s="71"/>
      <c r="P13" s="72"/>
      <c r="Q13" s="21"/>
      <c r="R13" s="136"/>
      <c r="S13" s="136"/>
      <c r="T13" s="136"/>
      <c r="U13" s="136"/>
      <c r="V13" s="136"/>
      <c r="W13" s="136"/>
      <c r="X13" s="136"/>
      <c r="Y13" s="136"/>
      <c r="Z13" s="136"/>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row>
    <row r="14" spans="1:112" ht="15">
      <c r="A14" s="18"/>
      <c r="B14" s="25"/>
      <c r="C14" s="27"/>
      <c r="D14" s="21"/>
      <c r="E14" s="21"/>
      <c r="F14" s="22"/>
      <c r="G14" s="22"/>
      <c r="H14" s="22"/>
      <c r="I14" s="70"/>
      <c r="J14" s="70"/>
      <c r="K14" s="70"/>
      <c r="L14" s="70"/>
      <c r="M14" s="70"/>
      <c r="N14" s="70"/>
      <c r="O14" s="71"/>
      <c r="P14" s="72"/>
      <c r="Q14" s="21"/>
      <c r="R14" s="136"/>
      <c r="S14" s="136"/>
      <c r="T14" s="136"/>
      <c r="U14" s="136"/>
      <c r="V14" s="136"/>
      <c r="W14" s="136"/>
      <c r="X14" s="136"/>
      <c r="Y14" s="136"/>
      <c r="Z14" s="136"/>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row>
    <row r="15" spans="1:112" ht="15">
      <c r="A15" s="18"/>
      <c r="B15" s="25"/>
      <c r="C15" s="27"/>
      <c r="D15" s="21"/>
      <c r="E15" s="21"/>
      <c r="F15" s="22"/>
      <c r="G15" s="22"/>
      <c r="H15" s="22"/>
      <c r="I15" s="70"/>
      <c r="J15" s="70"/>
      <c r="K15" s="70"/>
      <c r="L15" s="70"/>
      <c r="M15" s="70"/>
      <c r="N15" s="70"/>
      <c r="O15" s="71"/>
      <c r="P15" s="72"/>
      <c r="Q15" s="21"/>
      <c r="R15" s="136"/>
      <c r="S15" s="136"/>
      <c r="T15" s="136"/>
      <c r="U15" s="136"/>
      <c r="V15" s="136"/>
      <c r="W15" s="136"/>
      <c r="X15" s="136"/>
      <c r="Y15" s="136"/>
      <c r="Z15" s="136"/>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row>
    <row r="16" spans="1:112" ht="15">
      <c r="A16" s="18"/>
      <c r="B16" s="25"/>
      <c r="C16" s="27"/>
      <c r="D16" s="21"/>
      <c r="E16" s="21"/>
      <c r="F16" s="22"/>
      <c r="G16" s="22"/>
      <c r="H16" s="22"/>
      <c r="I16" s="70"/>
      <c r="J16" s="70"/>
      <c r="K16" s="70"/>
      <c r="L16" s="70"/>
      <c r="M16" s="70"/>
      <c r="N16" s="70"/>
      <c r="O16" s="71"/>
      <c r="P16" s="72"/>
      <c r="Q16" s="21"/>
      <c r="R16" s="136"/>
      <c r="S16" s="136"/>
      <c r="T16" s="136"/>
      <c r="U16" s="136"/>
      <c r="V16" s="136"/>
      <c r="W16" s="136"/>
      <c r="X16" s="136"/>
      <c r="Y16" s="136"/>
      <c r="Z16" s="136"/>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row>
    <row r="17" spans="1:112" ht="15">
      <c r="A17" s="18"/>
      <c r="B17" s="25"/>
      <c r="C17" s="27"/>
      <c r="D17" s="21"/>
      <c r="E17" s="21"/>
      <c r="F17" s="22"/>
      <c r="G17" s="22"/>
      <c r="H17" s="22"/>
      <c r="I17" s="70"/>
      <c r="J17" s="70"/>
      <c r="K17" s="70"/>
      <c r="L17" s="70"/>
      <c r="M17" s="70"/>
      <c r="N17" s="70"/>
      <c r="O17" s="71"/>
      <c r="P17" s="72"/>
      <c r="Q17" s="21"/>
      <c r="R17" s="136"/>
      <c r="S17" s="136"/>
      <c r="T17" s="136"/>
      <c r="U17" s="136"/>
      <c r="V17" s="136"/>
      <c r="W17" s="136"/>
      <c r="X17" s="136"/>
      <c r="Y17" s="136"/>
      <c r="Z17" s="136"/>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row>
    <row r="18" spans="1:112" ht="15">
      <c r="A18" s="18"/>
      <c r="B18" s="25"/>
      <c r="C18" s="27"/>
      <c r="D18" s="21"/>
      <c r="E18" s="21"/>
      <c r="F18" s="22"/>
      <c r="G18" s="22"/>
      <c r="H18" s="22"/>
      <c r="I18" s="70"/>
      <c r="J18" s="70"/>
      <c r="K18" s="70"/>
      <c r="L18" s="70"/>
      <c r="M18" s="70"/>
      <c r="N18" s="70"/>
      <c r="O18" s="71"/>
      <c r="P18" s="72"/>
      <c r="Q18" s="21"/>
      <c r="R18" s="136"/>
      <c r="S18" s="136"/>
      <c r="T18" s="136"/>
      <c r="U18" s="136"/>
      <c r="V18" s="136"/>
      <c r="W18" s="136"/>
      <c r="X18" s="136"/>
      <c r="Y18" s="136"/>
      <c r="Z18" s="136"/>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row>
    <row r="19" spans="1:112" ht="15">
      <c r="A19" s="18"/>
      <c r="B19" s="25"/>
      <c r="C19" s="27"/>
      <c r="D19" s="21"/>
      <c r="E19" s="21"/>
      <c r="F19" s="22"/>
      <c r="G19" s="22"/>
      <c r="H19" s="22"/>
      <c r="I19" s="70"/>
      <c r="J19" s="70"/>
      <c r="K19" s="70"/>
      <c r="L19" s="70"/>
      <c r="M19" s="70"/>
      <c r="N19" s="70"/>
      <c r="O19" s="71"/>
      <c r="P19" s="72"/>
      <c r="Q19" s="21"/>
      <c r="R19" s="136"/>
      <c r="S19" s="136"/>
      <c r="T19" s="136"/>
      <c r="U19" s="136"/>
      <c r="V19" s="136"/>
      <c r="W19" s="136"/>
      <c r="X19" s="136"/>
      <c r="Y19" s="136"/>
      <c r="Z19" s="136"/>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row>
    <row r="20" spans="1:112" ht="15">
      <c r="A20" s="18"/>
      <c r="B20" s="25"/>
      <c r="C20" s="27"/>
      <c r="D20" s="21"/>
      <c r="E20" s="21"/>
      <c r="F20" s="22"/>
      <c r="G20" s="22"/>
      <c r="H20" s="22"/>
      <c r="I20" s="70"/>
      <c r="J20" s="70"/>
      <c r="K20" s="70"/>
      <c r="L20" s="70"/>
      <c r="M20" s="49"/>
      <c r="N20" s="49"/>
      <c r="O20" s="71"/>
      <c r="P20" s="72"/>
      <c r="Q20" s="21"/>
      <c r="R20" s="136"/>
      <c r="S20" s="136"/>
      <c r="T20" s="136"/>
      <c r="U20" s="136"/>
      <c r="V20" s="136"/>
      <c r="W20" s="136"/>
      <c r="X20" s="136"/>
      <c r="Y20" s="136"/>
      <c r="Z20" s="136"/>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row>
    <row r="21" spans="1:112" ht="15">
      <c r="A21" s="18"/>
      <c r="B21" s="25"/>
      <c r="C21" s="27"/>
      <c r="D21" s="21"/>
      <c r="E21" s="21"/>
      <c r="F21" s="22"/>
      <c r="G21" s="22"/>
      <c r="H21" s="22"/>
      <c r="I21" s="70"/>
      <c r="J21" s="942"/>
      <c r="K21" s="942"/>
      <c r="L21" s="942"/>
      <c r="M21" s="73"/>
      <c r="N21" s="73"/>
      <c r="O21" s="71"/>
      <c r="P21" s="72"/>
      <c r="Q21" s="21"/>
      <c r="R21" s="136"/>
      <c r="S21" s="136"/>
      <c r="T21" s="136"/>
      <c r="U21" s="136"/>
      <c r="V21" s="136"/>
      <c r="W21" s="136"/>
      <c r="X21" s="136"/>
      <c r="Y21" s="136"/>
      <c r="Z21" s="136"/>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row>
    <row r="22" spans="1:112" ht="15">
      <c r="A22" s="18"/>
      <c r="B22" s="25"/>
      <c r="C22" s="27"/>
      <c r="D22" s="21"/>
      <c r="E22" s="21"/>
      <c r="F22" s="22"/>
      <c r="G22" s="22"/>
      <c r="H22" s="22"/>
      <c r="I22" s="74"/>
      <c r="J22" s="75"/>
      <c r="K22" s="75"/>
      <c r="L22" s="75"/>
      <c r="M22" s="75"/>
      <c r="N22" s="76"/>
      <c r="O22" s="77"/>
      <c r="P22" s="78"/>
      <c r="Q22" s="21"/>
      <c r="R22" s="136"/>
      <c r="S22" s="136"/>
      <c r="T22" s="136"/>
      <c r="U22" s="136"/>
      <c r="V22" s="136"/>
      <c r="W22" s="136"/>
      <c r="X22" s="136"/>
      <c r="Y22" s="136"/>
      <c r="Z22" s="136"/>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row>
    <row r="23" spans="1:112" ht="15">
      <c r="A23" s="18"/>
      <c r="B23" s="25"/>
      <c r="C23" s="27"/>
      <c r="D23" s="21"/>
      <c r="E23" s="21"/>
      <c r="F23" s="22"/>
      <c r="G23" s="22"/>
      <c r="H23" s="22"/>
      <c r="I23" s="36"/>
      <c r="J23" s="79"/>
      <c r="K23" s="79"/>
      <c r="L23" s="79"/>
      <c r="M23" s="79"/>
      <c r="N23" s="79"/>
      <c r="O23" s="71"/>
      <c r="P23" s="72"/>
      <c r="Q23" s="21"/>
      <c r="R23" s="136"/>
      <c r="S23" s="136"/>
      <c r="T23" s="136"/>
      <c r="U23" s="136"/>
      <c r="V23" s="136"/>
      <c r="W23" s="136"/>
      <c r="X23" s="136"/>
      <c r="Y23" s="136"/>
      <c r="Z23" s="136"/>
      <c r="AA23" s="21"/>
      <c r="AB23" s="21"/>
      <c r="AC23" s="21" t="s">
        <v>27</v>
      </c>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row>
    <row r="24" spans="1:112" ht="13.5">
      <c r="A24" s="18"/>
      <c r="B24" s="25"/>
      <c r="C24" s="28"/>
      <c r="D24" s="21"/>
      <c r="E24" s="21"/>
      <c r="F24" s="22"/>
      <c r="G24" s="22"/>
      <c r="H24" s="22"/>
      <c r="I24" s="36"/>
      <c r="J24" s="79"/>
      <c r="K24" s="79"/>
      <c r="L24" s="79"/>
      <c r="M24" s="79"/>
      <c r="N24" s="79"/>
      <c r="O24" s="71"/>
      <c r="P24" s="72"/>
      <c r="Q24" s="21"/>
      <c r="R24" s="136"/>
      <c r="S24" s="136"/>
      <c r="T24" s="136"/>
      <c r="U24" s="136"/>
      <c r="V24" s="136"/>
      <c r="W24" s="136"/>
      <c r="X24" s="136"/>
      <c r="Y24" s="136"/>
      <c r="Z24" s="136"/>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row>
    <row r="25" spans="1:112" ht="13.5">
      <c r="A25" s="18"/>
      <c r="B25" s="25"/>
      <c r="C25" s="28"/>
      <c r="D25" s="21"/>
      <c r="E25" s="21"/>
      <c r="F25" s="22"/>
      <c r="G25" s="22"/>
      <c r="H25" s="22"/>
      <c r="I25" s="36"/>
      <c r="J25" s="79"/>
      <c r="K25" s="79"/>
      <c r="L25" s="79"/>
      <c r="M25" s="79"/>
      <c r="N25" s="79"/>
      <c r="O25" s="71"/>
      <c r="P25" s="72"/>
      <c r="Q25" s="21"/>
      <c r="R25" s="136"/>
      <c r="S25" s="136"/>
      <c r="T25" s="136"/>
      <c r="U25" s="136"/>
      <c r="V25" s="136"/>
      <c r="W25" s="136"/>
      <c r="X25" s="136"/>
      <c r="Y25" s="136"/>
      <c r="Z25" s="136"/>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row>
    <row r="26" spans="1:112" ht="13.5">
      <c r="A26" s="18"/>
      <c r="B26" s="25"/>
      <c r="C26" s="28"/>
      <c r="D26" s="21"/>
      <c r="E26" s="21"/>
      <c r="F26" s="22"/>
      <c r="G26" s="22"/>
      <c r="H26" s="22"/>
      <c r="I26" s="36"/>
      <c r="J26" s="79"/>
      <c r="K26" s="79"/>
      <c r="L26" s="79"/>
      <c r="M26" s="79"/>
      <c r="N26" s="79"/>
      <c r="O26" s="71"/>
      <c r="P26" s="72"/>
      <c r="Q26" s="21"/>
      <c r="R26" s="136"/>
      <c r="S26" s="136"/>
      <c r="T26" s="136"/>
      <c r="U26" s="136"/>
      <c r="V26" s="136"/>
      <c r="W26" s="136"/>
      <c r="X26" s="136"/>
      <c r="Y26" s="136"/>
      <c r="Z26" s="136"/>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row>
    <row r="27" spans="1:112" ht="13.5">
      <c r="A27" s="18"/>
      <c r="B27" s="25"/>
      <c r="C27" s="28"/>
      <c r="D27" s="21"/>
      <c r="E27" s="21"/>
      <c r="F27" s="22"/>
      <c r="G27" s="22"/>
      <c r="H27" s="22"/>
      <c r="I27" s="36"/>
      <c r="J27" s="80"/>
      <c r="K27" s="80"/>
      <c r="L27" s="80"/>
      <c r="M27" s="80"/>
      <c r="N27" s="80"/>
      <c r="O27" s="71"/>
      <c r="P27" s="72"/>
      <c r="Q27" s="21"/>
      <c r="R27" s="136"/>
      <c r="S27" s="136"/>
      <c r="T27" s="136"/>
      <c r="U27" s="136"/>
      <c r="V27" s="136"/>
      <c r="W27" s="136"/>
      <c r="X27" s="136"/>
      <c r="Y27" s="136"/>
      <c r="Z27" s="136"/>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row>
    <row r="28" spans="1:112" ht="15">
      <c r="A28" s="18"/>
      <c r="B28" s="25"/>
      <c r="C28" s="28"/>
      <c r="D28" s="21"/>
      <c r="E28" s="21"/>
      <c r="F28" s="22"/>
      <c r="G28" s="22"/>
      <c r="H28" s="22"/>
      <c r="I28" s="36"/>
      <c r="J28" s="81"/>
      <c r="K28" s="81"/>
      <c r="L28" s="81"/>
      <c r="M28" s="81"/>
      <c r="N28" s="81"/>
      <c r="O28" s="71"/>
      <c r="P28" s="72"/>
      <c r="Q28" s="21"/>
      <c r="R28" s="136"/>
      <c r="S28" s="136"/>
      <c r="T28" s="136"/>
      <c r="U28" s="136"/>
      <c r="V28" s="136"/>
      <c r="W28" s="136"/>
      <c r="X28" s="136"/>
      <c r="Y28" s="136"/>
      <c r="Z28" s="136"/>
      <c r="AA28" s="158"/>
      <c r="AB28" s="158"/>
      <c r="AC28" s="159"/>
      <c r="AD28" s="158"/>
      <c r="AE28" s="159"/>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158"/>
      <c r="BL28" s="158"/>
      <c r="BM28" s="158"/>
      <c r="BN28" s="158"/>
      <c r="BO28" s="158"/>
      <c r="BP28" s="158"/>
      <c r="BQ28" s="158"/>
      <c r="BR28" s="158"/>
      <c r="BS28" s="158"/>
      <c r="BT28" s="158"/>
      <c r="BU28" s="158"/>
      <c r="BV28" s="158"/>
      <c r="BW28" s="158"/>
      <c r="BX28" s="158"/>
      <c r="BY28" s="158"/>
      <c r="BZ28" s="158"/>
      <c r="CA28" s="158"/>
      <c r="CB28" s="158"/>
      <c r="CC28" s="158"/>
      <c r="CD28" s="158"/>
      <c r="CE28" s="158"/>
      <c r="CF28" s="158"/>
      <c r="CG28" s="158"/>
      <c r="CH28" s="158"/>
      <c r="CI28" s="158"/>
      <c r="CJ28" s="158"/>
      <c r="CK28" s="158"/>
      <c r="CL28" s="158"/>
      <c r="CM28" s="158"/>
      <c r="CN28" s="158"/>
      <c r="CO28" s="158"/>
      <c r="CP28" s="158"/>
      <c r="CQ28" s="158"/>
      <c r="CR28" s="158"/>
      <c r="CS28" s="158"/>
      <c r="CT28" s="158"/>
      <c r="CU28" s="158"/>
      <c r="CV28" s="158"/>
      <c r="CW28" s="158"/>
      <c r="CX28" s="158"/>
      <c r="CY28" s="158"/>
      <c r="CZ28" s="158"/>
      <c r="DA28" s="158"/>
      <c r="DB28" s="158"/>
      <c r="DC28" s="158"/>
      <c r="DD28" s="158"/>
      <c r="DE28" s="158"/>
      <c r="DF28" s="158"/>
      <c r="DG28" s="158"/>
      <c r="DH28" s="158"/>
    </row>
    <row r="29" spans="1:112" ht="13.5">
      <c r="A29" s="18"/>
      <c r="B29" s="25"/>
      <c r="C29" s="28"/>
      <c r="D29" s="21"/>
      <c r="E29" s="21"/>
      <c r="F29" s="22"/>
      <c r="G29" s="22"/>
      <c r="H29" s="22"/>
      <c r="I29" s="36"/>
      <c r="J29" s="81"/>
      <c r="K29" s="81"/>
      <c r="L29" s="81"/>
      <c r="M29" s="81"/>
      <c r="N29" s="81"/>
      <c r="O29" s="71"/>
      <c r="P29" s="72"/>
      <c r="Q29" s="21"/>
      <c r="R29" s="136"/>
      <c r="S29" s="136"/>
      <c r="T29" s="136"/>
      <c r="U29" s="136"/>
      <c r="V29" s="136"/>
      <c r="W29" s="136"/>
      <c r="X29" s="136"/>
      <c r="Y29" s="136"/>
      <c r="Z29" s="136"/>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row>
    <row r="30" spans="1:112">
      <c r="A30" s="18"/>
      <c r="B30" s="29"/>
      <c r="C30" s="28"/>
      <c r="F30" s="22"/>
      <c r="G30" s="22"/>
      <c r="H30" s="22"/>
      <c r="I30" s="82"/>
      <c r="J30" s="81"/>
      <c r="K30" s="81"/>
      <c r="L30" s="81"/>
      <c r="M30" s="81"/>
      <c r="N30" s="81"/>
      <c r="O30" s="71"/>
      <c r="P30" s="72"/>
      <c r="Q30" s="21"/>
      <c r="R30" s="136"/>
      <c r="S30" s="136"/>
      <c r="T30" s="136"/>
      <c r="U30" s="136"/>
      <c r="V30" s="136"/>
      <c r="W30" s="136"/>
      <c r="X30" s="136"/>
      <c r="Y30" s="136"/>
      <c r="Z30" s="136"/>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row>
    <row r="31" spans="1:112" s="1" customFormat="1" ht="14.1" customHeight="1">
      <c r="A31" s="30"/>
      <c r="B31" s="29"/>
      <c r="D31" s="31"/>
      <c r="E31" s="31"/>
      <c r="F31" s="32"/>
      <c r="G31" s="32"/>
      <c r="H31" s="32"/>
      <c r="I31" s="36"/>
      <c r="J31" s="81"/>
      <c r="K31" s="81"/>
      <c r="L31" s="81"/>
      <c r="M31" s="81"/>
      <c r="N31" s="81"/>
      <c r="O31" s="83"/>
      <c r="P31" s="84"/>
      <c r="Q31" s="137"/>
      <c r="R31" s="138"/>
      <c r="S31" s="138"/>
      <c r="T31" s="138"/>
      <c r="U31" s="138"/>
      <c r="V31" s="138"/>
      <c r="W31" s="138"/>
      <c r="X31" s="138"/>
      <c r="Y31" s="138"/>
      <c r="Z31" s="138"/>
      <c r="AA31" s="160"/>
      <c r="AB31" s="160"/>
      <c r="AC31" s="160">
        <f>COUNTIF(AC$35,"&gt;0")</f>
        <v>0</v>
      </c>
      <c r="AD31" s="160"/>
      <c r="AE31" s="160"/>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c r="BL31" s="160"/>
      <c r="BM31" s="160"/>
      <c r="BN31" s="160"/>
      <c r="BO31" s="160"/>
      <c r="BP31" s="160"/>
      <c r="BQ31" s="160"/>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c r="CX31" s="160"/>
      <c r="CY31" s="160"/>
      <c r="CZ31" s="160"/>
      <c r="DA31" s="160"/>
      <c r="DB31" s="160"/>
      <c r="DC31" s="160"/>
      <c r="DD31" s="160"/>
      <c r="DE31" s="160"/>
      <c r="DF31" s="160"/>
      <c r="DG31" s="160"/>
      <c r="DH31" s="160"/>
    </row>
    <row r="32" spans="1:112">
      <c r="A32" s="33"/>
      <c r="B32" s="29"/>
      <c r="C32" s="28"/>
      <c r="D32" s="34"/>
      <c r="E32" s="34"/>
      <c r="F32" s="35"/>
      <c r="G32" s="35"/>
      <c r="H32" s="35"/>
      <c r="M32" s="76"/>
      <c r="N32" s="76"/>
      <c r="O32" s="71"/>
      <c r="P32" s="72"/>
      <c r="Q32" s="48" t="s">
        <v>815</v>
      </c>
      <c r="R32" s="139"/>
      <c r="S32" s="139"/>
      <c r="T32" s="139"/>
      <c r="U32" s="139"/>
      <c r="V32" s="139"/>
      <c r="W32" s="139"/>
      <c r="X32" s="139"/>
      <c r="Y32" s="139"/>
      <c r="Z32" s="139"/>
      <c r="AA32" s="48"/>
      <c r="AB32" s="48"/>
      <c r="AC32" s="161"/>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row>
    <row r="33" spans="1:112" ht="13.5" customHeight="1">
      <c r="A33" s="33"/>
      <c r="B33" s="29"/>
      <c r="C33" s="28"/>
      <c r="D33" s="36"/>
      <c r="E33" s="36"/>
      <c r="F33" s="37"/>
      <c r="G33" s="37"/>
      <c r="H33" s="37"/>
      <c r="M33" s="76"/>
      <c r="N33" s="76"/>
      <c r="O33" s="85"/>
      <c r="P33" s="86"/>
      <c r="Q33" s="140"/>
      <c r="R33" s="141"/>
      <c r="S33" s="141"/>
      <c r="T33" s="141"/>
      <c r="U33" s="141"/>
      <c r="V33" s="141"/>
      <c r="W33" s="141"/>
      <c r="X33" s="141"/>
      <c r="Y33" s="141"/>
      <c r="Z33" s="141"/>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W33" s="140"/>
      <c r="CX33" s="140"/>
      <c r="CY33" s="140"/>
      <c r="CZ33" s="140"/>
      <c r="DA33" s="140"/>
      <c r="DB33" s="140"/>
      <c r="DC33" s="140"/>
      <c r="DD33" s="140"/>
      <c r="DE33" s="140"/>
      <c r="DF33" s="140"/>
      <c r="DG33" s="140"/>
      <c r="DH33" s="174"/>
    </row>
    <row r="34" spans="1:112" ht="15">
      <c r="A34" s="33"/>
      <c r="B34" s="23"/>
      <c r="C34" s="38"/>
      <c r="D34" s="38"/>
      <c r="E34" s="36"/>
      <c r="F34" s="37"/>
      <c r="G34" s="37"/>
      <c r="H34" s="37"/>
      <c r="I34" s="87"/>
      <c r="J34" s="87"/>
      <c r="K34" s="87"/>
      <c r="L34" s="87"/>
      <c r="M34" s="87"/>
      <c r="N34" s="87"/>
      <c r="O34" s="71"/>
      <c r="P34" s="88" t="s">
        <v>816</v>
      </c>
      <c r="Q34" s="88" t="s">
        <v>817</v>
      </c>
      <c r="R34" s="142" t="s">
        <v>818</v>
      </c>
      <c r="S34" s="143" t="s">
        <v>819</v>
      </c>
      <c r="T34" s="143" t="s">
        <v>820</v>
      </c>
      <c r="U34" s="143" t="s">
        <v>821</v>
      </c>
      <c r="V34" s="143" t="s">
        <v>822</v>
      </c>
      <c r="W34" s="143" t="s">
        <v>823</v>
      </c>
      <c r="X34" s="143" t="s">
        <v>824</v>
      </c>
      <c r="Y34" s="143" t="s">
        <v>825</v>
      </c>
      <c r="Z34" s="143" t="s">
        <v>826</v>
      </c>
      <c r="AA34" s="162">
        <v>42736</v>
      </c>
      <c r="AB34" s="162">
        <v>42737</v>
      </c>
      <c r="AC34" s="162">
        <v>42738</v>
      </c>
      <c r="AD34" s="162">
        <v>42739</v>
      </c>
      <c r="AE34" s="162">
        <v>42740</v>
      </c>
      <c r="AF34" s="162">
        <v>42741</v>
      </c>
      <c r="AG34" s="162">
        <v>42742</v>
      </c>
      <c r="AH34" s="162">
        <v>42743</v>
      </c>
      <c r="AI34" s="162">
        <v>42744</v>
      </c>
      <c r="AJ34" s="162">
        <v>42745</v>
      </c>
      <c r="AK34" s="162">
        <v>42746</v>
      </c>
      <c r="AL34" s="162">
        <v>42747</v>
      </c>
      <c r="AM34" s="162">
        <v>42748</v>
      </c>
      <c r="AN34" s="162">
        <v>42749</v>
      </c>
      <c r="AO34" s="162">
        <v>42751</v>
      </c>
      <c r="AP34" s="162">
        <v>42752</v>
      </c>
      <c r="AQ34" s="162">
        <v>42753</v>
      </c>
      <c r="AR34" s="162">
        <v>42754</v>
      </c>
      <c r="AS34" s="162">
        <v>42755</v>
      </c>
      <c r="AT34" s="162">
        <v>42756</v>
      </c>
      <c r="AU34" s="162">
        <v>42757</v>
      </c>
      <c r="AV34" s="162">
        <v>42758</v>
      </c>
      <c r="AW34" s="162">
        <v>42759</v>
      </c>
      <c r="AX34" s="162">
        <v>42760</v>
      </c>
      <c r="AY34" s="162">
        <v>42761</v>
      </c>
      <c r="AZ34" s="162">
        <v>42762</v>
      </c>
      <c r="BA34" s="162">
        <v>42763</v>
      </c>
      <c r="BB34" s="162">
        <v>42764</v>
      </c>
      <c r="BC34" s="162">
        <v>42765</v>
      </c>
      <c r="BD34" s="162">
        <v>42766</v>
      </c>
      <c r="BE34" s="162">
        <v>42767</v>
      </c>
      <c r="BF34" s="162">
        <v>42768</v>
      </c>
      <c r="BG34" s="162">
        <v>42769</v>
      </c>
      <c r="BH34" s="162">
        <v>42770</v>
      </c>
      <c r="BI34" s="162">
        <v>42771</v>
      </c>
      <c r="BJ34" s="162">
        <v>42772</v>
      </c>
      <c r="BK34" s="162">
        <v>42773</v>
      </c>
      <c r="BL34" s="162">
        <v>42774</v>
      </c>
      <c r="BM34" s="162">
        <v>42775</v>
      </c>
      <c r="BN34" s="162">
        <v>42776</v>
      </c>
      <c r="BO34" s="162">
        <v>42777</v>
      </c>
      <c r="BP34" s="162">
        <v>42778</v>
      </c>
      <c r="BQ34" s="162">
        <v>42779</v>
      </c>
      <c r="BR34" s="162">
        <v>42780</v>
      </c>
      <c r="BS34" s="162">
        <v>42781</v>
      </c>
      <c r="BT34" s="162">
        <v>42782</v>
      </c>
      <c r="BU34" s="162">
        <v>42783</v>
      </c>
      <c r="BV34" s="162">
        <v>42784</v>
      </c>
      <c r="BW34" s="162">
        <v>42785</v>
      </c>
      <c r="BX34" s="162">
        <v>42786</v>
      </c>
      <c r="BY34" s="162">
        <v>42787</v>
      </c>
      <c r="BZ34" s="162">
        <v>42788</v>
      </c>
      <c r="CA34" s="162">
        <v>42789</v>
      </c>
      <c r="CB34" s="162">
        <v>42790</v>
      </c>
      <c r="CC34" s="162">
        <v>42791</v>
      </c>
      <c r="CD34" s="162">
        <v>42792</v>
      </c>
      <c r="CE34" s="162">
        <v>42793</v>
      </c>
      <c r="CF34" s="162">
        <v>42794</v>
      </c>
      <c r="CG34" s="162">
        <v>42795</v>
      </c>
      <c r="CH34" s="162">
        <v>42796</v>
      </c>
      <c r="CI34" s="162">
        <v>42797</v>
      </c>
      <c r="CJ34" s="162">
        <v>42798</v>
      </c>
      <c r="CK34" s="162">
        <v>42799</v>
      </c>
      <c r="CL34" s="162">
        <v>42800</v>
      </c>
      <c r="CM34" s="162">
        <v>42801</v>
      </c>
      <c r="CN34" s="162">
        <v>42802</v>
      </c>
      <c r="CO34" s="162">
        <v>42803</v>
      </c>
      <c r="CP34" s="162">
        <v>42804</v>
      </c>
      <c r="CQ34" s="162">
        <v>42805</v>
      </c>
      <c r="CR34" s="162">
        <v>42806</v>
      </c>
      <c r="CS34" s="162">
        <v>42807</v>
      </c>
      <c r="CT34" s="162">
        <v>42808</v>
      </c>
      <c r="CU34" s="162">
        <v>42809</v>
      </c>
      <c r="CV34" s="162">
        <v>42810</v>
      </c>
      <c r="CW34" s="162">
        <v>42811</v>
      </c>
      <c r="CX34" s="162">
        <v>42812</v>
      </c>
      <c r="CY34" s="162">
        <v>42813</v>
      </c>
      <c r="CZ34" s="162">
        <v>42814</v>
      </c>
      <c r="DA34" s="162">
        <v>42815</v>
      </c>
      <c r="DB34" s="162">
        <v>42816</v>
      </c>
      <c r="DC34" s="162">
        <v>42817</v>
      </c>
      <c r="DD34" s="162">
        <v>42818</v>
      </c>
      <c r="DE34" s="162">
        <v>42819</v>
      </c>
      <c r="DF34" s="162">
        <v>42820</v>
      </c>
      <c r="DG34" s="162">
        <v>42821</v>
      </c>
      <c r="DH34" s="175"/>
    </row>
    <row r="35" spans="1:112" s="1" customFormat="1" ht="16.5" customHeight="1">
      <c r="A35" s="30"/>
      <c r="B35" s="39"/>
      <c r="C35" s="40"/>
      <c r="D35" s="40"/>
      <c r="E35" s="36"/>
      <c r="F35" s="41"/>
      <c r="G35" s="41" t="s">
        <v>827</v>
      </c>
      <c r="H35" s="41"/>
      <c r="I35" s="89"/>
      <c r="J35" s="90"/>
      <c r="K35" s="91"/>
      <c r="L35" s="92"/>
      <c r="M35" s="92"/>
      <c r="N35" s="92"/>
      <c r="O35" s="93"/>
      <c r="P35" s="94" t="s">
        <v>828</v>
      </c>
      <c r="Q35" s="88"/>
      <c r="R35" s="144">
        <f>SUM(S35:U35)</f>
        <v>3143</v>
      </c>
      <c r="S35" s="144">
        <f>SUM(AA39:BD39)</f>
        <v>1137</v>
      </c>
      <c r="T35" s="144">
        <f>SUM(BE39:CF39)</f>
        <v>1100</v>
      </c>
      <c r="U35" s="144">
        <f>SUM(CG39:DJ39)</f>
        <v>906</v>
      </c>
      <c r="V35" s="144">
        <f>SUM(CI39:CO39)</f>
        <v>251</v>
      </c>
      <c r="W35" s="144">
        <f>SUM(CP39:CV39)</f>
        <v>207</v>
      </c>
      <c r="X35" s="144">
        <f>SUM(CW39:DC39)</f>
        <v>212</v>
      </c>
      <c r="Y35" s="144">
        <f>SUM(DD39:DG39)</f>
        <v>189</v>
      </c>
      <c r="Z35" s="144"/>
      <c r="AA35" s="163"/>
      <c r="AB35" s="163"/>
      <c r="AC35" s="163"/>
      <c r="AD35" s="163"/>
      <c r="AE35" s="163"/>
      <c r="AF35" s="163"/>
      <c r="AG35" s="163"/>
      <c r="AH35" s="163"/>
      <c r="AI35" s="163"/>
      <c r="AJ35" s="163"/>
      <c r="AK35" s="163"/>
      <c r="AL35" s="163"/>
      <c r="AM35" s="163"/>
      <c r="AN35" s="163"/>
      <c r="AO35" s="163"/>
      <c r="AP35" s="163"/>
      <c r="AQ35" s="163"/>
      <c r="AR35" s="163"/>
      <c r="AS35" s="163"/>
      <c r="AT35" s="163"/>
      <c r="AU35" s="163"/>
      <c r="AV35" s="163"/>
      <c r="AW35" s="163"/>
      <c r="AX35" s="163"/>
      <c r="AY35" s="163"/>
      <c r="AZ35" s="163"/>
      <c r="BA35" s="163"/>
      <c r="BB35" s="163"/>
      <c r="BC35" s="163"/>
      <c r="BD35" s="163"/>
      <c r="BE35" s="163"/>
      <c r="BF35" s="163"/>
      <c r="BG35" s="163"/>
      <c r="BH35" s="163"/>
      <c r="BI35" s="163"/>
      <c r="BJ35" s="163"/>
      <c r="BK35" s="163"/>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c r="CS35" s="163"/>
      <c r="CT35" s="163"/>
      <c r="CU35" s="163"/>
      <c r="CV35" s="163"/>
      <c r="CW35" s="163"/>
      <c r="CX35" s="163"/>
      <c r="CY35" s="163"/>
      <c r="CZ35" s="163"/>
      <c r="DA35" s="163"/>
      <c r="DB35" s="163"/>
      <c r="DC35" s="163"/>
      <c r="DD35" s="163"/>
      <c r="DE35" s="163"/>
      <c r="DF35" s="163"/>
      <c r="DG35" s="163"/>
      <c r="DH35" s="176"/>
    </row>
    <row r="36" spans="1:112" s="1" customFormat="1" ht="16.5" customHeight="1">
      <c r="A36" s="30"/>
      <c r="B36" s="39"/>
      <c r="C36" s="40"/>
      <c r="D36" s="40"/>
      <c r="E36" s="36"/>
      <c r="F36" s="41"/>
      <c r="G36" s="41"/>
      <c r="H36" s="41"/>
      <c r="I36" s="89"/>
      <c r="J36" s="90"/>
      <c r="K36" s="91"/>
      <c r="L36" s="92"/>
      <c r="M36" s="92"/>
      <c r="N36" s="92"/>
      <c r="O36" s="93"/>
      <c r="P36" s="498" t="s">
        <v>829</v>
      </c>
      <c r="Q36" s="88"/>
      <c r="R36" s="144">
        <f>SUM(S36:U36)</f>
        <v>58</v>
      </c>
      <c r="S36" s="145">
        <f>SUM(AA46:BD46)</f>
        <v>19</v>
      </c>
      <c r="T36" s="145">
        <f>SUM(BE46:CF46)</f>
        <v>20</v>
      </c>
      <c r="U36" s="145">
        <f>SUM(CG46:DK46)</f>
        <v>19</v>
      </c>
      <c r="V36" s="145">
        <f>SUM(CI46:CO46)</f>
        <v>6</v>
      </c>
      <c r="W36" s="145">
        <f>SUM(CP46:CV46)</f>
        <v>4</v>
      </c>
      <c r="X36" s="145">
        <f>SUM(CW46:DC46)</f>
        <v>4</v>
      </c>
      <c r="Y36" s="145">
        <f>SUM(DD46:DG46)</f>
        <v>4</v>
      </c>
      <c r="Z36" s="145"/>
      <c r="AA36" s="163"/>
      <c r="AB36" s="163"/>
      <c r="AC36" s="163"/>
      <c r="AD36" s="163"/>
      <c r="AE36" s="163"/>
      <c r="AF36" s="163"/>
      <c r="AG36" s="163"/>
      <c r="AH36" s="163"/>
      <c r="AI36" s="163"/>
      <c r="AJ36" s="163"/>
      <c r="AK36" s="163"/>
      <c r="AL36" s="163"/>
      <c r="AM36" s="163"/>
      <c r="AN36" s="163"/>
      <c r="AO36" s="163"/>
      <c r="AP36" s="163"/>
      <c r="AQ36" s="163"/>
      <c r="AR36" s="163"/>
      <c r="AS36" s="163"/>
      <c r="AT36" s="163"/>
      <c r="AU36" s="163"/>
      <c r="AV36" s="163"/>
      <c r="AW36" s="163"/>
      <c r="AX36" s="163"/>
      <c r="AY36" s="163"/>
      <c r="AZ36" s="163"/>
      <c r="BA36" s="163"/>
      <c r="BB36" s="163"/>
      <c r="BC36" s="163"/>
      <c r="BD36" s="163"/>
      <c r="BE36" s="163"/>
      <c r="BF36" s="163"/>
      <c r="BG36" s="163"/>
      <c r="BH36" s="163"/>
      <c r="BI36" s="163"/>
      <c r="BJ36" s="163"/>
      <c r="BK36" s="163"/>
      <c r="BL36" s="163"/>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c r="CK36" s="163"/>
      <c r="CL36" s="163"/>
      <c r="CM36" s="163"/>
      <c r="CN36" s="163"/>
      <c r="CO36" s="163"/>
      <c r="CP36" s="163"/>
      <c r="CQ36" s="163"/>
      <c r="CR36" s="163"/>
      <c r="CS36" s="163"/>
      <c r="CT36" s="163"/>
      <c r="CU36" s="163"/>
      <c r="CV36" s="163"/>
      <c r="CW36" s="163"/>
      <c r="CX36" s="163"/>
      <c r="CY36" s="163"/>
      <c r="CZ36" s="163"/>
      <c r="DA36" s="163"/>
      <c r="DB36" s="163"/>
      <c r="DC36" s="163"/>
      <c r="DD36" s="163"/>
      <c r="DE36" s="163"/>
      <c r="DF36" s="163"/>
      <c r="DG36" s="163"/>
      <c r="DH36" s="176"/>
    </row>
    <row r="37" spans="1:112" s="1" customFormat="1" ht="16.5" customHeight="1">
      <c r="A37" s="30"/>
      <c r="B37" s="39"/>
      <c r="C37" s="40"/>
      <c r="D37" s="40"/>
      <c r="E37" s="36"/>
      <c r="F37" s="41"/>
      <c r="G37" s="41"/>
      <c r="H37" s="41"/>
      <c r="I37" s="89"/>
      <c r="J37" s="90"/>
      <c r="K37" s="91"/>
      <c r="L37" s="92"/>
      <c r="M37" s="92"/>
      <c r="N37" s="92"/>
      <c r="O37" s="93"/>
      <c r="P37" s="94" t="s">
        <v>830</v>
      </c>
      <c r="Q37" s="88">
        <v>15</v>
      </c>
      <c r="R37" s="146">
        <f t="shared" ref="R37:Y37" si="0">R36/R35*1000</f>
        <v>18.45370664969774</v>
      </c>
      <c r="S37" s="146">
        <f t="shared" si="0"/>
        <v>16.710642040457344</v>
      </c>
      <c r="T37" s="146">
        <f t="shared" si="0"/>
        <v>18.18181818181818</v>
      </c>
      <c r="U37" s="146">
        <f t="shared" si="0"/>
        <v>20.97130242825607</v>
      </c>
      <c r="V37" s="146">
        <f t="shared" si="0"/>
        <v>23.904382470119522</v>
      </c>
      <c r="W37" s="146">
        <f t="shared" si="0"/>
        <v>19.323671497584542</v>
      </c>
      <c r="X37" s="146">
        <f t="shared" si="0"/>
        <v>18.867924528301884</v>
      </c>
      <c r="Y37" s="146">
        <f t="shared" si="0"/>
        <v>21.164021164021165</v>
      </c>
      <c r="Z37" s="145"/>
      <c r="AA37" s="163"/>
      <c r="AB37" s="163"/>
      <c r="AC37" s="163"/>
      <c r="AD37" s="163"/>
      <c r="AE37" s="163"/>
      <c r="AF37" s="163"/>
      <c r="AG37" s="163"/>
      <c r="AH37" s="163"/>
      <c r="AI37" s="163"/>
      <c r="AJ37" s="163"/>
      <c r="AK37" s="163"/>
      <c r="AL37" s="163"/>
      <c r="AM37" s="163"/>
      <c r="AN37" s="163"/>
      <c r="AO37" s="163"/>
      <c r="AP37" s="163"/>
      <c r="AQ37" s="163"/>
      <c r="AR37" s="163"/>
      <c r="AS37" s="163"/>
      <c r="AT37" s="163"/>
      <c r="AU37" s="163"/>
      <c r="AV37" s="163"/>
      <c r="AW37" s="163"/>
      <c r="AX37" s="163"/>
      <c r="AY37" s="163"/>
      <c r="AZ37" s="163"/>
      <c r="BA37" s="163"/>
      <c r="BB37" s="163"/>
      <c r="BC37" s="163"/>
      <c r="BD37" s="163"/>
      <c r="BE37" s="163"/>
      <c r="BF37" s="163"/>
      <c r="BG37" s="163"/>
      <c r="BH37" s="163"/>
      <c r="BI37" s="163"/>
      <c r="BJ37" s="163"/>
      <c r="BK37" s="163"/>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c r="CS37" s="163"/>
      <c r="CT37" s="163"/>
      <c r="CU37" s="163"/>
      <c r="CV37" s="163"/>
      <c r="CW37" s="163"/>
      <c r="CX37" s="163"/>
      <c r="CY37" s="163"/>
      <c r="CZ37" s="163"/>
      <c r="DA37" s="163"/>
      <c r="DB37" s="163"/>
      <c r="DC37" s="163"/>
      <c r="DD37" s="163"/>
      <c r="DE37" s="163"/>
      <c r="DF37" s="163"/>
      <c r="DG37" s="163"/>
      <c r="DH37" s="176"/>
    </row>
    <row r="38" spans="1:112" s="1" customFormat="1" ht="16.5" customHeight="1">
      <c r="A38" s="30"/>
      <c r="B38" s="39"/>
      <c r="C38" s="40"/>
      <c r="D38" s="40"/>
      <c r="E38" s="36"/>
      <c r="F38" s="41"/>
      <c r="G38" s="41"/>
      <c r="H38" s="41"/>
      <c r="I38" s="89"/>
      <c r="J38" s="90"/>
      <c r="K38" s="91"/>
      <c r="L38" s="92"/>
      <c r="M38" s="92"/>
      <c r="N38" s="92"/>
      <c r="O38" s="93"/>
      <c r="P38" s="498" t="s">
        <v>831</v>
      </c>
      <c r="Q38" s="88"/>
      <c r="R38" s="145">
        <v>10</v>
      </c>
      <c r="S38" s="145">
        <v>10</v>
      </c>
      <c r="T38" s="145">
        <v>10</v>
      </c>
      <c r="U38" s="145">
        <v>10</v>
      </c>
      <c r="V38" s="145">
        <v>10</v>
      </c>
      <c r="W38" s="145">
        <v>10</v>
      </c>
      <c r="X38" s="145">
        <v>10</v>
      </c>
      <c r="Y38" s="145">
        <v>10</v>
      </c>
      <c r="Z38" s="145">
        <v>10</v>
      </c>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163"/>
      <c r="AX38" s="163"/>
      <c r="AY38" s="163"/>
      <c r="AZ38" s="163"/>
      <c r="BA38" s="163"/>
      <c r="BB38" s="163"/>
      <c r="BC38" s="163"/>
      <c r="BD38" s="163"/>
      <c r="BE38" s="163"/>
      <c r="BF38" s="163"/>
      <c r="BG38" s="163"/>
      <c r="BH38" s="163"/>
      <c r="BI38" s="163"/>
      <c r="BJ38" s="163"/>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c r="CT38" s="163"/>
      <c r="CU38" s="163"/>
      <c r="CV38" s="163"/>
      <c r="CW38" s="163"/>
      <c r="CX38" s="163"/>
      <c r="CY38" s="163"/>
      <c r="CZ38" s="163"/>
      <c r="DA38" s="163"/>
      <c r="DB38" s="163"/>
      <c r="DC38" s="163"/>
      <c r="DD38" s="163"/>
      <c r="DE38" s="163"/>
      <c r="DF38" s="163"/>
      <c r="DG38" s="163"/>
      <c r="DH38" s="176"/>
    </row>
    <row r="39" spans="1:112" ht="15.75" customHeight="1">
      <c r="A39" s="33"/>
      <c r="B39" s="943"/>
      <c r="C39" s="43"/>
      <c r="D39" s="43"/>
      <c r="E39" s="36"/>
      <c r="F39" s="41"/>
      <c r="G39" s="41"/>
      <c r="H39" s="41"/>
      <c r="I39" s="87"/>
      <c r="J39" s="95"/>
      <c r="K39" s="87"/>
      <c r="L39" s="96"/>
      <c r="M39" s="80"/>
      <c r="N39" s="80"/>
      <c r="O39" s="93"/>
      <c r="P39" s="97" t="s">
        <v>832</v>
      </c>
      <c r="Q39" s="97"/>
      <c r="R39" s="147"/>
      <c r="S39" s="147"/>
      <c r="T39" s="147"/>
      <c r="U39" s="147"/>
      <c r="V39" s="147"/>
      <c r="W39" s="147"/>
      <c r="X39" s="147"/>
      <c r="Y39" s="147"/>
      <c r="Z39" s="147"/>
      <c r="AA39" s="164">
        <v>0</v>
      </c>
      <c r="AB39" s="164">
        <v>0</v>
      </c>
      <c r="AC39" s="164">
        <v>62</v>
      </c>
      <c r="AD39" s="164">
        <v>63</v>
      </c>
      <c r="AE39" s="164">
        <v>48</v>
      </c>
      <c r="AF39" s="164">
        <v>59</v>
      </c>
      <c r="AG39" s="164">
        <v>66</v>
      </c>
      <c r="AH39" s="164">
        <v>68</v>
      </c>
      <c r="AI39" s="164">
        <v>53</v>
      </c>
      <c r="AJ39" s="164">
        <v>51</v>
      </c>
      <c r="AK39" s="164">
        <v>52</v>
      </c>
      <c r="AL39" s="164">
        <v>57</v>
      </c>
      <c r="AM39" s="164">
        <v>52</v>
      </c>
      <c r="AN39" s="164">
        <v>37</v>
      </c>
      <c r="AO39" s="164">
        <v>40</v>
      </c>
      <c r="AP39" s="164">
        <v>65</v>
      </c>
      <c r="AQ39" s="164">
        <v>35</v>
      </c>
      <c r="AR39" s="164">
        <v>44</v>
      </c>
      <c r="AS39" s="164">
        <v>69</v>
      </c>
      <c r="AT39" s="164">
        <v>49</v>
      </c>
      <c r="AU39" s="164">
        <v>43</v>
      </c>
      <c r="AV39" s="164">
        <v>58</v>
      </c>
      <c r="AW39" s="164">
        <v>47</v>
      </c>
      <c r="AX39" s="164">
        <v>19</v>
      </c>
      <c r="AY39" s="164">
        <v>0</v>
      </c>
      <c r="AZ39" s="164">
        <v>0</v>
      </c>
      <c r="BA39" s="164">
        <v>0</v>
      </c>
      <c r="BB39" s="164">
        <v>0</v>
      </c>
      <c r="BC39" s="164">
        <v>0</v>
      </c>
      <c r="BD39" s="164">
        <v>0</v>
      </c>
      <c r="BE39" s="164">
        <v>0</v>
      </c>
      <c r="BF39" s="164">
        <v>0</v>
      </c>
      <c r="BG39" s="164">
        <v>0</v>
      </c>
      <c r="BH39" s="164">
        <v>20</v>
      </c>
      <c r="BI39" s="164">
        <v>38</v>
      </c>
      <c r="BJ39" s="164">
        <v>59</v>
      </c>
      <c r="BK39" s="164">
        <v>67</v>
      </c>
      <c r="BL39" s="164">
        <v>70</v>
      </c>
      <c r="BM39" s="164">
        <v>53</v>
      </c>
      <c r="BN39" s="164">
        <v>45</v>
      </c>
      <c r="BO39" s="164">
        <v>5</v>
      </c>
      <c r="BP39" s="164">
        <v>40</v>
      </c>
      <c r="BQ39" s="164">
        <v>72</v>
      </c>
      <c r="BR39" s="164">
        <v>57</v>
      </c>
      <c r="BS39" s="164">
        <v>55</v>
      </c>
      <c r="BT39" s="164">
        <v>85</v>
      </c>
      <c r="BU39" s="164">
        <v>54</v>
      </c>
      <c r="BV39" s="164">
        <v>0</v>
      </c>
      <c r="BW39" s="164">
        <v>50</v>
      </c>
      <c r="BX39" s="164">
        <v>57</v>
      </c>
      <c r="BY39" s="164">
        <v>22</v>
      </c>
      <c r="BZ39" s="164">
        <v>58</v>
      </c>
      <c r="CA39" s="164">
        <v>43</v>
      </c>
      <c r="CB39" s="164">
        <v>46</v>
      </c>
      <c r="CC39" s="164">
        <v>15</v>
      </c>
      <c r="CD39" s="164">
        <v>8</v>
      </c>
      <c r="CE39" s="164">
        <v>39</v>
      </c>
      <c r="CF39" s="164">
        <v>42</v>
      </c>
      <c r="CG39" s="164">
        <v>20</v>
      </c>
      <c r="CH39" s="164">
        <v>27</v>
      </c>
      <c r="CI39" s="164">
        <v>17</v>
      </c>
      <c r="CJ39" s="164">
        <v>63</v>
      </c>
      <c r="CK39" s="164">
        <v>0</v>
      </c>
      <c r="CL39" s="164">
        <v>40</v>
      </c>
      <c r="CM39" s="164">
        <v>47</v>
      </c>
      <c r="CN39" s="164">
        <v>44</v>
      </c>
      <c r="CO39" s="164">
        <v>40</v>
      </c>
      <c r="CP39" s="164">
        <v>54</v>
      </c>
      <c r="CQ39" s="164">
        <v>0</v>
      </c>
      <c r="CR39" s="164">
        <v>29</v>
      </c>
      <c r="CS39" s="164">
        <v>38</v>
      </c>
      <c r="CT39" s="164">
        <v>30</v>
      </c>
      <c r="CU39" s="164">
        <v>31</v>
      </c>
      <c r="CV39" s="164">
        <v>25</v>
      </c>
      <c r="CW39" s="164">
        <v>28</v>
      </c>
      <c r="CX39" s="164">
        <v>37</v>
      </c>
      <c r="CY39" s="164">
        <v>29</v>
      </c>
      <c r="CZ39" s="164">
        <v>20</v>
      </c>
      <c r="DA39" s="164">
        <v>22</v>
      </c>
      <c r="DB39" s="164">
        <v>40</v>
      </c>
      <c r="DC39" s="164">
        <v>36</v>
      </c>
      <c r="DD39" s="164">
        <v>39</v>
      </c>
      <c r="DE39" s="164">
        <v>60</v>
      </c>
      <c r="DF39" s="164">
        <v>42</v>
      </c>
      <c r="DG39" s="164">
        <v>48</v>
      </c>
      <c r="DH39" s="177"/>
    </row>
    <row r="40" spans="1:112" ht="20.25" customHeight="1">
      <c r="A40" s="33"/>
      <c r="B40" s="943"/>
      <c r="C40" s="44"/>
      <c r="D40" s="44"/>
      <c r="F40" s="41"/>
      <c r="G40" s="944"/>
      <c r="H40" s="41"/>
      <c r="I40" s="98"/>
      <c r="J40" s="98"/>
      <c r="K40" s="98"/>
      <c r="L40" s="98"/>
      <c r="M40" s="98"/>
      <c r="N40" s="98"/>
      <c r="O40" s="71"/>
      <c r="P40" s="97" t="s">
        <v>934</v>
      </c>
      <c r="Q40" s="97"/>
      <c r="R40" s="148"/>
      <c r="S40" s="148"/>
      <c r="T40" s="148"/>
      <c r="U40" s="148"/>
      <c r="V40" s="148"/>
      <c r="W40" s="148"/>
      <c r="X40" s="148"/>
      <c r="Y40" s="148"/>
      <c r="Z40" s="148"/>
      <c r="AA40" s="165">
        <v>0</v>
      </c>
      <c r="AB40" s="165">
        <v>0</v>
      </c>
      <c r="AC40" s="166">
        <f t="shared" ref="AC40:AX40" si="1">AC46/AC39*1000</f>
        <v>32.258064516129032</v>
      </c>
      <c r="AD40" s="166">
        <f t="shared" si="1"/>
        <v>63.492063492063487</v>
      </c>
      <c r="AE40" s="166">
        <f t="shared" si="1"/>
        <v>20.833333333333332</v>
      </c>
      <c r="AF40" s="166">
        <f t="shared" si="1"/>
        <v>0</v>
      </c>
      <c r="AG40" s="166">
        <f t="shared" si="1"/>
        <v>30.303030303030305</v>
      </c>
      <c r="AH40" s="166">
        <f t="shared" si="1"/>
        <v>0</v>
      </c>
      <c r="AI40" s="166">
        <f t="shared" si="1"/>
        <v>18.867924528301884</v>
      </c>
      <c r="AJ40" s="166">
        <f t="shared" si="1"/>
        <v>19.607843137254903</v>
      </c>
      <c r="AK40" s="166">
        <f t="shared" si="1"/>
        <v>19.230769230769234</v>
      </c>
      <c r="AL40" s="166">
        <f t="shared" si="1"/>
        <v>17.543859649122805</v>
      </c>
      <c r="AM40" s="166">
        <f t="shared" si="1"/>
        <v>19.230769230769234</v>
      </c>
      <c r="AN40" s="166">
        <f t="shared" si="1"/>
        <v>0</v>
      </c>
      <c r="AO40" s="166">
        <f t="shared" si="1"/>
        <v>0</v>
      </c>
      <c r="AP40" s="166">
        <f t="shared" si="1"/>
        <v>15.384615384615385</v>
      </c>
      <c r="AQ40" s="166">
        <f t="shared" si="1"/>
        <v>0</v>
      </c>
      <c r="AR40" s="166">
        <f t="shared" si="1"/>
        <v>0</v>
      </c>
      <c r="AS40" s="166">
        <f t="shared" si="1"/>
        <v>14.492753623188406</v>
      </c>
      <c r="AT40" s="166">
        <f t="shared" si="1"/>
        <v>20.408163265306122</v>
      </c>
      <c r="AU40" s="166">
        <f t="shared" si="1"/>
        <v>23.255813953488371</v>
      </c>
      <c r="AV40" s="166">
        <f t="shared" si="1"/>
        <v>17.241379310344826</v>
      </c>
      <c r="AW40" s="166">
        <f t="shared" si="1"/>
        <v>0</v>
      </c>
      <c r="AX40" s="166">
        <f t="shared" si="1"/>
        <v>0</v>
      </c>
      <c r="AY40" s="166">
        <v>0</v>
      </c>
      <c r="AZ40" s="166">
        <v>0</v>
      </c>
      <c r="BA40" s="166">
        <v>0</v>
      </c>
      <c r="BB40" s="166">
        <v>0</v>
      </c>
      <c r="BC40" s="166">
        <v>0</v>
      </c>
      <c r="BD40" s="166">
        <v>0</v>
      </c>
      <c r="BE40" s="166">
        <v>0</v>
      </c>
      <c r="BF40" s="166">
        <v>0</v>
      </c>
      <c r="BG40" s="166">
        <v>0</v>
      </c>
      <c r="BH40" s="166">
        <f t="shared" ref="BH40:DE40" si="2">BH46/BH39*1000</f>
        <v>50</v>
      </c>
      <c r="BI40" s="166">
        <f t="shared" si="2"/>
        <v>0</v>
      </c>
      <c r="BJ40" s="166">
        <f t="shared" si="2"/>
        <v>33.898305084745765</v>
      </c>
      <c r="BK40" s="166">
        <f t="shared" si="2"/>
        <v>0</v>
      </c>
      <c r="BL40" s="166">
        <f t="shared" si="2"/>
        <v>28.571428571428569</v>
      </c>
      <c r="BM40" s="166">
        <f t="shared" si="2"/>
        <v>18.867924528301884</v>
      </c>
      <c r="BN40" s="166">
        <f t="shared" si="2"/>
        <v>22.222222222222221</v>
      </c>
      <c r="BO40" s="166">
        <f t="shared" si="2"/>
        <v>0</v>
      </c>
      <c r="BP40" s="166">
        <f t="shared" si="2"/>
        <v>25</v>
      </c>
      <c r="BQ40" s="166">
        <f t="shared" si="2"/>
        <v>13.888888888888888</v>
      </c>
      <c r="BR40" s="166">
        <f t="shared" si="2"/>
        <v>17.543859649122805</v>
      </c>
      <c r="BS40" s="166">
        <f t="shared" si="2"/>
        <v>36.36363636363636</v>
      </c>
      <c r="BT40" s="166">
        <f t="shared" si="2"/>
        <v>23.52941176470588</v>
      </c>
      <c r="BU40" s="166">
        <f t="shared" si="2"/>
        <v>37.037037037037038</v>
      </c>
      <c r="BV40" s="166" t="e">
        <f t="shared" si="2"/>
        <v>#DIV/0!</v>
      </c>
      <c r="BW40" s="166">
        <f t="shared" si="2"/>
        <v>0</v>
      </c>
      <c r="BX40" s="166">
        <f t="shared" si="2"/>
        <v>17.543859649122805</v>
      </c>
      <c r="BY40" s="166">
        <f t="shared" si="2"/>
        <v>0</v>
      </c>
      <c r="BZ40" s="166">
        <f t="shared" si="2"/>
        <v>0</v>
      </c>
      <c r="CA40" s="166">
        <f t="shared" si="2"/>
        <v>23.255813953488371</v>
      </c>
      <c r="CB40" s="166">
        <f t="shared" si="2"/>
        <v>21.739130434782609</v>
      </c>
      <c r="CC40" s="166">
        <f t="shared" si="2"/>
        <v>0</v>
      </c>
      <c r="CD40" s="166">
        <f t="shared" si="2"/>
        <v>0</v>
      </c>
      <c r="CE40" s="166">
        <f t="shared" si="2"/>
        <v>0</v>
      </c>
      <c r="CF40" s="166">
        <f t="shared" si="2"/>
        <v>23.809523809523807</v>
      </c>
      <c r="CG40" s="166">
        <f t="shared" si="2"/>
        <v>0</v>
      </c>
      <c r="CH40" s="166">
        <f t="shared" si="2"/>
        <v>37.037037037037038</v>
      </c>
      <c r="CI40" s="166">
        <f t="shared" si="2"/>
        <v>58.823529411764703</v>
      </c>
      <c r="CJ40" s="166">
        <f t="shared" si="2"/>
        <v>0</v>
      </c>
      <c r="CK40" s="166" t="e">
        <f t="shared" si="2"/>
        <v>#DIV/0!</v>
      </c>
      <c r="CL40" s="166">
        <f t="shared" si="2"/>
        <v>25</v>
      </c>
      <c r="CM40" s="166">
        <f t="shared" si="2"/>
        <v>0</v>
      </c>
      <c r="CN40" s="166">
        <f t="shared" si="2"/>
        <v>45.454545454545453</v>
      </c>
      <c r="CO40" s="166">
        <f t="shared" si="2"/>
        <v>50</v>
      </c>
      <c r="CP40" s="166">
        <f t="shared" si="2"/>
        <v>0</v>
      </c>
      <c r="CQ40" s="166" t="e">
        <f t="shared" si="2"/>
        <v>#DIV/0!</v>
      </c>
      <c r="CR40" s="166">
        <f t="shared" si="2"/>
        <v>34.482758620689651</v>
      </c>
      <c r="CS40" s="166">
        <f t="shared" si="2"/>
        <v>26.315789473684209</v>
      </c>
      <c r="CT40" s="166">
        <f t="shared" si="2"/>
        <v>0</v>
      </c>
      <c r="CU40" s="166">
        <f t="shared" si="2"/>
        <v>32.258064516129032</v>
      </c>
      <c r="CV40" s="166">
        <f t="shared" si="2"/>
        <v>40</v>
      </c>
      <c r="CW40" s="166">
        <f t="shared" si="2"/>
        <v>35.714285714285715</v>
      </c>
      <c r="CX40" s="166">
        <f t="shared" si="2"/>
        <v>0</v>
      </c>
      <c r="CY40" s="166">
        <f t="shared" si="2"/>
        <v>34.482758620689651</v>
      </c>
      <c r="CZ40" s="166">
        <f t="shared" si="2"/>
        <v>50</v>
      </c>
      <c r="DA40" s="166">
        <f t="shared" si="2"/>
        <v>0</v>
      </c>
      <c r="DB40" s="166">
        <f t="shared" si="2"/>
        <v>25</v>
      </c>
      <c r="DC40" s="166">
        <f t="shared" si="2"/>
        <v>0</v>
      </c>
      <c r="DD40" s="166">
        <f t="shared" si="2"/>
        <v>0</v>
      </c>
      <c r="DE40" s="166">
        <f t="shared" si="2"/>
        <v>33.333333333333336</v>
      </c>
      <c r="DF40" s="166">
        <f>DF46/DF39*1000</f>
        <v>23.809523809523807</v>
      </c>
      <c r="DG40" s="166">
        <f>DG46/DG39*1000</f>
        <v>20.833333333333332</v>
      </c>
      <c r="DH40" s="178"/>
    </row>
    <row r="41" spans="1:112" ht="15.75" customHeight="1">
      <c r="A41" s="33"/>
      <c r="B41" s="943"/>
      <c r="C41" s="43"/>
      <c r="D41" s="43"/>
      <c r="F41" s="41"/>
      <c r="G41" s="944"/>
      <c r="H41" s="41"/>
      <c r="I41" s="98"/>
      <c r="J41" s="98"/>
      <c r="K41" s="98"/>
      <c r="L41" s="98"/>
      <c r="M41" s="98"/>
      <c r="N41" s="98"/>
      <c r="O41" s="71"/>
      <c r="P41" s="99" t="s">
        <v>42</v>
      </c>
      <c r="Q41" s="99"/>
      <c r="R41" s="149"/>
      <c r="S41" s="149"/>
      <c r="T41" s="149"/>
      <c r="U41" s="149"/>
      <c r="V41" s="149"/>
      <c r="W41" s="149"/>
      <c r="X41" s="149"/>
      <c r="Y41" s="149"/>
      <c r="Z41" s="149"/>
      <c r="AA41" s="162">
        <v>42736</v>
      </c>
      <c r="AB41" s="162">
        <v>42737</v>
      </c>
      <c r="AC41" s="162">
        <v>42738</v>
      </c>
      <c r="AD41" s="162">
        <v>42739</v>
      </c>
      <c r="AE41" s="162">
        <v>42740</v>
      </c>
      <c r="AF41" s="162">
        <v>42741</v>
      </c>
      <c r="AG41" s="162">
        <v>42742</v>
      </c>
      <c r="AH41" s="162">
        <v>42743</v>
      </c>
      <c r="AI41" s="162">
        <v>42744</v>
      </c>
      <c r="AJ41" s="162">
        <v>42745</v>
      </c>
      <c r="AK41" s="162">
        <v>42746</v>
      </c>
      <c r="AL41" s="162">
        <v>42747</v>
      </c>
      <c r="AM41" s="162">
        <v>42748</v>
      </c>
      <c r="AN41" s="162">
        <v>42749</v>
      </c>
      <c r="AO41" s="162">
        <v>42751</v>
      </c>
      <c r="AP41" s="162">
        <v>42752</v>
      </c>
      <c r="AQ41" s="162">
        <v>42753</v>
      </c>
      <c r="AR41" s="162">
        <v>42754</v>
      </c>
      <c r="AS41" s="162">
        <v>42755</v>
      </c>
      <c r="AT41" s="162">
        <v>42756</v>
      </c>
      <c r="AU41" s="162">
        <v>42757</v>
      </c>
      <c r="AV41" s="162">
        <v>42758</v>
      </c>
      <c r="AW41" s="162">
        <v>42759</v>
      </c>
      <c r="AX41" s="162">
        <v>42760</v>
      </c>
      <c r="AY41" s="162">
        <v>42761</v>
      </c>
      <c r="AZ41" s="162">
        <v>42762</v>
      </c>
      <c r="BA41" s="162">
        <v>42763</v>
      </c>
      <c r="BB41" s="162">
        <v>42764</v>
      </c>
      <c r="BC41" s="162">
        <v>42765</v>
      </c>
      <c r="BD41" s="162">
        <v>42766</v>
      </c>
      <c r="BE41" s="162">
        <v>42767</v>
      </c>
      <c r="BF41" s="162">
        <v>42768</v>
      </c>
      <c r="BG41" s="162">
        <v>42769</v>
      </c>
      <c r="BH41" s="162">
        <v>42770</v>
      </c>
      <c r="BI41" s="162">
        <v>42771</v>
      </c>
      <c r="BJ41" s="162">
        <v>42772</v>
      </c>
      <c r="BK41" s="162">
        <v>42773</v>
      </c>
      <c r="BL41" s="162">
        <v>42774</v>
      </c>
      <c r="BM41" s="162">
        <v>42775</v>
      </c>
      <c r="BN41" s="162">
        <v>42776</v>
      </c>
      <c r="BO41" s="162">
        <v>42777</v>
      </c>
      <c r="BP41" s="162">
        <v>42778</v>
      </c>
      <c r="BQ41" s="162">
        <v>42779</v>
      </c>
      <c r="BR41" s="162">
        <v>42780</v>
      </c>
      <c r="BS41" s="162">
        <v>42781</v>
      </c>
      <c r="BT41" s="162">
        <v>42782</v>
      </c>
      <c r="BU41" s="162">
        <v>42783</v>
      </c>
      <c r="BV41" s="162">
        <v>42784</v>
      </c>
      <c r="BW41" s="162">
        <v>42785</v>
      </c>
      <c r="BX41" s="162">
        <v>42786</v>
      </c>
      <c r="BY41" s="162">
        <v>42787</v>
      </c>
      <c r="BZ41" s="162">
        <v>42788</v>
      </c>
      <c r="CA41" s="162">
        <v>42789</v>
      </c>
      <c r="CB41" s="162">
        <v>42790</v>
      </c>
      <c r="CC41" s="162">
        <v>42791</v>
      </c>
      <c r="CD41" s="162">
        <v>42792</v>
      </c>
      <c r="CE41" s="162">
        <v>42793</v>
      </c>
      <c r="CF41" s="162">
        <v>42794</v>
      </c>
      <c r="CG41" s="162">
        <v>42795</v>
      </c>
      <c r="CH41" s="162">
        <v>42796</v>
      </c>
      <c r="CI41" s="162">
        <v>42797</v>
      </c>
      <c r="CJ41" s="162">
        <v>42798</v>
      </c>
      <c r="CK41" s="162">
        <v>42799</v>
      </c>
      <c r="CL41" s="162">
        <v>42800</v>
      </c>
      <c r="CM41" s="162">
        <v>42801</v>
      </c>
      <c r="CN41" s="162">
        <v>42802</v>
      </c>
      <c r="CO41" s="162">
        <v>42803</v>
      </c>
      <c r="CP41" s="162">
        <v>42804</v>
      </c>
      <c r="CQ41" s="162">
        <v>42805</v>
      </c>
      <c r="CR41" s="162">
        <v>42806</v>
      </c>
      <c r="CS41" s="162">
        <v>42807</v>
      </c>
      <c r="CT41" s="162">
        <v>42808</v>
      </c>
      <c r="CU41" s="162">
        <v>42809</v>
      </c>
      <c r="CV41" s="162">
        <v>42810</v>
      </c>
      <c r="CW41" s="162">
        <v>42811</v>
      </c>
      <c r="CX41" s="162">
        <v>42812</v>
      </c>
      <c r="CY41" s="162">
        <v>42813</v>
      </c>
      <c r="CZ41" s="162">
        <v>42814</v>
      </c>
      <c r="DA41" s="162">
        <v>42815</v>
      </c>
      <c r="DB41" s="162">
        <v>42816</v>
      </c>
      <c r="DC41" s="162">
        <v>42817</v>
      </c>
      <c r="DD41" s="162">
        <v>42818</v>
      </c>
      <c r="DE41" s="162">
        <v>42819</v>
      </c>
      <c r="DF41" s="162">
        <v>42820</v>
      </c>
      <c r="DG41" s="162">
        <v>42821</v>
      </c>
      <c r="DH41" s="175"/>
    </row>
    <row r="42" spans="1:112">
      <c r="A42" s="45"/>
      <c r="B42" s="46"/>
      <c r="C42" s="47"/>
      <c r="F42" s="48"/>
      <c r="G42" s="48"/>
      <c r="H42" s="48"/>
      <c r="I42" s="47"/>
      <c r="J42" s="47"/>
      <c r="K42" s="47"/>
      <c r="L42" s="47"/>
      <c r="M42" s="47"/>
      <c r="N42" s="47"/>
      <c r="O42" s="100"/>
      <c r="P42" s="101"/>
      <c r="Q42" s="150"/>
      <c r="R42" s="151"/>
      <c r="S42" s="151"/>
      <c r="T42" s="151"/>
      <c r="U42" s="151"/>
      <c r="V42" s="151"/>
      <c r="W42" s="151"/>
      <c r="X42" s="151"/>
      <c r="Y42" s="151"/>
      <c r="Z42" s="151"/>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c r="CS42" s="167"/>
      <c r="CT42" s="167"/>
      <c r="CU42" s="167"/>
      <c r="CV42" s="167"/>
      <c r="CW42" s="167"/>
      <c r="CX42" s="167"/>
      <c r="CY42" s="167"/>
      <c r="CZ42" s="167"/>
      <c r="DA42" s="167"/>
      <c r="DB42" s="167"/>
      <c r="DC42" s="167"/>
      <c r="DD42" s="167"/>
      <c r="DE42" s="167"/>
      <c r="DF42" s="167"/>
      <c r="DG42" s="167"/>
      <c r="DH42" s="167"/>
    </row>
    <row r="43" spans="1:112">
      <c r="A43" s="45"/>
      <c r="B43" s="46"/>
      <c r="C43" s="47"/>
      <c r="D43" s="49"/>
      <c r="E43" s="49"/>
      <c r="F43" s="48"/>
      <c r="G43" s="48"/>
      <c r="H43" s="48"/>
      <c r="I43" s="47"/>
      <c r="J43" s="47"/>
      <c r="K43" s="47"/>
      <c r="L43" s="47"/>
      <c r="M43" s="47"/>
      <c r="N43" s="47"/>
      <c r="O43" s="100"/>
      <c r="P43" s="101"/>
      <c r="Q43" s="152"/>
      <c r="R43" s="151"/>
      <c r="S43" s="151"/>
      <c r="T43" s="151"/>
      <c r="U43" s="151"/>
      <c r="V43" s="151"/>
      <c r="W43" s="151"/>
      <c r="X43" s="151"/>
      <c r="Y43" s="151"/>
      <c r="Z43" s="151"/>
      <c r="AA43" s="152"/>
      <c r="AB43" s="152"/>
      <c r="AC43" s="168"/>
      <c r="AD43" s="152"/>
      <c r="AE43" s="152"/>
      <c r="AF43" s="152"/>
      <c r="AG43" s="152"/>
      <c r="AH43" s="152"/>
      <c r="AI43" s="152"/>
      <c r="AJ43" s="152"/>
      <c r="AK43" s="152"/>
      <c r="AL43" s="152"/>
      <c r="AM43" s="152"/>
      <c r="AN43" s="152"/>
      <c r="AO43" s="152"/>
      <c r="AP43" s="152"/>
      <c r="AQ43" s="152"/>
      <c r="AR43" s="152"/>
      <c r="AS43" s="152"/>
      <c r="AT43" s="152"/>
      <c r="AU43" s="152"/>
      <c r="AV43" s="152"/>
      <c r="AW43" s="152"/>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c r="BW43" s="152"/>
      <c r="BX43" s="152"/>
      <c r="BY43" s="152"/>
      <c r="BZ43" s="152"/>
      <c r="CA43" s="152"/>
      <c r="CB43" s="152"/>
      <c r="CC43" s="152"/>
      <c r="CD43" s="152"/>
      <c r="CE43" s="152"/>
      <c r="CF43" s="152"/>
      <c r="CG43" s="152"/>
      <c r="CH43" s="152"/>
      <c r="CI43" s="152"/>
      <c r="CJ43" s="152"/>
      <c r="CK43" s="152"/>
      <c r="CL43" s="152"/>
      <c r="CM43" s="152"/>
      <c r="CN43" s="152"/>
      <c r="CO43" s="152"/>
      <c r="CP43" s="152"/>
      <c r="CQ43" s="152"/>
      <c r="CR43" s="152"/>
      <c r="CS43" s="152"/>
      <c r="CT43" s="152"/>
      <c r="CU43" s="152"/>
      <c r="CV43" s="152"/>
      <c r="CW43" s="152"/>
      <c r="CX43" s="152"/>
      <c r="CY43" s="152"/>
      <c r="CZ43" s="152"/>
      <c r="DA43" s="152"/>
      <c r="DB43" s="152"/>
      <c r="DC43" s="152"/>
      <c r="DD43" s="152"/>
      <c r="DE43" s="152"/>
      <c r="DF43" s="152"/>
      <c r="DG43" s="152"/>
      <c r="DH43" s="152"/>
    </row>
    <row r="44" spans="1:112" ht="5.25" customHeight="1">
      <c r="A44" s="45"/>
      <c r="B44" s="46"/>
      <c r="C44" s="47"/>
      <c r="D44" s="49"/>
      <c r="E44" s="49"/>
      <c r="F44" s="48"/>
      <c r="G44" s="48"/>
      <c r="H44" s="48"/>
      <c r="I44" s="47"/>
      <c r="J44" s="47"/>
      <c r="K44" s="47"/>
      <c r="L44" s="47"/>
      <c r="M44" s="47"/>
      <c r="N44" s="47"/>
      <c r="O44" s="100"/>
      <c r="P44" s="101"/>
      <c r="Q44" s="152"/>
      <c r="R44" s="151"/>
      <c r="S44" s="151"/>
      <c r="T44" s="151"/>
      <c r="U44" s="151"/>
      <c r="V44" s="151"/>
      <c r="W44" s="151"/>
      <c r="X44" s="151"/>
      <c r="Y44" s="151"/>
      <c r="Z44" s="151"/>
      <c r="AA44" s="169"/>
      <c r="AB44" s="169"/>
      <c r="AC44" s="170"/>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c r="CS44" s="169"/>
      <c r="CT44" s="169"/>
      <c r="CU44" s="169"/>
      <c r="CV44" s="169"/>
      <c r="CW44" s="169"/>
      <c r="CX44" s="169"/>
      <c r="CY44" s="169"/>
      <c r="CZ44" s="169"/>
      <c r="DA44" s="169"/>
      <c r="DB44" s="169"/>
      <c r="DC44" s="169"/>
      <c r="DD44" s="169"/>
      <c r="DE44" s="169"/>
      <c r="DF44" s="169"/>
      <c r="DG44" s="169"/>
      <c r="DH44" s="169"/>
    </row>
    <row r="45" spans="1:112" ht="31.5" customHeight="1">
      <c r="A45" s="849" t="s">
        <v>856</v>
      </c>
      <c r="B45" s="855" t="s">
        <v>997</v>
      </c>
      <c r="C45" s="945"/>
      <c r="D45" s="945"/>
      <c r="E45" s="945"/>
      <c r="F45" s="945"/>
      <c r="G45" s="945"/>
      <c r="H45" s="945"/>
      <c r="I45" s="945"/>
      <c r="J45" s="910"/>
      <c r="K45" s="102"/>
      <c r="L45" s="103" t="s">
        <v>857</v>
      </c>
      <c r="M45" s="104" t="s">
        <v>858</v>
      </c>
      <c r="N45" s="105" t="s">
        <v>859</v>
      </c>
      <c r="O45" s="106"/>
      <c r="P45" s="107"/>
      <c r="Q45" s="905" t="s">
        <v>74</v>
      </c>
      <c r="R45" s="901" t="str">
        <f>R34</f>
        <v>2017YTD</v>
      </c>
      <c r="S45" s="901" t="str">
        <f t="shared" ref="S45:Z45" si="3">S34</f>
        <v>JAN</v>
      </c>
      <c r="T45" s="901" t="str">
        <f t="shared" si="3"/>
        <v>FEB</v>
      </c>
      <c r="U45" s="901" t="str">
        <f t="shared" si="3"/>
        <v>Mar</v>
      </c>
      <c r="V45" s="901" t="str">
        <f t="shared" si="3"/>
        <v>WK1</v>
      </c>
      <c r="W45" s="901" t="str">
        <f t="shared" si="3"/>
        <v>WK2</v>
      </c>
      <c r="X45" s="901" t="str">
        <f t="shared" si="3"/>
        <v>WK3</v>
      </c>
      <c r="Y45" s="901" t="str">
        <f t="shared" si="3"/>
        <v>WK4</v>
      </c>
      <c r="Z45" s="901" t="str">
        <f t="shared" si="3"/>
        <v>WK5</v>
      </c>
      <c r="AA45" s="499" t="s">
        <v>833</v>
      </c>
      <c r="AB45" s="499" t="s">
        <v>833</v>
      </c>
      <c r="AC45" s="499" t="s">
        <v>833</v>
      </c>
      <c r="AD45" s="499" t="s">
        <v>833</v>
      </c>
      <c r="AE45" s="499" t="s">
        <v>833</v>
      </c>
      <c r="AF45" s="499" t="s">
        <v>833</v>
      </c>
      <c r="AG45" s="499" t="s">
        <v>833</v>
      </c>
      <c r="AH45" s="499" t="s">
        <v>833</v>
      </c>
      <c r="AI45" s="499" t="s">
        <v>833</v>
      </c>
      <c r="AJ45" s="499" t="s">
        <v>833</v>
      </c>
      <c r="AK45" s="499" t="s">
        <v>833</v>
      </c>
      <c r="AL45" s="499" t="s">
        <v>833</v>
      </c>
      <c r="AM45" s="499" t="s">
        <v>833</v>
      </c>
      <c r="AN45" s="499" t="s">
        <v>833</v>
      </c>
      <c r="AO45" s="499" t="s">
        <v>833</v>
      </c>
      <c r="AP45" s="499" t="s">
        <v>833</v>
      </c>
      <c r="AQ45" s="499" t="s">
        <v>833</v>
      </c>
      <c r="AR45" s="499" t="s">
        <v>833</v>
      </c>
      <c r="AS45" s="499" t="s">
        <v>833</v>
      </c>
      <c r="AT45" s="499" t="s">
        <v>833</v>
      </c>
      <c r="AU45" s="499" t="s">
        <v>833</v>
      </c>
      <c r="AV45" s="499" t="s">
        <v>833</v>
      </c>
      <c r="AW45" s="499" t="s">
        <v>833</v>
      </c>
      <c r="AX45" s="499" t="s">
        <v>833</v>
      </c>
      <c r="AY45" s="499" t="s">
        <v>833</v>
      </c>
      <c r="AZ45" s="499" t="s">
        <v>833</v>
      </c>
      <c r="BA45" s="499" t="s">
        <v>833</v>
      </c>
      <c r="BB45" s="499" t="s">
        <v>833</v>
      </c>
      <c r="BC45" s="499" t="s">
        <v>833</v>
      </c>
      <c r="BD45" s="499" t="s">
        <v>833</v>
      </c>
      <c r="BE45" s="499" t="s">
        <v>833</v>
      </c>
      <c r="BF45" s="499" t="s">
        <v>833</v>
      </c>
      <c r="BG45" s="499" t="s">
        <v>833</v>
      </c>
      <c r="BH45" s="499" t="s">
        <v>833</v>
      </c>
      <c r="BI45" s="499" t="s">
        <v>833</v>
      </c>
      <c r="BJ45" s="499" t="s">
        <v>833</v>
      </c>
      <c r="BK45" s="499" t="s">
        <v>833</v>
      </c>
      <c r="BL45" s="499" t="s">
        <v>833</v>
      </c>
      <c r="BM45" s="499" t="s">
        <v>833</v>
      </c>
      <c r="BN45" s="499" t="s">
        <v>833</v>
      </c>
      <c r="BO45" s="499" t="s">
        <v>833</v>
      </c>
      <c r="BP45" s="499" t="s">
        <v>833</v>
      </c>
      <c r="BQ45" s="499" t="s">
        <v>833</v>
      </c>
      <c r="BR45" s="499" t="s">
        <v>833</v>
      </c>
      <c r="BS45" s="499" t="s">
        <v>833</v>
      </c>
      <c r="BT45" s="499" t="s">
        <v>833</v>
      </c>
      <c r="BU45" s="499" t="s">
        <v>833</v>
      </c>
      <c r="BV45" s="499" t="s">
        <v>833</v>
      </c>
      <c r="BW45" s="499" t="s">
        <v>833</v>
      </c>
      <c r="BX45" s="499" t="s">
        <v>833</v>
      </c>
      <c r="BY45" s="499" t="s">
        <v>833</v>
      </c>
      <c r="BZ45" s="499" t="s">
        <v>833</v>
      </c>
      <c r="CA45" s="499" t="s">
        <v>833</v>
      </c>
      <c r="CB45" s="499" t="s">
        <v>833</v>
      </c>
      <c r="CC45" s="499" t="s">
        <v>833</v>
      </c>
      <c r="CD45" s="499" t="s">
        <v>833</v>
      </c>
      <c r="CE45" s="499" t="s">
        <v>833</v>
      </c>
      <c r="CF45" s="499" t="s">
        <v>833</v>
      </c>
      <c r="CG45" s="499" t="s">
        <v>833</v>
      </c>
      <c r="CH45" s="499" t="s">
        <v>833</v>
      </c>
      <c r="CI45" s="499" t="s">
        <v>833</v>
      </c>
      <c r="CJ45" s="499" t="s">
        <v>833</v>
      </c>
      <c r="CK45" s="499" t="s">
        <v>833</v>
      </c>
      <c r="CL45" s="499" t="s">
        <v>833</v>
      </c>
      <c r="CM45" s="499" t="s">
        <v>833</v>
      </c>
      <c r="CN45" s="499" t="s">
        <v>833</v>
      </c>
      <c r="CO45" s="499" t="s">
        <v>833</v>
      </c>
      <c r="CP45" s="499" t="s">
        <v>833</v>
      </c>
      <c r="CQ45" s="499" t="s">
        <v>833</v>
      </c>
      <c r="CR45" s="499" t="s">
        <v>833</v>
      </c>
      <c r="CS45" s="499" t="s">
        <v>833</v>
      </c>
      <c r="CT45" s="499" t="s">
        <v>833</v>
      </c>
      <c r="CU45" s="499" t="s">
        <v>833</v>
      </c>
      <c r="CV45" s="499" t="s">
        <v>833</v>
      </c>
      <c r="CW45" s="499" t="s">
        <v>833</v>
      </c>
      <c r="CX45" s="499" t="s">
        <v>833</v>
      </c>
      <c r="CY45" s="499" t="s">
        <v>833</v>
      </c>
      <c r="CZ45" s="499" t="s">
        <v>833</v>
      </c>
      <c r="DA45" s="499" t="s">
        <v>833</v>
      </c>
      <c r="DB45" s="499" t="s">
        <v>833</v>
      </c>
      <c r="DC45" s="499" t="s">
        <v>833</v>
      </c>
      <c r="DD45" s="499" t="s">
        <v>833</v>
      </c>
      <c r="DE45" s="499" t="s">
        <v>833</v>
      </c>
      <c r="DF45" s="499" t="s">
        <v>833</v>
      </c>
      <c r="DG45" s="499" t="s">
        <v>833</v>
      </c>
      <c r="DH45" s="500"/>
    </row>
    <row r="46" spans="1:112" s="2" customFormat="1" ht="15" customHeight="1">
      <c r="A46" s="850"/>
      <c r="B46" s="858"/>
      <c r="C46" s="908" t="s">
        <v>834</v>
      </c>
      <c r="D46" s="52"/>
      <c r="E46" s="53"/>
      <c r="F46" s="54"/>
      <c r="G46" s="54"/>
      <c r="H46" s="54"/>
      <c r="I46" s="908" t="s">
        <v>860</v>
      </c>
      <c r="J46" s="905" t="s">
        <v>861</v>
      </c>
      <c r="K46" s="108"/>
      <c r="L46" s="109"/>
      <c r="M46" s="109"/>
      <c r="N46" s="109"/>
      <c r="O46" s="946" t="s">
        <v>862</v>
      </c>
      <c r="P46" s="948" t="s">
        <v>835</v>
      </c>
      <c r="Q46" s="906"/>
      <c r="R46" s="902"/>
      <c r="S46" s="902"/>
      <c r="T46" s="902"/>
      <c r="U46" s="902"/>
      <c r="V46" s="902"/>
      <c r="W46" s="902"/>
      <c r="X46" s="902"/>
      <c r="Y46" s="902"/>
      <c r="Z46" s="902"/>
      <c r="AA46" s="171">
        <f>SUM(AA52:AA82)</f>
        <v>0</v>
      </c>
      <c r="AB46" s="171">
        <f>SUM(AB52:AB82)</f>
        <v>0</v>
      </c>
      <c r="AC46" s="171">
        <v>2</v>
      </c>
      <c r="AD46" s="171">
        <v>4</v>
      </c>
      <c r="AE46" s="171">
        <v>1</v>
      </c>
      <c r="AF46" s="171">
        <v>0</v>
      </c>
      <c r="AG46" s="171">
        <v>2</v>
      </c>
      <c r="AH46" s="171">
        <v>0</v>
      </c>
      <c r="AI46" s="171">
        <f t="shared" ref="AI46:CT46" si="4">SUM(AI49:AI77)</f>
        <v>1</v>
      </c>
      <c r="AJ46" s="171">
        <f t="shared" si="4"/>
        <v>1</v>
      </c>
      <c r="AK46" s="171">
        <f t="shared" si="4"/>
        <v>1</v>
      </c>
      <c r="AL46" s="171">
        <f t="shared" si="4"/>
        <v>1</v>
      </c>
      <c r="AM46" s="171">
        <f t="shared" si="4"/>
        <v>1</v>
      </c>
      <c r="AN46" s="171">
        <f t="shared" si="4"/>
        <v>0</v>
      </c>
      <c r="AO46" s="171">
        <f t="shared" si="4"/>
        <v>0</v>
      </c>
      <c r="AP46" s="171">
        <f t="shared" si="4"/>
        <v>1</v>
      </c>
      <c r="AQ46" s="171">
        <f t="shared" si="4"/>
        <v>0</v>
      </c>
      <c r="AR46" s="171">
        <f t="shared" si="4"/>
        <v>0</v>
      </c>
      <c r="AS46" s="171">
        <f t="shared" si="4"/>
        <v>1</v>
      </c>
      <c r="AT46" s="171">
        <f t="shared" si="4"/>
        <v>1</v>
      </c>
      <c r="AU46" s="171">
        <f t="shared" si="4"/>
        <v>1</v>
      </c>
      <c r="AV46" s="171">
        <f t="shared" si="4"/>
        <v>1</v>
      </c>
      <c r="AW46" s="171">
        <f t="shared" si="4"/>
        <v>0</v>
      </c>
      <c r="AX46" s="171">
        <f t="shared" si="4"/>
        <v>0</v>
      </c>
      <c r="AY46" s="171">
        <f t="shared" si="4"/>
        <v>0</v>
      </c>
      <c r="AZ46" s="171">
        <f t="shared" si="4"/>
        <v>0</v>
      </c>
      <c r="BA46" s="171">
        <f t="shared" si="4"/>
        <v>0</v>
      </c>
      <c r="BB46" s="171">
        <f t="shared" si="4"/>
        <v>0</v>
      </c>
      <c r="BC46" s="171">
        <f t="shared" si="4"/>
        <v>0</v>
      </c>
      <c r="BD46" s="171">
        <f t="shared" si="4"/>
        <v>0</v>
      </c>
      <c r="BE46" s="171">
        <f t="shared" si="4"/>
        <v>0</v>
      </c>
      <c r="BF46" s="171">
        <f t="shared" si="4"/>
        <v>0</v>
      </c>
      <c r="BG46" s="171">
        <f t="shared" si="4"/>
        <v>0</v>
      </c>
      <c r="BH46" s="171">
        <f t="shared" si="4"/>
        <v>1</v>
      </c>
      <c r="BI46" s="171">
        <f t="shared" si="4"/>
        <v>0</v>
      </c>
      <c r="BJ46" s="171">
        <f t="shared" si="4"/>
        <v>2</v>
      </c>
      <c r="BK46" s="171">
        <f t="shared" si="4"/>
        <v>0</v>
      </c>
      <c r="BL46" s="171">
        <f t="shared" si="4"/>
        <v>2</v>
      </c>
      <c r="BM46" s="171">
        <f t="shared" si="4"/>
        <v>1</v>
      </c>
      <c r="BN46" s="171">
        <f t="shared" si="4"/>
        <v>1</v>
      </c>
      <c r="BO46" s="171">
        <f t="shared" si="4"/>
        <v>0</v>
      </c>
      <c r="BP46" s="171">
        <f t="shared" si="4"/>
        <v>1</v>
      </c>
      <c r="BQ46" s="171">
        <f t="shared" si="4"/>
        <v>1</v>
      </c>
      <c r="BR46" s="171">
        <f t="shared" si="4"/>
        <v>1</v>
      </c>
      <c r="BS46" s="171">
        <f t="shared" si="4"/>
        <v>2</v>
      </c>
      <c r="BT46" s="171">
        <f t="shared" si="4"/>
        <v>2</v>
      </c>
      <c r="BU46" s="171">
        <f t="shared" si="4"/>
        <v>2</v>
      </c>
      <c r="BV46" s="171">
        <f t="shared" si="4"/>
        <v>0</v>
      </c>
      <c r="BW46" s="171">
        <f t="shared" si="4"/>
        <v>0</v>
      </c>
      <c r="BX46" s="171">
        <f t="shared" si="4"/>
        <v>1</v>
      </c>
      <c r="BY46" s="171">
        <f t="shared" si="4"/>
        <v>0</v>
      </c>
      <c r="BZ46" s="171">
        <f t="shared" si="4"/>
        <v>0</v>
      </c>
      <c r="CA46" s="171">
        <f t="shared" si="4"/>
        <v>1</v>
      </c>
      <c r="CB46" s="171">
        <f t="shared" si="4"/>
        <v>1</v>
      </c>
      <c r="CC46" s="171">
        <f t="shared" si="4"/>
        <v>0</v>
      </c>
      <c r="CD46" s="171">
        <f t="shared" si="4"/>
        <v>0</v>
      </c>
      <c r="CE46" s="171">
        <f t="shared" si="4"/>
        <v>0</v>
      </c>
      <c r="CF46" s="171">
        <f t="shared" si="4"/>
        <v>1</v>
      </c>
      <c r="CG46" s="171">
        <f t="shared" si="4"/>
        <v>0</v>
      </c>
      <c r="CH46" s="171">
        <f t="shared" si="4"/>
        <v>1</v>
      </c>
      <c r="CI46" s="171">
        <f t="shared" si="4"/>
        <v>1</v>
      </c>
      <c r="CJ46" s="171">
        <f t="shared" si="4"/>
        <v>0</v>
      </c>
      <c r="CK46" s="171">
        <f t="shared" si="4"/>
        <v>0</v>
      </c>
      <c r="CL46" s="171">
        <f t="shared" si="4"/>
        <v>1</v>
      </c>
      <c r="CM46" s="171">
        <f t="shared" si="4"/>
        <v>0</v>
      </c>
      <c r="CN46" s="171">
        <f t="shared" si="4"/>
        <v>2</v>
      </c>
      <c r="CO46" s="171">
        <f t="shared" si="4"/>
        <v>2</v>
      </c>
      <c r="CP46" s="171">
        <f t="shared" si="4"/>
        <v>0</v>
      </c>
      <c r="CQ46" s="171">
        <f t="shared" si="4"/>
        <v>0</v>
      </c>
      <c r="CR46" s="171">
        <f t="shared" si="4"/>
        <v>1</v>
      </c>
      <c r="CS46" s="171">
        <f t="shared" si="4"/>
        <v>1</v>
      </c>
      <c r="CT46" s="171">
        <f t="shared" si="4"/>
        <v>0</v>
      </c>
      <c r="CU46" s="171">
        <f t="shared" ref="CU46:DG46" si="5">SUM(CU49:CU77)</f>
        <v>1</v>
      </c>
      <c r="CV46" s="171">
        <f t="shared" si="5"/>
        <v>1</v>
      </c>
      <c r="CW46" s="171">
        <f t="shared" si="5"/>
        <v>1</v>
      </c>
      <c r="CX46" s="171">
        <f t="shared" si="5"/>
        <v>0</v>
      </c>
      <c r="CY46" s="171">
        <f t="shared" si="5"/>
        <v>1</v>
      </c>
      <c r="CZ46" s="171">
        <f t="shared" si="5"/>
        <v>1</v>
      </c>
      <c r="DA46" s="171">
        <f t="shared" si="5"/>
        <v>0</v>
      </c>
      <c r="DB46" s="171">
        <f t="shared" si="5"/>
        <v>1</v>
      </c>
      <c r="DC46" s="171">
        <f t="shared" si="5"/>
        <v>0</v>
      </c>
      <c r="DD46" s="171">
        <f t="shared" si="5"/>
        <v>0</v>
      </c>
      <c r="DE46" s="171">
        <f t="shared" si="5"/>
        <v>2</v>
      </c>
      <c r="DF46" s="171">
        <f t="shared" si="5"/>
        <v>1</v>
      </c>
      <c r="DG46" s="171">
        <f t="shared" si="5"/>
        <v>1</v>
      </c>
      <c r="DH46" s="179"/>
    </row>
    <row r="47" spans="1:112" s="3" customFormat="1" ht="35.25" customHeight="1">
      <c r="A47" s="851"/>
      <c r="B47" s="861"/>
      <c r="C47" s="909"/>
      <c r="D47" s="56" t="s">
        <v>95</v>
      </c>
      <c r="E47" s="56" t="s">
        <v>96</v>
      </c>
      <c r="F47" s="56" t="s">
        <v>836</v>
      </c>
      <c r="G47" s="57" t="s">
        <v>837</v>
      </c>
      <c r="H47" s="57" t="s">
        <v>32</v>
      </c>
      <c r="I47" s="909"/>
      <c r="J47" s="907"/>
      <c r="K47" s="110" t="s">
        <v>863</v>
      </c>
      <c r="L47" s="111" t="s">
        <v>864</v>
      </c>
      <c r="M47" s="111" t="s">
        <v>864</v>
      </c>
      <c r="N47" s="111" t="s">
        <v>864</v>
      </c>
      <c r="O47" s="947"/>
      <c r="P47" s="904"/>
      <c r="Q47" s="907"/>
      <c r="R47" s="903"/>
      <c r="S47" s="903"/>
      <c r="T47" s="903"/>
      <c r="U47" s="903"/>
      <c r="V47" s="903"/>
      <c r="W47" s="903"/>
      <c r="X47" s="903"/>
      <c r="Y47" s="903"/>
      <c r="Z47" s="903"/>
      <c r="AA47" s="162">
        <v>42736</v>
      </c>
      <c r="AB47" s="162">
        <v>42737</v>
      </c>
      <c r="AC47" s="162">
        <v>42738</v>
      </c>
      <c r="AD47" s="162">
        <v>42739</v>
      </c>
      <c r="AE47" s="162">
        <v>42740</v>
      </c>
      <c r="AF47" s="162">
        <v>42741</v>
      </c>
      <c r="AG47" s="162">
        <v>42742</v>
      </c>
      <c r="AH47" s="162">
        <v>42743</v>
      </c>
      <c r="AI47" s="162">
        <v>42744</v>
      </c>
      <c r="AJ47" s="162">
        <v>42745</v>
      </c>
      <c r="AK47" s="162">
        <v>42746</v>
      </c>
      <c r="AL47" s="162">
        <v>42747</v>
      </c>
      <c r="AM47" s="162">
        <v>42748</v>
      </c>
      <c r="AN47" s="162">
        <v>42749</v>
      </c>
      <c r="AO47" s="162">
        <v>42751</v>
      </c>
      <c r="AP47" s="162">
        <v>42752</v>
      </c>
      <c r="AQ47" s="162">
        <v>42753</v>
      </c>
      <c r="AR47" s="162">
        <v>42754</v>
      </c>
      <c r="AS47" s="162">
        <v>42755</v>
      </c>
      <c r="AT47" s="162">
        <v>42756</v>
      </c>
      <c r="AU47" s="162">
        <v>42757</v>
      </c>
      <c r="AV47" s="162">
        <v>42758</v>
      </c>
      <c r="AW47" s="162">
        <v>42759</v>
      </c>
      <c r="AX47" s="162">
        <v>42760</v>
      </c>
      <c r="AY47" s="162">
        <v>42761</v>
      </c>
      <c r="AZ47" s="162">
        <v>42762</v>
      </c>
      <c r="BA47" s="162">
        <v>42763</v>
      </c>
      <c r="BB47" s="162">
        <v>42764</v>
      </c>
      <c r="BC47" s="162">
        <v>42765</v>
      </c>
      <c r="BD47" s="162">
        <v>42766</v>
      </c>
      <c r="BE47" s="162">
        <v>42767</v>
      </c>
      <c r="BF47" s="162">
        <v>42768</v>
      </c>
      <c r="BG47" s="162">
        <v>42769</v>
      </c>
      <c r="BH47" s="162">
        <v>42770</v>
      </c>
      <c r="BI47" s="162">
        <v>42771</v>
      </c>
      <c r="BJ47" s="162">
        <v>42772</v>
      </c>
      <c r="BK47" s="162">
        <v>42773</v>
      </c>
      <c r="BL47" s="162">
        <v>42774</v>
      </c>
      <c r="BM47" s="162">
        <v>42775</v>
      </c>
      <c r="BN47" s="162">
        <v>42776</v>
      </c>
      <c r="BO47" s="162">
        <v>42777</v>
      </c>
      <c r="BP47" s="162">
        <v>42778</v>
      </c>
      <c r="BQ47" s="162">
        <v>42779</v>
      </c>
      <c r="BR47" s="162">
        <v>42780</v>
      </c>
      <c r="BS47" s="162">
        <v>42781</v>
      </c>
      <c r="BT47" s="162">
        <v>42782</v>
      </c>
      <c r="BU47" s="162">
        <v>42783</v>
      </c>
      <c r="BV47" s="162">
        <v>42784</v>
      </c>
      <c r="BW47" s="162">
        <v>42785</v>
      </c>
      <c r="BX47" s="162">
        <v>42786</v>
      </c>
      <c r="BY47" s="162">
        <v>42787</v>
      </c>
      <c r="BZ47" s="162">
        <v>42788</v>
      </c>
      <c r="CA47" s="162">
        <v>42789</v>
      </c>
      <c r="CB47" s="162">
        <v>42790</v>
      </c>
      <c r="CC47" s="162">
        <v>42791</v>
      </c>
      <c r="CD47" s="162">
        <v>42792</v>
      </c>
      <c r="CE47" s="162">
        <v>42793</v>
      </c>
      <c r="CF47" s="162">
        <v>42794</v>
      </c>
      <c r="CG47" s="162">
        <v>42795</v>
      </c>
      <c r="CH47" s="162">
        <v>42796</v>
      </c>
      <c r="CI47" s="162">
        <v>42797</v>
      </c>
      <c r="CJ47" s="162">
        <v>42798</v>
      </c>
      <c r="CK47" s="162">
        <v>42799</v>
      </c>
      <c r="CL47" s="162">
        <v>42800</v>
      </c>
      <c r="CM47" s="162">
        <v>42801</v>
      </c>
      <c r="CN47" s="162">
        <v>42802</v>
      </c>
      <c r="CO47" s="162">
        <v>42803</v>
      </c>
      <c r="CP47" s="162">
        <v>42804</v>
      </c>
      <c r="CQ47" s="162">
        <v>42805</v>
      </c>
      <c r="CR47" s="162">
        <v>42806</v>
      </c>
      <c r="CS47" s="162">
        <v>42807</v>
      </c>
      <c r="CT47" s="162">
        <v>42808</v>
      </c>
      <c r="CU47" s="162">
        <v>42809</v>
      </c>
      <c r="CV47" s="162">
        <v>42810</v>
      </c>
      <c r="CW47" s="162">
        <v>42811</v>
      </c>
      <c r="CX47" s="162">
        <v>42812</v>
      </c>
      <c r="CY47" s="162">
        <v>42813</v>
      </c>
      <c r="CZ47" s="162">
        <v>42814</v>
      </c>
      <c r="DA47" s="162">
        <v>42815</v>
      </c>
      <c r="DB47" s="162">
        <v>42816</v>
      </c>
      <c r="DC47" s="162">
        <v>42817</v>
      </c>
      <c r="DD47" s="162">
        <v>42818</v>
      </c>
      <c r="DE47" s="162">
        <v>42819</v>
      </c>
      <c r="DF47" s="162">
        <v>42820</v>
      </c>
      <c r="DG47" s="162">
        <v>42821</v>
      </c>
      <c r="DH47" s="175"/>
    </row>
    <row r="48" spans="1:112" s="4" customFormat="1" ht="24" customHeight="1">
      <c r="A48" s="58"/>
      <c r="B48" s="58"/>
      <c r="C48" s="58"/>
      <c r="D48" s="58"/>
      <c r="E48" s="58"/>
      <c r="F48" s="59"/>
      <c r="G48" s="59"/>
      <c r="H48" s="59"/>
      <c r="I48" s="58"/>
      <c r="J48" s="58"/>
      <c r="K48" s="58"/>
      <c r="L48" s="58"/>
      <c r="M48" s="58"/>
      <c r="N48" s="58"/>
      <c r="O48" s="112"/>
      <c r="P48" s="113"/>
      <c r="Q48" s="153"/>
      <c r="R48" s="154"/>
      <c r="S48" s="154"/>
      <c r="T48" s="154"/>
      <c r="U48" s="154"/>
      <c r="V48" s="154"/>
      <c r="W48" s="154"/>
      <c r="X48" s="154"/>
      <c r="Y48" s="154"/>
      <c r="Z48" s="154"/>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3"/>
      <c r="BE48" s="153"/>
      <c r="BF48" s="153"/>
      <c r="BG48" s="153"/>
      <c r="BH48" s="153"/>
      <c r="BI48" s="153"/>
      <c r="BJ48" s="153"/>
      <c r="BK48" s="153"/>
      <c r="BL48" s="153"/>
      <c r="BM48" s="153"/>
      <c r="BN48" s="153"/>
      <c r="BO48" s="153"/>
      <c r="BP48" s="153"/>
      <c r="BQ48" s="153"/>
      <c r="BR48" s="153"/>
      <c r="BS48" s="153"/>
      <c r="BT48" s="153"/>
      <c r="BU48" s="153"/>
      <c r="BV48" s="153"/>
      <c r="BW48" s="153"/>
      <c r="BX48" s="153"/>
      <c r="BY48" s="153"/>
      <c r="BZ48" s="153"/>
      <c r="CA48" s="153"/>
      <c r="CB48" s="153"/>
      <c r="CC48" s="153"/>
      <c r="CD48" s="153"/>
      <c r="CE48" s="153"/>
      <c r="CF48" s="153"/>
      <c r="CG48" s="153"/>
      <c r="CH48" s="153"/>
      <c r="CI48" s="153"/>
      <c r="CJ48" s="153"/>
      <c r="CK48" s="153"/>
      <c r="CL48" s="153"/>
      <c r="CM48" s="153"/>
      <c r="CN48" s="153"/>
      <c r="CO48" s="153"/>
      <c r="CP48" s="153"/>
      <c r="CQ48" s="153"/>
      <c r="CR48" s="153"/>
      <c r="CS48" s="153"/>
      <c r="CT48" s="153"/>
      <c r="CU48" s="153"/>
      <c r="CV48" s="153"/>
      <c r="CW48" s="153"/>
      <c r="CX48" s="153"/>
      <c r="CY48" s="153"/>
      <c r="CZ48" s="153"/>
      <c r="DA48" s="153"/>
      <c r="DB48" s="153"/>
      <c r="DC48" s="153"/>
      <c r="DD48" s="153"/>
      <c r="DE48" s="153"/>
      <c r="DF48" s="153"/>
      <c r="DG48" s="153"/>
      <c r="DH48" s="180"/>
    </row>
    <row r="49" spans="1:112" s="5" customFormat="1" ht="43.5" customHeight="1">
      <c r="A49" s="849">
        <v>1</v>
      </c>
      <c r="B49" s="949" t="s">
        <v>941</v>
      </c>
      <c r="C49" s="50" t="s">
        <v>843</v>
      </c>
      <c r="D49" s="50" t="s">
        <v>114</v>
      </c>
      <c r="E49" s="50" t="s">
        <v>114</v>
      </c>
      <c r="F49" s="60" t="s">
        <v>942</v>
      </c>
      <c r="G49" s="60" t="s">
        <v>866</v>
      </c>
      <c r="H49" s="60" t="s">
        <v>943</v>
      </c>
      <c r="I49" s="114"/>
      <c r="J49" s="115"/>
      <c r="K49" s="50"/>
      <c r="L49" s="116"/>
      <c r="M49" s="116"/>
      <c r="N49" s="116"/>
      <c r="O49" s="50"/>
      <c r="P49" s="117"/>
      <c r="Q49" s="155" t="s">
        <v>867</v>
      </c>
      <c r="R49" s="156">
        <f>SUM(S49:U49)</f>
        <v>2</v>
      </c>
      <c r="S49" s="157">
        <f>SUM(AA49:BD49)</f>
        <v>2</v>
      </c>
      <c r="T49" s="157">
        <f>SUM(BE49:CF49)</f>
        <v>0</v>
      </c>
      <c r="U49" s="157">
        <f>SUM(CG49:DK49)</f>
        <v>0</v>
      </c>
      <c r="V49" s="157">
        <f>SUM(CI49:CO49)</f>
        <v>0</v>
      </c>
      <c r="W49" s="157">
        <f>SUM(CP49:CV49)</f>
        <v>0</v>
      </c>
      <c r="X49" s="157">
        <f>SUM(CW49:DC49)</f>
        <v>0</v>
      </c>
      <c r="Y49" s="157">
        <f>SUM(DD49:DG49)</f>
        <v>0</v>
      </c>
      <c r="Z49" s="157"/>
      <c r="AA49" s="50"/>
      <c r="AB49" s="50"/>
      <c r="AC49" s="50"/>
      <c r="AD49" s="50"/>
      <c r="AE49" s="50"/>
      <c r="AF49" s="50"/>
      <c r="AG49" s="50"/>
      <c r="AH49" s="50"/>
      <c r="AI49" s="50">
        <v>1</v>
      </c>
      <c r="AJ49" s="50">
        <v>1</v>
      </c>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181"/>
    </row>
    <row r="50" spans="1:112" s="5" customFormat="1" ht="43.5" customHeight="1">
      <c r="A50" s="850"/>
      <c r="B50" s="950"/>
      <c r="C50" s="50" t="s">
        <v>843</v>
      </c>
      <c r="D50" s="50"/>
      <c r="E50" s="50" t="s">
        <v>114</v>
      </c>
      <c r="F50" s="60" t="s">
        <v>944</v>
      </c>
      <c r="G50" s="60" t="s">
        <v>945</v>
      </c>
      <c r="H50" s="61"/>
      <c r="I50" s="118"/>
      <c r="J50" s="119"/>
      <c r="K50" s="50"/>
      <c r="L50" s="116"/>
      <c r="M50" s="116"/>
      <c r="N50" s="116"/>
      <c r="O50" s="50"/>
      <c r="P50" s="117"/>
      <c r="Q50" s="134" t="s">
        <v>939</v>
      </c>
      <c r="R50" s="156">
        <f t="shared" ref="R50:R72" si="6">SUM(S50:U50)</f>
        <v>1</v>
      </c>
      <c r="S50" s="157">
        <f t="shared" ref="S50:S72" si="7">SUM(AA50:BD50)</f>
        <v>1</v>
      </c>
      <c r="T50" s="157">
        <f t="shared" ref="T50:T72" si="8">SUM(BE50:CF50)</f>
        <v>0</v>
      </c>
      <c r="U50" s="157">
        <f t="shared" ref="U50:U72" si="9">SUM(CG50:DK50)</f>
        <v>0</v>
      </c>
      <c r="V50" s="157">
        <f t="shared" ref="V50:V72" si="10">SUM(CI50:CO50)</f>
        <v>0</v>
      </c>
      <c r="W50" s="157">
        <f t="shared" ref="W50:W72" si="11">SUM(CP50:CV50)</f>
        <v>0</v>
      </c>
      <c r="X50" s="157">
        <f t="shared" ref="X50:X72" si="12">SUM(CW50:DC50)</f>
        <v>0</v>
      </c>
      <c r="Y50" s="157">
        <f t="shared" ref="Y50:Y72" si="13">SUM(DD50:DG50)</f>
        <v>0</v>
      </c>
      <c r="Z50" s="157"/>
      <c r="AA50" s="50"/>
      <c r="AB50" s="50"/>
      <c r="AC50" s="50"/>
      <c r="AD50" s="50"/>
      <c r="AE50" s="50"/>
      <c r="AF50" s="50"/>
      <c r="AG50" s="50"/>
      <c r="AH50" s="50"/>
      <c r="AI50" s="50"/>
      <c r="AJ50" s="50"/>
      <c r="AK50" s="50"/>
      <c r="AL50" s="50"/>
      <c r="AM50" s="50"/>
      <c r="AN50" s="50"/>
      <c r="AO50" s="50"/>
      <c r="AP50" s="50"/>
      <c r="AQ50" s="50"/>
      <c r="AR50" s="50"/>
      <c r="AS50" s="50"/>
      <c r="AT50" s="50">
        <v>1</v>
      </c>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181"/>
    </row>
    <row r="51" spans="1:112" s="5" customFormat="1" ht="43.5" customHeight="1">
      <c r="A51" s="851"/>
      <c r="B51" s="951"/>
      <c r="C51" s="50" t="s">
        <v>843</v>
      </c>
      <c r="D51" s="50"/>
      <c r="E51" s="50" t="s">
        <v>114</v>
      </c>
      <c r="F51" s="60" t="s">
        <v>946</v>
      </c>
      <c r="G51" s="60" t="s">
        <v>866</v>
      </c>
      <c r="H51" s="62"/>
      <c r="I51" s="118"/>
      <c r="J51" s="119"/>
      <c r="K51" s="50"/>
      <c r="L51" s="116"/>
      <c r="M51" s="116"/>
      <c r="N51" s="116"/>
      <c r="O51" s="50"/>
      <c r="P51" s="117"/>
      <c r="Q51" s="134" t="s">
        <v>854</v>
      </c>
      <c r="R51" s="156">
        <f t="shared" si="6"/>
        <v>2</v>
      </c>
      <c r="S51" s="157">
        <f t="shared" si="7"/>
        <v>0</v>
      </c>
      <c r="T51" s="157">
        <f t="shared" si="8"/>
        <v>1</v>
      </c>
      <c r="U51" s="157">
        <f t="shared" si="9"/>
        <v>1</v>
      </c>
      <c r="V51" s="157">
        <f t="shared" si="10"/>
        <v>0</v>
      </c>
      <c r="W51" s="157">
        <f t="shared" si="11"/>
        <v>1</v>
      </c>
      <c r="X51" s="157">
        <f t="shared" si="12"/>
        <v>0</v>
      </c>
      <c r="Y51" s="157">
        <f t="shared" si="13"/>
        <v>0</v>
      </c>
      <c r="Z51" s="157"/>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v>1</v>
      </c>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v>1</v>
      </c>
      <c r="CT51" s="50"/>
      <c r="CU51" s="50"/>
      <c r="CV51" s="50"/>
      <c r="CW51" s="50"/>
      <c r="CX51" s="50"/>
      <c r="CY51" s="50"/>
      <c r="CZ51" s="50"/>
      <c r="DA51" s="50"/>
      <c r="DB51" s="50"/>
      <c r="DC51" s="50"/>
      <c r="DD51" s="50"/>
      <c r="DE51" s="50"/>
      <c r="DF51" s="50"/>
      <c r="DG51" s="50"/>
      <c r="DH51" s="181"/>
    </row>
    <row r="52" spans="1:112" s="5" customFormat="1" ht="54.75" customHeight="1">
      <c r="A52" s="63">
        <v>2</v>
      </c>
      <c r="B52" s="496" t="s">
        <v>846</v>
      </c>
      <c r="C52" s="50" t="s">
        <v>839</v>
      </c>
      <c r="D52" s="50"/>
      <c r="E52" s="50" t="s">
        <v>114</v>
      </c>
      <c r="F52" s="60" t="s">
        <v>947</v>
      </c>
      <c r="G52" s="61" t="s">
        <v>948</v>
      </c>
      <c r="H52" s="64" t="s">
        <v>949</v>
      </c>
      <c r="I52" s="50"/>
      <c r="J52" s="50"/>
      <c r="K52" s="50"/>
      <c r="L52" s="116"/>
      <c r="M52" s="116"/>
      <c r="N52" s="116"/>
      <c r="O52" s="50"/>
      <c r="P52" s="117"/>
      <c r="Q52" s="134" t="s">
        <v>869</v>
      </c>
      <c r="R52" s="156">
        <f t="shared" si="6"/>
        <v>5</v>
      </c>
      <c r="S52" s="157">
        <f t="shared" si="7"/>
        <v>2</v>
      </c>
      <c r="T52" s="157">
        <f t="shared" si="8"/>
        <v>3</v>
      </c>
      <c r="U52" s="157">
        <f t="shared" si="9"/>
        <v>0</v>
      </c>
      <c r="V52" s="157">
        <f t="shared" si="10"/>
        <v>0</v>
      </c>
      <c r="W52" s="157">
        <f t="shared" si="11"/>
        <v>0</v>
      </c>
      <c r="X52" s="157">
        <f t="shared" si="12"/>
        <v>0</v>
      </c>
      <c r="Y52" s="157">
        <f t="shared" si="13"/>
        <v>0</v>
      </c>
      <c r="Z52" s="157"/>
      <c r="AA52" s="50"/>
      <c r="AB52" s="50"/>
      <c r="AC52" s="50"/>
      <c r="AD52" s="50"/>
      <c r="AE52" s="50"/>
      <c r="AF52" s="50"/>
      <c r="AG52" s="50"/>
      <c r="AH52" s="50"/>
      <c r="AI52" s="50"/>
      <c r="AJ52" s="50"/>
      <c r="AK52" s="50">
        <v>1</v>
      </c>
      <c r="AL52" s="50"/>
      <c r="AM52" s="50"/>
      <c r="AN52" s="50"/>
      <c r="AO52" s="50"/>
      <c r="AP52" s="50"/>
      <c r="AQ52" s="50"/>
      <c r="AR52" s="50"/>
      <c r="AS52" s="50"/>
      <c r="AT52" s="50"/>
      <c r="AU52" s="50"/>
      <c r="AV52" s="50">
        <v>1</v>
      </c>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v>2</v>
      </c>
      <c r="BU52" s="50">
        <v>1</v>
      </c>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181"/>
    </row>
    <row r="53" spans="1:112" s="5" customFormat="1" ht="78.75" customHeight="1">
      <c r="A53" s="63">
        <v>3</v>
      </c>
      <c r="B53" s="496" t="s">
        <v>950</v>
      </c>
      <c r="C53" s="50" t="s">
        <v>839</v>
      </c>
      <c r="D53" s="50"/>
      <c r="E53" s="50" t="s">
        <v>114</v>
      </c>
      <c r="F53" s="60" t="s">
        <v>951</v>
      </c>
      <c r="G53" s="60" t="s">
        <v>952</v>
      </c>
      <c r="H53" s="60" t="s">
        <v>840</v>
      </c>
      <c r="I53" s="115"/>
      <c r="J53" s="120"/>
      <c r="K53" s="50"/>
      <c r="L53" s="116"/>
      <c r="M53" s="116"/>
      <c r="N53" s="116"/>
      <c r="O53" s="50"/>
      <c r="P53" s="117"/>
      <c r="Q53" s="155" t="s">
        <v>841</v>
      </c>
      <c r="R53" s="156">
        <f t="shared" si="6"/>
        <v>1</v>
      </c>
      <c r="S53" s="157">
        <f t="shared" si="7"/>
        <v>1</v>
      </c>
      <c r="T53" s="157">
        <f t="shared" si="8"/>
        <v>0</v>
      </c>
      <c r="U53" s="157">
        <f t="shared" si="9"/>
        <v>0</v>
      </c>
      <c r="V53" s="157">
        <f t="shared" si="10"/>
        <v>0</v>
      </c>
      <c r="W53" s="157">
        <f t="shared" si="11"/>
        <v>0</v>
      </c>
      <c r="X53" s="157">
        <f t="shared" si="12"/>
        <v>0</v>
      </c>
      <c r="Y53" s="157">
        <f t="shared" si="13"/>
        <v>0</v>
      </c>
      <c r="Z53" s="157"/>
      <c r="AA53" s="50"/>
      <c r="AB53" s="50"/>
      <c r="AC53" s="50"/>
      <c r="AD53" s="50"/>
      <c r="AE53" s="50"/>
      <c r="AF53" s="50"/>
      <c r="AG53" s="50"/>
      <c r="AH53" s="50"/>
      <c r="AI53" s="50"/>
      <c r="AJ53" s="50"/>
      <c r="AK53" s="50"/>
      <c r="AL53" s="50">
        <v>1</v>
      </c>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181"/>
    </row>
    <row r="54" spans="1:112" s="6" customFormat="1" ht="47.25" customHeight="1">
      <c r="A54" s="849">
        <v>4</v>
      </c>
      <c r="B54" s="949" t="s">
        <v>868</v>
      </c>
      <c r="C54" s="50" t="s">
        <v>843</v>
      </c>
      <c r="D54" s="50"/>
      <c r="E54" s="50" t="s">
        <v>114</v>
      </c>
      <c r="F54" s="64" t="s">
        <v>953</v>
      </c>
      <c r="G54" s="64" t="s">
        <v>954</v>
      </c>
      <c r="H54" s="60" t="s">
        <v>840</v>
      </c>
      <c r="I54" s="121"/>
      <c r="J54" s="122"/>
      <c r="K54" s="123"/>
      <c r="L54" s="124"/>
      <c r="M54" s="125"/>
      <c r="N54" s="124"/>
      <c r="O54" s="126"/>
      <c r="P54" s="127"/>
      <c r="Q54" s="134" t="s">
        <v>867</v>
      </c>
      <c r="R54" s="156">
        <f t="shared" si="6"/>
        <v>1</v>
      </c>
      <c r="S54" s="157">
        <f t="shared" si="7"/>
        <v>1</v>
      </c>
      <c r="T54" s="157">
        <f t="shared" si="8"/>
        <v>0</v>
      </c>
      <c r="U54" s="157">
        <f t="shared" si="9"/>
        <v>0</v>
      </c>
      <c r="V54" s="157">
        <f t="shared" si="10"/>
        <v>0</v>
      </c>
      <c r="W54" s="157">
        <f t="shared" si="11"/>
        <v>0</v>
      </c>
      <c r="X54" s="157">
        <f t="shared" si="12"/>
        <v>0</v>
      </c>
      <c r="Y54" s="157">
        <f t="shared" si="13"/>
        <v>0</v>
      </c>
      <c r="Z54" s="157"/>
      <c r="AA54" s="172"/>
      <c r="AB54" s="172"/>
      <c r="AC54" s="172"/>
      <c r="AD54" s="172"/>
      <c r="AE54" s="172"/>
      <c r="AF54" s="172"/>
      <c r="AG54" s="172"/>
      <c r="AH54" s="172"/>
      <c r="AI54" s="172"/>
      <c r="AJ54" s="172"/>
      <c r="AK54" s="172"/>
      <c r="AL54" s="172"/>
      <c r="AM54" s="172">
        <v>1</v>
      </c>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172"/>
      <c r="DC54" s="172"/>
      <c r="DD54" s="172"/>
      <c r="DE54" s="172"/>
      <c r="DF54" s="172"/>
      <c r="DG54" s="172"/>
      <c r="DH54" s="182"/>
    </row>
    <row r="55" spans="1:112" s="6" customFormat="1" ht="47.25" customHeight="1">
      <c r="A55" s="954"/>
      <c r="B55" s="955"/>
      <c r="C55" s="50" t="s">
        <v>839</v>
      </c>
      <c r="D55" s="50"/>
      <c r="E55" s="50" t="s">
        <v>114</v>
      </c>
      <c r="F55" s="64" t="s">
        <v>955</v>
      </c>
      <c r="G55" s="64" t="s">
        <v>956</v>
      </c>
      <c r="H55" s="60" t="s">
        <v>840</v>
      </c>
      <c r="I55" s="121"/>
      <c r="J55" s="122"/>
      <c r="K55" s="128"/>
      <c r="L55" s="129"/>
      <c r="M55" s="130"/>
      <c r="N55" s="129"/>
      <c r="O55" s="131"/>
      <c r="P55" s="132"/>
      <c r="Q55" s="134" t="s">
        <v>845</v>
      </c>
      <c r="R55" s="156">
        <f t="shared" si="6"/>
        <v>11</v>
      </c>
      <c r="S55" s="157">
        <f t="shared" si="7"/>
        <v>1</v>
      </c>
      <c r="T55" s="157">
        <f t="shared" si="8"/>
        <v>5</v>
      </c>
      <c r="U55" s="157">
        <f t="shared" si="9"/>
        <v>5</v>
      </c>
      <c r="V55" s="157">
        <f t="shared" si="10"/>
        <v>3</v>
      </c>
      <c r="W55" s="157">
        <f t="shared" si="11"/>
        <v>2</v>
      </c>
      <c r="X55" s="157">
        <f t="shared" si="12"/>
        <v>0</v>
      </c>
      <c r="Y55" s="157">
        <f t="shared" si="13"/>
        <v>0</v>
      </c>
      <c r="Z55" s="157"/>
      <c r="AA55" s="173"/>
      <c r="AB55" s="173"/>
      <c r="AC55" s="173"/>
      <c r="AD55" s="173"/>
      <c r="AE55" s="173"/>
      <c r="AF55" s="173"/>
      <c r="AG55" s="173"/>
      <c r="AH55" s="173"/>
      <c r="AI55" s="173"/>
      <c r="AJ55" s="173"/>
      <c r="AK55" s="173"/>
      <c r="AL55" s="173"/>
      <c r="AM55" s="173"/>
      <c r="AN55" s="173"/>
      <c r="AO55" s="173"/>
      <c r="AP55" s="173"/>
      <c r="AQ55" s="173"/>
      <c r="AR55" s="173"/>
      <c r="AS55" s="173">
        <v>1</v>
      </c>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v>1</v>
      </c>
      <c r="BQ55" s="173"/>
      <c r="BR55" s="173"/>
      <c r="BS55" s="173"/>
      <c r="BT55" s="173"/>
      <c r="BU55" s="173">
        <v>1</v>
      </c>
      <c r="BV55" s="173"/>
      <c r="BW55" s="173"/>
      <c r="BX55" s="173"/>
      <c r="BY55" s="173"/>
      <c r="BZ55" s="173"/>
      <c r="CA55" s="173">
        <v>1</v>
      </c>
      <c r="CB55" s="173">
        <v>1</v>
      </c>
      <c r="CC55" s="173"/>
      <c r="CD55" s="173"/>
      <c r="CE55" s="173"/>
      <c r="CF55" s="173">
        <v>1</v>
      </c>
      <c r="CG55" s="173"/>
      <c r="CH55" s="173"/>
      <c r="CI55" s="173">
        <v>1</v>
      </c>
      <c r="CJ55" s="173"/>
      <c r="CK55" s="173"/>
      <c r="CL55" s="173">
        <v>1</v>
      </c>
      <c r="CM55" s="173"/>
      <c r="CN55" s="173"/>
      <c r="CO55" s="173">
        <v>1</v>
      </c>
      <c r="CP55" s="173"/>
      <c r="CQ55" s="173"/>
      <c r="CR55" s="173">
        <v>1</v>
      </c>
      <c r="CS55" s="173"/>
      <c r="CT55" s="173"/>
      <c r="CU55" s="173">
        <v>1</v>
      </c>
      <c r="CV55" s="173"/>
      <c r="CW55" s="173"/>
      <c r="CX55" s="173"/>
      <c r="CY55" s="173"/>
      <c r="CZ55" s="173"/>
      <c r="DA55" s="173"/>
      <c r="DB55" s="173"/>
      <c r="DC55" s="173"/>
      <c r="DD55" s="173"/>
      <c r="DE55" s="173"/>
      <c r="DF55" s="173"/>
      <c r="DG55" s="173"/>
      <c r="DH55" s="182"/>
    </row>
    <row r="56" spans="1:112" s="5" customFormat="1" ht="67.5" customHeight="1">
      <c r="A56" s="63">
        <v>5</v>
      </c>
      <c r="B56" s="496" t="s">
        <v>957</v>
      </c>
      <c r="C56" s="50" t="s">
        <v>839</v>
      </c>
      <c r="D56" s="50"/>
      <c r="E56" s="50" t="s">
        <v>114</v>
      </c>
      <c r="F56" s="60" t="s">
        <v>958</v>
      </c>
      <c r="G56" s="60" t="s">
        <v>959</v>
      </c>
      <c r="H56" s="60" t="s">
        <v>840</v>
      </c>
      <c r="I56" s="114"/>
      <c r="J56" s="120"/>
      <c r="K56" s="50"/>
      <c r="L56" s="116"/>
      <c r="M56" s="116"/>
      <c r="N56" s="116"/>
      <c r="O56" s="50"/>
      <c r="P56" s="117"/>
      <c r="Q56" s="134" t="s">
        <v>845</v>
      </c>
      <c r="R56" s="156">
        <f t="shared" si="6"/>
        <v>1</v>
      </c>
      <c r="S56" s="157">
        <f t="shared" si="7"/>
        <v>1</v>
      </c>
      <c r="T56" s="157">
        <f t="shared" si="8"/>
        <v>0</v>
      </c>
      <c r="U56" s="157">
        <f t="shared" si="9"/>
        <v>0</v>
      </c>
      <c r="V56" s="157">
        <f t="shared" si="10"/>
        <v>0</v>
      </c>
      <c r="W56" s="157">
        <f t="shared" si="11"/>
        <v>0</v>
      </c>
      <c r="X56" s="157">
        <f t="shared" si="12"/>
        <v>0</v>
      </c>
      <c r="Y56" s="157">
        <f t="shared" si="13"/>
        <v>0</v>
      </c>
      <c r="Z56" s="157"/>
      <c r="AA56" s="50"/>
      <c r="AB56" s="50"/>
      <c r="AC56" s="50"/>
      <c r="AD56" s="50"/>
      <c r="AE56" s="50"/>
      <c r="AF56" s="50"/>
      <c r="AG56" s="50"/>
      <c r="AH56" s="50"/>
      <c r="AI56" s="50"/>
      <c r="AJ56" s="50"/>
      <c r="AK56" s="50"/>
      <c r="AL56" s="50"/>
      <c r="AM56" s="50"/>
      <c r="AN56" s="50"/>
      <c r="AO56" s="50"/>
      <c r="AP56" s="50">
        <v>1</v>
      </c>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181"/>
    </row>
    <row r="57" spans="1:112" s="5" customFormat="1" ht="45.75" customHeight="1">
      <c r="A57" s="849">
        <v>6</v>
      </c>
      <c r="B57" s="949" t="s">
        <v>871</v>
      </c>
      <c r="C57" s="50" t="s">
        <v>940</v>
      </c>
      <c r="D57" s="50"/>
      <c r="E57" s="50" t="s">
        <v>114</v>
      </c>
      <c r="F57" s="60" t="s">
        <v>960</v>
      </c>
      <c r="G57" s="60" t="s">
        <v>961</v>
      </c>
      <c r="H57" s="60" t="s">
        <v>840</v>
      </c>
      <c r="I57" s="114"/>
      <c r="J57" s="120"/>
      <c r="K57" s="50"/>
      <c r="L57" s="116"/>
      <c r="M57" s="116"/>
      <c r="N57" s="116"/>
      <c r="O57" s="50"/>
      <c r="P57" s="117"/>
      <c r="Q57" s="134" t="s">
        <v>845</v>
      </c>
      <c r="R57" s="156">
        <f t="shared" si="6"/>
        <v>3</v>
      </c>
      <c r="S57" s="157">
        <f t="shared" si="7"/>
        <v>1</v>
      </c>
      <c r="T57" s="157">
        <f t="shared" si="8"/>
        <v>1</v>
      </c>
      <c r="U57" s="157">
        <f t="shared" si="9"/>
        <v>1</v>
      </c>
      <c r="V57" s="157">
        <f t="shared" si="10"/>
        <v>0</v>
      </c>
      <c r="W57" s="157">
        <f t="shared" si="11"/>
        <v>0</v>
      </c>
      <c r="X57" s="157">
        <f t="shared" si="12"/>
        <v>1</v>
      </c>
      <c r="Y57" s="157">
        <f t="shared" si="13"/>
        <v>0</v>
      </c>
      <c r="Z57" s="157"/>
      <c r="AA57" s="50"/>
      <c r="AB57" s="50"/>
      <c r="AC57" s="50"/>
      <c r="AD57" s="50"/>
      <c r="AE57" s="50"/>
      <c r="AF57" s="50"/>
      <c r="AG57" s="50"/>
      <c r="AH57" s="50"/>
      <c r="AI57" s="50"/>
      <c r="AJ57" s="50"/>
      <c r="AK57" s="50"/>
      <c r="AL57" s="50"/>
      <c r="AM57" s="50"/>
      <c r="AN57" s="50"/>
      <c r="AO57" s="50"/>
      <c r="AP57" s="50"/>
      <c r="AQ57" s="50"/>
      <c r="AR57" s="50"/>
      <c r="AS57" s="50"/>
      <c r="AT57" s="50"/>
      <c r="AU57" s="50">
        <v>1</v>
      </c>
      <c r="AV57" s="50"/>
      <c r="AW57" s="50"/>
      <c r="AX57" s="50"/>
      <c r="AY57" s="50"/>
      <c r="AZ57" s="50"/>
      <c r="BA57" s="50"/>
      <c r="BB57" s="50"/>
      <c r="BC57" s="50"/>
      <c r="BD57" s="50"/>
      <c r="BE57" s="50"/>
      <c r="BF57" s="50"/>
      <c r="BG57" s="50"/>
      <c r="BH57" s="50"/>
      <c r="BI57" s="50"/>
      <c r="BJ57" s="50"/>
      <c r="BK57" s="50"/>
      <c r="BL57" s="50"/>
      <c r="BM57" s="50"/>
      <c r="BN57" s="50"/>
      <c r="BO57" s="50"/>
      <c r="BP57" s="50"/>
      <c r="BQ57" s="50">
        <v>1</v>
      </c>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c r="CT57" s="50"/>
      <c r="CU57" s="50"/>
      <c r="CV57" s="50"/>
      <c r="CW57" s="50"/>
      <c r="CX57" s="50"/>
      <c r="CY57" s="50">
        <v>1</v>
      </c>
      <c r="CZ57" s="50"/>
      <c r="DA57" s="50"/>
      <c r="DB57" s="50"/>
      <c r="DC57" s="50"/>
      <c r="DD57" s="50"/>
      <c r="DE57" s="50"/>
      <c r="DF57" s="50"/>
      <c r="DG57" s="50"/>
      <c r="DH57" s="181"/>
    </row>
    <row r="58" spans="1:112" s="5" customFormat="1" ht="45.75" customHeight="1">
      <c r="A58" s="851"/>
      <c r="B58" s="951"/>
      <c r="C58" s="50" t="s">
        <v>940</v>
      </c>
      <c r="D58" s="50"/>
      <c r="E58" s="50" t="s">
        <v>114</v>
      </c>
      <c r="F58" s="60" t="s">
        <v>962</v>
      </c>
      <c r="G58" s="60" t="s">
        <v>961</v>
      </c>
      <c r="H58" s="60" t="s">
        <v>840</v>
      </c>
      <c r="I58" s="114"/>
      <c r="J58" s="120"/>
      <c r="K58" s="50"/>
      <c r="L58" s="116"/>
      <c r="M58" s="116"/>
      <c r="N58" s="116"/>
      <c r="O58" s="50"/>
      <c r="P58" s="117"/>
      <c r="Q58" s="134" t="s">
        <v>845</v>
      </c>
      <c r="R58" s="156">
        <f t="shared" si="6"/>
        <v>3</v>
      </c>
      <c r="S58" s="157">
        <f t="shared" si="7"/>
        <v>0</v>
      </c>
      <c r="T58" s="157">
        <f t="shared" si="8"/>
        <v>0</v>
      </c>
      <c r="U58" s="157">
        <f t="shared" si="9"/>
        <v>3</v>
      </c>
      <c r="V58" s="157">
        <f t="shared" si="10"/>
        <v>0</v>
      </c>
      <c r="W58" s="157">
        <f t="shared" si="11"/>
        <v>0</v>
      </c>
      <c r="X58" s="157">
        <f t="shared" si="12"/>
        <v>2</v>
      </c>
      <c r="Y58" s="157">
        <f t="shared" si="13"/>
        <v>0</v>
      </c>
      <c r="Z58" s="157"/>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v>1</v>
      </c>
      <c r="CI58" s="50"/>
      <c r="CJ58" s="50"/>
      <c r="CK58" s="50"/>
      <c r="CL58" s="50"/>
      <c r="CM58" s="50"/>
      <c r="CN58" s="50"/>
      <c r="CO58" s="50"/>
      <c r="CP58" s="50"/>
      <c r="CQ58" s="50"/>
      <c r="CR58" s="50"/>
      <c r="CS58" s="50"/>
      <c r="CT58" s="50"/>
      <c r="CU58" s="50"/>
      <c r="CV58" s="50"/>
      <c r="CW58" s="50">
        <v>1</v>
      </c>
      <c r="CX58" s="50"/>
      <c r="CY58" s="50"/>
      <c r="CZ58" s="50">
        <v>1</v>
      </c>
      <c r="DA58" s="50"/>
      <c r="DB58" s="50"/>
      <c r="DC58" s="50"/>
      <c r="DD58" s="50"/>
      <c r="DE58" s="50"/>
      <c r="DF58" s="50"/>
      <c r="DG58" s="50"/>
      <c r="DH58" s="181"/>
    </row>
    <row r="59" spans="1:112" s="5" customFormat="1" ht="46.5" customHeight="1">
      <c r="A59" s="63">
        <v>7</v>
      </c>
      <c r="B59" s="949" t="s">
        <v>838</v>
      </c>
      <c r="C59" s="50" t="s">
        <v>839</v>
      </c>
      <c r="D59" s="50"/>
      <c r="E59" s="50" t="s">
        <v>114</v>
      </c>
      <c r="F59" s="60" t="s">
        <v>963</v>
      </c>
      <c r="G59" s="60" t="s">
        <v>964</v>
      </c>
      <c r="H59" s="60" t="s">
        <v>840</v>
      </c>
      <c r="I59" s="115"/>
      <c r="J59" s="115"/>
      <c r="K59" s="50"/>
      <c r="L59" s="116"/>
      <c r="M59" s="116"/>
      <c r="N59" s="116"/>
      <c r="O59" s="50"/>
      <c r="P59" s="117"/>
      <c r="Q59" s="134" t="s">
        <v>845</v>
      </c>
      <c r="R59" s="156">
        <f t="shared" si="6"/>
        <v>1</v>
      </c>
      <c r="S59" s="157">
        <f t="shared" si="7"/>
        <v>0</v>
      </c>
      <c r="T59" s="157">
        <f t="shared" si="8"/>
        <v>1</v>
      </c>
      <c r="U59" s="157">
        <f t="shared" si="9"/>
        <v>0</v>
      </c>
      <c r="V59" s="157">
        <f t="shared" si="10"/>
        <v>0</v>
      </c>
      <c r="W59" s="157">
        <f t="shared" si="11"/>
        <v>0</v>
      </c>
      <c r="X59" s="157">
        <f t="shared" si="12"/>
        <v>0</v>
      </c>
      <c r="Y59" s="157">
        <f t="shared" si="13"/>
        <v>0</v>
      </c>
      <c r="Z59" s="157"/>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v>1</v>
      </c>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50"/>
      <c r="CW59" s="50"/>
      <c r="CX59" s="50"/>
      <c r="CY59" s="50"/>
      <c r="CZ59" s="50"/>
      <c r="DA59" s="50"/>
      <c r="DB59" s="50"/>
      <c r="DC59" s="50"/>
      <c r="DD59" s="50"/>
      <c r="DE59" s="50"/>
      <c r="DF59" s="50"/>
      <c r="DG59" s="50"/>
      <c r="DH59" s="181"/>
    </row>
    <row r="60" spans="1:112" s="5" customFormat="1" ht="46.5" customHeight="1">
      <c r="A60" s="63"/>
      <c r="B60" s="950"/>
      <c r="C60" s="50" t="s">
        <v>839</v>
      </c>
      <c r="D60" s="50"/>
      <c r="E60" s="50" t="s">
        <v>114</v>
      </c>
      <c r="F60" s="60" t="s">
        <v>965</v>
      </c>
      <c r="G60" s="60" t="s">
        <v>966</v>
      </c>
      <c r="H60" s="60" t="s">
        <v>840</v>
      </c>
      <c r="I60" s="115"/>
      <c r="J60" s="115"/>
      <c r="K60" s="50"/>
      <c r="L60" s="116"/>
      <c r="M60" s="116"/>
      <c r="N60" s="116"/>
      <c r="O60" s="50"/>
      <c r="P60" s="117"/>
      <c r="Q60" s="134" t="s">
        <v>845</v>
      </c>
      <c r="R60" s="156">
        <f t="shared" si="6"/>
        <v>1</v>
      </c>
      <c r="S60" s="157">
        <f t="shared" si="7"/>
        <v>0</v>
      </c>
      <c r="T60" s="157">
        <f t="shared" si="8"/>
        <v>1</v>
      </c>
      <c r="U60" s="157">
        <f t="shared" si="9"/>
        <v>0</v>
      </c>
      <c r="V60" s="157">
        <f t="shared" si="10"/>
        <v>0</v>
      </c>
      <c r="W60" s="157">
        <f t="shared" si="11"/>
        <v>0</v>
      </c>
      <c r="X60" s="157">
        <f t="shared" si="12"/>
        <v>0</v>
      </c>
      <c r="Y60" s="157">
        <f t="shared" si="13"/>
        <v>0</v>
      </c>
      <c r="Z60" s="157"/>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v>1</v>
      </c>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0"/>
      <c r="CZ60" s="50"/>
      <c r="DA60" s="50"/>
      <c r="DB60" s="50"/>
      <c r="DC60" s="50"/>
      <c r="DD60" s="50"/>
      <c r="DE60" s="50"/>
      <c r="DF60" s="50"/>
      <c r="DG60" s="50"/>
      <c r="DH60" s="181"/>
    </row>
    <row r="61" spans="1:112" s="5" customFormat="1" ht="46.5" customHeight="1">
      <c r="A61" s="63">
        <v>8</v>
      </c>
      <c r="B61" s="950"/>
      <c r="C61" s="50" t="s">
        <v>839</v>
      </c>
      <c r="D61" s="50"/>
      <c r="E61" s="50" t="s">
        <v>114</v>
      </c>
      <c r="F61" s="60" t="s">
        <v>967</v>
      </c>
      <c r="G61" s="60" t="s">
        <v>968</v>
      </c>
      <c r="H61" s="60" t="s">
        <v>840</v>
      </c>
      <c r="I61" s="120"/>
      <c r="J61" s="122"/>
      <c r="K61" s="50"/>
      <c r="L61" s="116"/>
      <c r="M61" s="116"/>
      <c r="N61" s="116"/>
      <c r="O61" s="50"/>
      <c r="P61" s="117"/>
      <c r="Q61" s="134" t="s">
        <v>845</v>
      </c>
      <c r="R61" s="156">
        <f t="shared" si="6"/>
        <v>1</v>
      </c>
      <c r="S61" s="157">
        <f t="shared" si="7"/>
        <v>0</v>
      </c>
      <c r="T61" s="157">
        <f t="shared" si="8"/>
        <v>1</v>
      </c>
      <c r="U61" s="157">
        <f t="shared" si="9"/>
        <v>0</v>
      </c>
      <c r="V61" s="157">
        <f t="shared" si="10"/>
        <v>0</v>
      </c>
      <c r="W61" s="157">
        <f t="shared" si="11"/>
        <v>0</v>
      </c>
      <c r="X61" s="157">
        <f t="shared" si="12"/>
        <v>0</v>
      </c>
      <c r="Y61" s="157">
        <f t="shared" si="13"/>
        <v>0</v>
      </c>
      <c r="Z61" s="157"/>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v>1</v>
      </c>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c r="CT61" s="50"/>
      <c r="CU61" s="50"/>
      <c r="CV61" s="50"/>
      <c r="CW61" s="50"/>
      <c r="CX61" s="50"/>
      <c r="CY61" s="50"/>
      <c r="CZ61" s="50"/>
      <c r="DA61" s="50"/>
      <c r="DB61" s="50"/>
      <c r="DC61" s="50"/>
      <c r="DD61" s="50"/>
      <c r="DE61" s="50"/>
      <c r="DF61" s="50"/>
      <c r="DG61" s="50"/>
      <c r="DH61" s="181"/>
    </row>
    <row r="62" spans="1:112" s="5" customFormat="1" ht="46.5" customHeight="1">
      <c r="A62" s="63"/>
      <c r="B62" s="950"/>
      <c r="C62" s="50" t="s">
        <v>998</v>
      </c>
      <c r="D62" s="50"/>
      <c r="E62" s="50" t="s">
        <v>114</v>
      </c>
      <c r="F62" s="65" t="s">
        <v>999</v>
      </c>
      <c r="G62" s="60" t="s">
        <v>970</v>
      </c>
      <c r="H62" s="60" t="s">
        <v>840</v>
      </c>
      <c r="I62" s="120"/>
      <c r="J62" s="120"/>
      <c r="K62" s="50"/>
      <c r="L62" s="116"/>
      <c r="M62" s="116"/>
      <c r="N62" s="116"/>
      <c r="O62" s="50"/>
      <c r="P62" s="117"/>
      <c r="Q62" s="134" t="s">
        <v>1000</v>
      </c>
      <c r="R62" s="156">
        <f>SUM(S62:U62)</f>
        <v>1</v>
      </c>
      <c r="S62" s="157">
        <f>SUM(AA62:BD62)</f>
        <v>0</v>
      </c>
      <c r="T62" s="157">
        <f>SUM(BE62:CF62)</f>
        <v>0</v>
      </c>
      <c r="U62" s="157">
        <f>SUM(CG62:DK62)</f>
        <v>1</v>
      </c>
      <c r="V62" s="157">
        <f>SUM(CI62:CO62)</f>
        <v>0</v>
      </c>
      <c r="W62" s="157">
        <f>SUM(CP62:CV62)</f>
        <v>0</v>
      </c>
      <c r="X62" s="157">
        <f>SUM(CW62:DC62)</f>
        <v>0</v>
      </c>
      <c r="Y62" s="157">
        <f>SUM(DD62:DG62)</f>
        <v>1</v>
      </c>
      <c r="Z62" s="157"/>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0"/>
      <c r="DA62" s="50"/>
      <c r="DB62" s="50"/>
      <c r="DC62" s="50"/>
      <c r="DD62" s="50"/>
      <c r="DE62" s="50"/>
      <c r="DF62" s="50"/>
      <c r="DG62" s="50">
        <v>1</v>
      </c>
      <c r="DH62" s="181"/>
    </row>
    <row r="63" spans="1:112" s="7" customFormat="1" ht="46.5" customHeight="1">
      <c r="A63" s="63">
        <v>9</v>
      </c>
      <c r="B63" s="951"/>
      <c r="C63" s="50" t="s">
        <v>839</v>
      </c>
      <c r="D63" s="50"/>
      <c r="E63" s="50" t="s">
        <v>114</v>
      </c>
      <c r="F63" s="65" t="s">
        <v>969</v>
      </c>
      <c r="G63" s="60" t="s">
        <v>970</v>
      </c>
      <c r="H63" s="60" t="s">
        <v>840</v>
      </c>
      <c r="I63" s="120"/>
      <c r="J63" s="120"/>
      <c r="K63" s="50"/>
      <c r="L63" s="116"/>
      <c r="M63" s="116"/>
      <c r="N63" s="116"/>
      <c r="O63" s="50"/>
      <c r="P63" s="117"/>
      <c r="Q63" s="134" t="s">
        <v>845</v>
      </c>
      <c r="R63" s="156">
        <f t="shared" si="6"/>
        <v>1</v>
      </c>
      <c r="S63" s="157">
        <f t="shared" si="7"/>
        <v>0</v>
      </c>
      <c r="T63" s="157">
        <f t="shared" si="8"/>
        <v>1</v>
      </c>
      <c r="U63" s="157">
        <f t="shared" si="9"/>
        <v>0</v>
      </c>
      <c r="V63" s="157">
        <f t="shared" si="10"/>
        <v>0</v>
      </c>
      <c r="W63" s="157">
        <f t="shared" si="11"/>
        <v>0</v>
      </c>
      <c r="X63" s="157">
        <f t="shared" si="12"/>
        <v>0</v>
      </c>
      <c r="Y63" s="157">
        <f t="shared" si="13"/>
        <v>0</v>
      </c>
      <c r="Z63" s="157"/>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v>1</v>
      </c>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0"/>
      <c r="DB63" s="50"/>
      <c r="DC63" s="50"/>
      <c r="DD63" s="50"/>
      <c r="DE63" s="50"/>
      <c r="DF63" s="50"/>
      <c r="DG63" s="50"/>
      <c r="DH63" s="181"/>
    </row>
    <row r="64" spans="1:112" s="7" customFormat="1" ht="42.75" customHeight="1">
      <c r="A64" s="63">
        <v>10</v>
      </c>
      <c r="B64" s="496" t="s">
        <v>971</v>
      </c>
      <c r="C64" s="50" t="s">
        <v>839</v>
      </c>
      <c r="D64" s="50"/>
      <c r="E64" s="50" t="s">
        <v>114</v>
      </c>
      <c r="F64" s="66" t="s">
        <v>972</v>
      </c>
      <c r="G64" s="60" t="s">
        <v>966</v>
      </c>
      <c r="H64" s="60" t="s">
        <v>840</v>
      </c>
      <c r="I64" s="133"/>
      <c r="J64" s="120"/>
      <c r="K64" s="50"/>
      <c r="L64" s="116"/>
      <c r="M64" s="116"/>
      <c r="N64" s="116"/>
      <c r="O64" s="50"/>
      <c r="P64" s="117"/>
      <c r="Q64" s="134" t="s">
        <v>845</v>
      </c>
      <c r="R64" s="156">
        <f t="shared" si="6"/>
        <v>1</v>
      </c>
      <c r="S64" s="157">
        <f t="shared" si="7"/>
        <v>0</v>
      </c>
      <c r="T64" s="157">
        <f t="shared" si="8"/>
        <v>1</v>
      </c>
      <c r="U64" s="157">
        <f t="shared" si="9"/>
        <v>0</v>
      </c>
      <c r="V64" s="157">
        <f t="shared" si="10"/>
        <v>0</v>
      </c>
      <c r="W64" s="157">
        <f t="shared" si="11"/>
        <v>0</v>
      </c>
      <c r="X64" s="157">
        <f t="shared" si="12"/>
        <v>0</v>
      </c>
      <c r="Y64" s="157">
        <f t="shared" si="13"/>
        <v>0</v>
      </c>
      <c r="Z64" s="157"/>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v>1</v>
      </c>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c r="CT64" s="50"/>
      <c r="CU64" s="50"/>
      <c r="CV64" s="50"/>
      <c r="CW64" s="50"/>
      <c r="CX64" s="50"/>
      <c r="CY64" s="50"/>
      <c r="CZ64" s="50"/>
      <c r="DA64" s="50"/>
      <c r="DB64" s="50"/>
      <c r="DC64" s="50"/>
      <c r="DD64" s="50"/>
      <c r="DE64" s="50"/>
      <c r="DF64" s="50"/>
      <c r="DG64" s="50"/>
      <c r="DH64" s="181"/>
    </row>
    <row r="65" spans="1:112" s="7" customFormat="1" ht="31.5" customHeight="1">
      <c r="A65" s="63">
        <v>11</v>
      </c>
      <c r="B65" s="496" t="s">
        <v>852</v>
      </c>
      <c r="C65" s="50" t="s">
        <v>839</v>
      </c>
      <c r="D65" s="50"/>
      <c r="E65" s="50" t="s">
        <v>114</v>
      </c>
      <c r="F65" s="66" t="s">
        <v>935</v>
      </c>
      <c r="G65" s="65" t="s">
        <v>936</v>
      </c>
      <c r="H65" s="64" t="s">
        <v>840</v>
      </c>
      <c r="I65" s="133"/>
      <c r="J65" s="134" t="s">
        <v>845</v>
      </c>
      <c r="K65" s="50"/>
      <c r="L65" s="116"/>
      <c r="M65" s="116"/>
      <c r="N65" s="116"/>
      <c r="O65" s="50"/>
      <c r="P65" s="117"/>
      <c r="Q65" s="134" t="s">
        <v>845</v>
      </c>
      <c r="R65" s="156">
        <f t="shared" si="6"/>
        <v>1</v>
      </c>
      <c r="S65" s="157">
        <f t="shared" si="7"/>
        <v>0</v>
      </c>
      <c r="T65" s="157">
        <f t="shared" si="8"/>
        <v>1</v>
      </c>
      <c r="U65" s="157">
        <f t="shared" si="9"/>
        <v>0</v>
      </c>
      <c r="V65" s="157">
        <f t="shared" si="10"/>
        <v>0</v>
      </c>
      <c r="W65" s="157">
        <f t="shared" si="11"/>
        <v>0</v>
      </c>
      <c r="X65" s="157">
        <f t="shared" si="12"/>
        <v>0</v>
      </c>
      <c r="Y65" s="157">
        <f t="shared" si="13"/>
        <v>0</v>
      </c>
      <c r="Z65" s="157"/>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v>1</v>
      </c>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0"/>
      <c r="CZ65" s="50"/>
      <c r="DA65" s="50"/>
      <c r="DB65" s="50"/>
      <c r="DC65" s="50"/>
      <c r="DD65" s="50"/>
      <c r="DE65" s="50"/>
      <c r="DF65" s="50"/>
      <c r="DG65" s="50"/>
      <c r="DH65" s="181"/>
    </row>
    <row r="66" spans="1:112" s="8" customFormat="1" ht="57" customHeight="1">
      <c r="A66" s="63">
        <v>12</v>
      </c>
      <c r="B66" s="496" t="s">
        <v>847</v>
      </c>
      <c r="C66" s="50" t="s">
        <v>839</v>
      </c>
      <c r="D66" s="50"/>
      <c r="E66" s="50" t="s">
        <v>114</v>
      </c>
      <c r="F66" s="183" t="s">
        <v>973</v>
      </c>
      <c r="G66" s="65" t="s">
        <v>974</v>
      </c>
      <c r="H66" s="64" t="s">
        <v>840</v>
      </c>
      <c r="I66" s="121"/>
      <c r="J66" s="122"/>
      <c r="K66" s="123"/>
      <c r="L66" s="124"/>
      <c r="M66" s="125"/>
      <c r="N66" s="124"/>
      <c r="O66" s="193"/>
      <c r="P66" s="127"/>
      <c r="Q66" s="134" t="s">
        <v>869</v>
      </c>
      <c r="R66" s="156">
        <f t="shared" si="6"/>
        <v>1</v>
      </c>
      <c r="S66" s="157">
        <f t="shared" si="7"/>
        <v>0</v>
      </c>
      <c r="T66" s="157">
        <f t="shared" si="8"/>
        <v>1</v>
      </c>
      <c r="U66" s="157">
        <f t="shared" si="9"/>
        <v>0</v>
      </c>
      <c r="V66" s="157">
        <f t="shared" si="10"/>
        <v>0</v>
      </c>
      <c r="W66" s="157">
        <f t="shared" si="11"/>
        <v>0</v>
      </c>
      <c r="X66" s="157">
        <f t="shared" si="12"/>
        <v>0</v>
      </c>
      <c r="Y66" s="157">
        <f t="shared" si="13"/>
        <v>0</v>
      </c>
      <c r="Z66" s="157"/>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v>1</v>
      </c>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172"/>
      <c r="DC66" s="172"/>
      <c r="DD66" s="172"/>
      <c r="DE66" s="172"/>
      <c r="DF66" s="172"/>
      <c r="DG66" s="172"/>
      <c r="DH66" s="182"/>
    </row>
    <row r="67" spans="1:112" s="7" customFormat="1" ht="31.5" customHeight="1">
      <c r="A67" s="184">
        <v>14</v>
      </c>
      <c r="B67" s="496" t="s">
        <v>975</v>
      </c>
      <c r="C67" s="50" t="s">
        <v>839</v>
      </c>
      <c r="D67" s="50"/>
      <c r="E67" s="50" t="s">
        <v>114</v>
      </c>
      <c r="F67" s="185" t="s">
        <v>976</v>
      </c>
      <c r="G67" s="65" t="s">
        <v>977</v>
      </c>
      <c r="H67" s="64" t="s">
        <v>840</v>
      </c>
      <c r="I67" s="194"/>
      <c r="J67" s="120"/>
      <c r="K67" s="50"/>
      <c r="L67" s="116"/>
      <c r="M67" s="116"/>
      <c r="N67" s="116"/>
      <c r="O67" s="50"/>
      <c r="P67" s="117"/>
      <c r="Q67" s="134" t="s">
        <v>869</v>
      </c>
      <c r="R67" s="156">
        <f t="shared" si="6"/>
        <v>1</v>
      </c>
      <c r="S67" s="157">
        <f t="shared" si="7"/>
        <v>0</v>
      </c>
      <c r="T67" s="157">
        <f t="shared" si="8"/>
        <v>1</v>
      </c>
      <c r="U67" s="157">
        <f t="shared" si="9"/>
        <v>0</v>
      </c>
      <c r="V67" s="157">
        <f t="shared" si="10"/>
        <v>0</v>
      </c>
      <c r="W67" s="157">
        <f t="shared" si="11"/>
        <v>0</v>
      </c>
      <c r="X67" s="157">
        <f t="shared" si="12"/>
        <v>0</v>
      </c>
      <c r="Y67" s="157">
        <f t="shared" si="13"/>
        <v>0</v>
      </c>
      <c r="Z67" s="157"/>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v>1</v>
      </c>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0"/>
      <c r="DA67" s="50"/>
      <c r="DB67" s="50"/>
      <c r="DC67" s="50"/>
      <c r="DD67" s="50"/>
      <c r="DE67" s="50"/>
      <c r="DF67" s="50"/>
      <c r="DG67" s="50"/>
      <c r="DH67" s="181"/>
    </row>
    <row r="68" spans="1:112" s="7" customFormat="1" ht="53.25" customHeight="1">
      <c r="A68" s="184">
        <v>15</v>
      </c>
      <c r="B68" s="496" t="s">
        <v>978</v>
      </c>
      <c r="C68" s="50" t="s">
        <v>843</v>
      </c>
      <c r="D68" s="50"/>
      <c r="E68" s="50" t="s">
        <v>114</v>
      </c>
      <c r="F68" s="65" t="s">
        <v>979</v>
      </c>
      <c r="G68" s="65" t="s">
        <v>980</v>
      </c>
      <c r="H68" s="64" t="s">
        <v>840</v>
      </c>
      <c r="I68" s="194"/>
      <c r="J68" s="120"/>
      <c r="K68" s="50"/>
      <c r="L68" s="116"/>
      <c r="M68" s="116"/>
      <c r="N68" s="116"/>
      <c r="O68" s="50"/>
      <c r="P68" s="117"/>
      <c r="Q68" s="134" t="s">
        <v>981</v>
      </c>
      <c r="R68" s="156">
        <f t="shared" si="6"/>
        <v>1</v>
      </c>
      <c r="S68" s="157">
        <f t="shared" si="7"/>
        <v>0</v>
      </c>
      <c r="T68" s="157">
        <f t="shared" si="8"/>
        <v>1</v>
      </c>
      <c r="U68" s="157">
        <f t="shared" si="9"/>
        <v>0</v>
      </c>
      <c r="V68" s="157">
        <f t="shared" si="10"/>
        <v>0</v>
      </c>
      <c r="W68" s="157">
        <f t="shared" si="11"/>
        <v>0</v>
      </c>
      <c r="X68" s="157">
        <f t="shared" si="12"/>
        <v>0</v>
      </c>
      <c r="Y68" s="157">
        <f t="shared" si="13"/>
        <v>0</v>
      </c>
      <c r="Z68" s="157"/>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v>1</v>
      </c>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0"/>
      <c r="DA68" s="50"/>
      <c r="DB68" s="50"/>
      <c r="DC68" s="50"/>
      <c r="DD68" s="50"/>
      <c r="DE68" s="50"/>
      <c r="DF68" s="50"/>
      <c r="DG68" s="50"/>
      <c r="DH68" s="181"/>
    </row>
    <row r="69" spans="1:112" s="7" customFormat="1" ht="31.5" customHeight="1">
      <c r="A69" s="184">
        <v>16</v>
      </c>
      <c r="B69" s="496" t="s">
        <v>982</v>
      </c>
      <c r="C69" s="50" t="s">
        <v>839</v>
      </c>
      <c r="D69" s="50"/>
      <c r="E69" s="50" t="s">
        <v>114</v>
      </c>
      <c r="F69" s="65" t="s">
        <v>983</v>
      </c>
      <c r="G69" s="65" t="s">
        <v>984</v>
      </c>
      <c r="H69" s="64" t="s">
        <v>840</v>
      </c>
      <c r="I69" s="120"/>
      <c r="J69" s="120"/>
      <c r="K69" s="50"/>
      <c r="L69" s="116"/>
      <c r="M69" s="116"/>
      <c r="N69" s="116"/>
      <c r="O69" s="50"/>
      <c r="P69" s="117"/>
      <c r="Q69" s="134" t="s">
        <v>938</v>
      </c>
      <c r="R69" s="156">
        <f t="shared" si="6"/>
        <v>1</v>
      </c>
      <c r="S69" s="157">
        <f t="shared" si="7"/>
        <v>0</v>
      </c>
      <c r="T69" s="157">
        <f t="shared" si="8"/>
        <v>1</v>
      </c>
      <c r="U69" s="157">
        <f t="shared" si="9"/>
        <v>0</v>
      </c>
      <c r="V69" s="157">
        <f t="shared" si="10"/>
        <v>0</v>
      </c>
      <c r="W69" s="157">
        <f t="shared" si="11"/>
        <v>0</v>
      </c>
      <c r="X69" s="157">
        <f t="shared" si="12"/>
        <v>0</v>
      </c>
      <c r="Y69" s="157">
        <f t="shared" si="13"/>
        <v>0</v>
      </c>
      <c r="Z69" s="157"/>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v>1</v>
      </c>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0"/>
      <c r="DA69" s="50"/>
      <c r="DB69" s="50"/>
      <c r="DC69" s="50"/>
      <c r="DD69" s="50"/>
      <c r="DE69" s="50"/>
      <c r="DF69" s="50"/>
      <c r="DG69" s="50"/>
      <c r="DH69" s="181"/>
    </row>
    <row r="70" spans="1:112" s="7" customFormat="1" ht="37.5" customHeight="1">
      <c r="A70" s="184">
        <v>17</v>
      </c>
      <c r="B70" s="496" t="s">
        <v>985</v>
      </c>
      <c r="C70" s="50" t="s">
        <v>839</v>
      </c>
      <c r="D70" s="50"/>
      <c r="E70" s="50" t="s">
        <v>114</v>
      </c>
      <c r="F70" s="65" t="s">
        <v>986</v>
      </c>
      <c r="G70" s="65" t="s">
        <v>987</v>
      </c>
      <c r="H70" s="64" t="s">
        <v>840</v>
      </c>
      <c r="I70" s="194"/>
      <c r="J70" s="194"/>
      <c r="K70" s="50"/>
      <c r="L70" s="116"/>
      <c r="M70" s="116"/>
      <c r="N70" s="116"/>
      <c r="O70" s="50"/>
      <c r="P70" s="117"/>
      <c r="Q70" s="134" t="s">
        <v>845</v>
      </c>
      <c r="R70" s="156">
        <f t="shared" si="6"/>
        <v>3</v>
      </c>
      <c r="S70" s="157">
        <f t="shared" si="7"/>
        <v>0</v>
      </c>
      <c r="T70" s="157">
        <f t="shared" si="8"/>
        <v>0</v>
      </c>
      <c r="U70" s="157">
        <f t="shared" si="9"/>
        <v>3</v>
      </c>
      <c r="V70" s="157">
        <f t="shared" si="10"/>
        <v>3</v>
      </c>
      <c r="W70" s="157">
        <f t="shared" si="11"/>
        <v>0</v>
      </c>
      <c r="X70" s="157">
        <f t="shared" si="12"/>
        <v>0</v>
      </c>
      <c r="Y70" s="157">
        <f t="shared" si="13"/>
        <v>0</v>
      </c>
      <c r="Z70" s="157"/>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v>2</v>
      </c>
      <c r="CO70" s="50">
        <v>1</v>
      </c>
      <c r="CP70" s="50"/>
      <c r="CQ70" s="50"/>
      <c r="CR70" s="50"/>
      <c r="CS70" s="50"/>
      <c r="CT70" s="50"/>
      <c r="CU70" s="50"/>
      <c r="CV70" s="50"/>
      <c r="CW70" s="50"/>
      <c r="CX70" s="50"/>
      <c r="CY70" s="50"/>
      <c r="CZ70" s="50"/>
      <c r="DA70" s="50"/>
      <c r="DB70" s="50"/>
      <c r="DC70" s="50"/>
      <c r="DD70" s="50"/>
      <c r="DE70" s="50"/>
      <c r="DF70" s="50"/>
      <c r="DG70" s="50"/>
      <c r="DH70" s="181"/>
    </row>
    <row r="71" spans="1:112" s="7" customFormat="1" ht="31.5" customHeight="1">
      <c r="A71" s="940">
        <v>18</v>
      </c>
      <c r="B71" s="952" t="s">
        <v>873</v>
      </c>
      <c r="C71" s="50" t="s">
        <v>839</v>
      </c>
      <c r="D71" s="50"/>
      <c r="E71" s="50" t="s">
        <v>114</v>
      </c>
      <c r="F71" s="186" t="s">
        <v>988</v>
      </c>
      <c r="G71" s="185"/>
      <c r="H71" s="65"/>
      <c r="I71" s="120"/>
      <c r="J71" s="133"/>
      <c r="K71" s="50"/>
      <c r="L71" s="116"/>
      <c r="M71" s="116"/>
      <c r="N71" s="116"/>
      <c r="O71" s="50"/>
      <c r="P71" s="117"/>
      <c r="Q71" s="134" t="s">
        <v>845</v>
      </c>
      <c r="R71" s="156">
        <f t="shared" si="6"/>
        <v>1</v>
      </c>
      <c r="S71" s="157">
        <f t="shared" si="7"/>
        <v>0</v>
      </c>
      <c r="T71" s="157">
        <f t="shared" si="8"/>
        <v>0</v>
      </c>
      <c r="U71" s="157">
        <f t="shared" si="9"/>
        <v>1</v>
      </c>
      <c r="V71" s="157">
        <f t="shared" si="10"/>
        <v>0</v>
      </c>
      <c r="W71" s="157">
        <f t="shared" si="11"/>
        <v>1</v>
      </c>
      <c r="X71" s="157">
        <f t="shared" si="12"/>
        <v>0</v>
      </c>
      <c r="Y71" s="157">
        <f t="shared" si="13"/>
        <v>0</v>
      </c>
      <c r="Z71" s="157"/>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50"/>
      <c r="CT71" s="50"/>
      <c r="CU71" s="50"/>
      <c r="CV71" s="50">
        <v>1</v>
      </c>
      <c r="CW71" s="50"/>
      <c r="CX71" s="50"/>
      <c r="CY71" s="50"/>
      <c r="CZ71" s="50"/>
      <c r="DA71" s="50"/>
      <c r="DB71" s="50"/>
      <c r="DC71" s="50"/>
      <c r="DD71" s="50"/>
      <c r="DE71" s="50"/>
      <c r="DF71" s="50"/>
      <c r="DG71" s="50"/>
      <c r="DH71" s="181"/>
    </row>
    <row r="72" spans="1:112" s="7" customFormat="1" ht="42.95" customHeight="1">
      <c r="A72" s="941"/>
      <c r="B72" s="953"/>
      <c r="C72" s="50" t="s">
        <v>839</v>
      </c>
      <c r="D72" s="50"/>
      <c r="E72" s="50" t="s">
        <v>114</v>
      </c>
      <c r="F72" s="65" t="s">
        <v>989</v>
      </c>
      <c r="G72" s="65" t="s">
        <v>990</v>
      </c>
      <c r="H72" s="60"/>
      <c r="I72" s="120"/>
      <c r="J72" s="120"/>
      <c r="K72" s="50"/>
      <c r="L72" s="116"/>
      <c r="M72" s="116"/>
      <c r="N72" s="116"/>
      <c r="O72" s="50"/>
      <c r="P72" s="117"/>
      <c r="Q72" s="134" t="s">
        <v>845</v>
      </c>
      <c r="R72" s="156">
        <f t="shared" si="6"/>
        <v>1</v>
      </c>
      <c r="S72" s="157">
        <f t="shared" si="7"/>
        <v>0</v>
      </c>
      <c r="T72" s="157">
        <f t="shared" si="8"/>
        <v>0</v>
      </c>
      <c r="U72" s="157">
        <f t="shared" si="9"/>
        <v>1</v>
      </c>
      <c r="V72" s="157">
        <f t="shared" si="10"/>
        <v>0</v>
      </c>
      <c r="W72" s="157">
        <f t="shared" si="11"/>
        <v>0</v>
      </c>
      <c r="X72" s="157">
        <f t="shared" si="12"/>
        <v>1</v>
      </c>
      <c r="Y72" s="157">
        <f t="shared" si="13"/>
        <v>0</v>
      </c>
      <c r="Z72" s="157"/>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v>1</v>
      </c>
      <c r="DC72" s="50"/>
      <c r="DD72" s="50"/>
      <c r="DE72" s="50"/>
      <c r="DF72" s="50"/>
      <c r="DG72" s="50"/>
      <c r="DH72" s="181"/>
    </row>
    <row r="73" spans="1:112" s="7" customFormat="1" ht="31.5" customHeight="1">
      <c r="A73" s="497">
        <v>19</v>
      </c>
      <c r="B73" s="501" t="s">
        <v>937</v>
      </c>
      <c r="C73" s="50" t="s">
        <v>839</v>
      </c>
      <c r="D73" s="50"/>
      <c r="E73" s="50" t="s">
        <v>114</v>
      </c>
      <c r="F73" s="65" t="s">
        <v>991</v>
      </c>
      <c r="G73" s="65"/>
      <c r="H73" s="60"/>
      <c r="I73" s="120"/>
      <c r="J73" s="120"/>
      <c r="K73" s="50"/>
      <c r="L73" s="116"/>
      <c r="M73" s="116"/>
      <c r="N73" s="116"/>
      <c r="O73" s="50"/>
      <c r="P73" s="117"/>
      <c r="Q73" s="134" t="s">
        <v>845</v>
      </c>
      <c r="R73" s="156">
        <f>SUM(S73:U73)</f>
        <v>1</v>
      </c>
      <c r="S73" s="157">
        <f>SUM(AA73:BD73)</f>
        <v>0</v>
      </c>
      <c r="T73" s="157">
        <f>SUM(BE73:CF73)</f>
        <v>0</v>
      </c>
      <c r="U73" s="157">
        <f>SUM(CG73:DK73)</f>
        <v>1</v>
      </c>
      <c r="V73" s="157">
        <f>SUM(CI73:CO73)</f>
        <v>0</v>
      </c>
      <c r="W73" s="157">
        <f>SUM(CP73:CV73)</f>
        <v>0</v>
      </c>
      <c r="X73" s="157">
        <f>SUM(CW73:DC73)</f>
        <v>0</v>
      </c>
      <c r="Y73" s="157">
        <f>SUM(DD73:DG73)</f>
        <v>1</v>
      </c>
      <c r="Z73" s="157"/>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v>1</v>
      </c>
      <c r="DF73" s="50"/>
      <c r="DG73" s="50"/>
      <c r="DH73" s="181"/>
    </row>
    <row r="74" spans="1:112" s="7" customFormat="1" ht="31.5" customHeight="1">
      <c r="A74" s="497">
        <v>20</v>
      </c>
      <c r="B74" s="501" t="s">
        <v>992</v>
      </c>
      <c r="C74" s="50" t="s">
        <v>839</v>
      </c>
      <c r="D74" s="50"/>
      <c r="E74" s="50" t="s">
        <v>114</v>
      </c>
      <c r="F74" s="65" t="s">
        <v>993</v>
      </c>
      <c r="G74" s="65" t="s">
        <v>994</v>
      </c>
      <c r="H74" s="60"/>
      <c r="I74" s="120"/>
      <c r="J74" s="120"/>
      <c r="K74" s="50"/>
      <c r="L74" s="116"/>
      <c r="M74" s="116"/>
      <c r="N74" s="116"/>
      <c r="O74" s="50"/>
      <c r="P74" s="117"/>
      <c r="Q74" s="134" t="s">
        <v>845</v>
      </c>
      <c r="R74" s="156">
        <f>SUM(S74:U74)</f>
        <v>1</v>
      </c>
      <c r="S74" s="157">
        <f>SUM(AA74:BD74)</f>
        <v>0</v>
      </c>
      <c r="T74" s="157">
        <f>SUM(BE74:CF74)</f>
        <v>0</v>
      </c>
      <c r="U74" s="157">
        <f>SUM(CG74:DK74)</f>
        <v>1</v>
      </c>
      <c r="V74" s="157">
        <f>SUM(CI74:CO74)</f>
        <v>0</v>
      </c>
      <c r="W74" s="157">
        <f>SUM(CP74:CV74)</f>
        <v>0</v>
      </c>
      <c r="X74" s="157">
        <f>SUM(CW74:DC74)</f>
        <v>0</v>
      </c>
      <c r="Y74" s="157">
        <f>SUM(DD74:DG74)</f>
        <v>1</v>
      </c>
      <c r="Z74" s="157"/>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v>1</v>
      </c>
      <c r="DF74" s="50"/>
      <c r="DG74" s="50"/>
      <c r="DH74" s="181"/>
    </row>
    <row r="75" spans="1:112" s="5" customFormat="1" ht="31.5" customHeight="1">
      <c r="A75" s="184">
        <v>20</v>
      </c>
      <c r="B75" s="496" t="s">
        <v>1001</v>
      </c>
      <c r="C75" s="50" t="s">
        <v>839</v>
      </c>
      <c r="D75" s="50"/>
      <c r="E75" s="50" t="s">
        <v>114</v>
      </c>
      <c r="F75" s="65" t="s">
        <v>1002</v>
      </c>
      <c r="G75" s="65"/>
      <c r="H75" s="60"/>
      <c r="I75" s="120"/>
      <c r="J75" s="120"/>
      <c r="K75" s="50"/>
      <c r="L75" s="116"/>
      <c r="M75" s="116"/>
      <c r="N75" s="116"/>
      <c r="O75" s="50"/>
      <c r="P75" s="117"/>
      <c r="Q75" s="134" t="s">
        <v>845</v>
      </c>
      <c r="R75" s="156">
        <f>SUM(S75:U75)</f>
        <v>1</v>
      </c>
      <c r="S75" s="157">
        <f>SUM(AA75:BD75)</f>
        <v>0</v>
      </c>
      <c r="T75" s="157">
        <f>SUM(BE75:CF75)</f>
        <v>0</v>
      </c>
      <c r="U75" s="157">
        <f>SUM(CG75:DK75)</f>
        <v>1</v>
      </c>
      <c r="V75" s="157">
        <f>SUM(CI75:CO75)</f>
        <v>0</v>
      </c>
      <c r="W75" s="157">
        <f>SUM(CP75:CV75)</f>
        <v>0</v>
      </c>
      <c r="X75" s="157">
        <f>SUM(CW75:DC75)</f>
        <v>0</v>
      </c>
      <c r="Y75" s="157">
        <f>SUM(DD75:DG75)</f>
        <v>1</v>
      </c>
      <c r="Z75" s="157"/>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v>1</v>
      </c>
      <c r="DG75" s="50"/>
      <c r="DH75" s="181"/>
    </row>
    <row r="76" spans="1:112" s="5" customFormat="1" ht="31.5" customHeight="1">
      <c r="A76" s="184">
        <v>21</v>
      </c>
      <c r="B76" s="502"/>
      <c r="C76" s="187"/>
      <c r="D76" s="50"/>
      <c r="E76" s="50"/>
      <c r="F76" s="188"/>
      <c r="G76" s="189"/>
      <c r="H76" s="190"/>
      <c r="I76" s="195"/>
      <c r="J76" s="196"/>
      <c r="K76" s="50"/>
      <c r="L76" s="116"/>
      <c r="M76" s="116"/>
      <c r="N76" s="116"/>
      <c r="O76" s="50"/>
      <c r="P76" s="117"/>
      <c r="Q76" s="199"/>
      <c r="R76" s="156">
        <f t="shared" ref="R76:R82" si="14">SUM(AA76:DG76)</f>
        <v>0</v>
      </c>
      <c r="S76" s="157"/>
      <c r="T76" s="157"/>
      <c r="U76" s="157"/>
      <c r="V76" s="157"/>
      <c r="W76" s="157"/>
      <c r="X76" s="157"/>
      <c r="Y76" s="157"/>
      <c r="Z76" s="157"/>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181"/>
    </row>
    <row r="77" spans="1:112" s="5" customFormat="1" ht="31.5" customHeight="1">
      <c r="A77" s="184">
        <v>22</v>
      </c>
      <c r="B77" s="502"/>
      <c r="C77" s="187"/>
      <c r="D77" s="50"/>
      <c r="E77" s="50"/>
      <c r="F77" s="191"/>
      <c r="G77" s="189"/>
      <c r="H77" s="190"/>
      <c r="I77" s="195"/>
      <c r="J77" s="196"/>
      <c r="K77" s="50"/>
      <c r="L77" s="116"/>
      <c r="M77" s="116"/>
      <c r="N77" s="116"/>
      <c r="O77" s="50"/>
      <c r="P77" s="117"/>
      <c r="Q77" s="199"/>
      <c r="R77" s="156">
        <f t="shared" si="14"/>
        <v>0</v>
      </c>
      <c r="S77" s="157"/>
      <c r="T77" s="157"/>
      <c r="U77" s="157"/>
      <c r="V77" s="157"/>
      <c r="W77" s="157"/>
      <c r="X77" s="157"/>
      <c r="Y77" s="157"/>
      <c r="Z77" s="157"/>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181"/>
    </row>
    <row r="78" spans="1:112" s="5" customFormat="1" ht="31.5" customHeight="1">
      <c r="A78" s="184">
        <v>23</v>
      </c>
      <c r="B78" s="502"/>
      <c r="C78" s="187"/>
      <c r="D78" s="50"/>
      <c r="E78" s="50"/>
      <c r="F78" s="191"/>
      <c r="G78" s="189"/>
      <c r="H78" s="190"/>
      <c r="I78" s="195"/>
      <c r="J78" s="196"/>
      <c r="K78" s="50"/>
      <c r="L78" s="116"/>
      <c r="M78" s="116"/>
      <c r="N78" s="116"/>
      <c r="O78" s="50"/>
      <c r="P78" s="117"/>
      <c r="Q78" s="199"/>
      <c r="R78" s="156">
        <f t="shared" si="14"/>
        <v>0</v>
      </c>
      <c r="S78" s="157"/>
      <c r="T78" s="157"/>
      <c r="U78" s="157"/>
      <c r="V78" s="157"/>
      <c r="W78" s="157"/>
      <c r="X78" s="157"/>
      <c r="Y78" s="157"/>
      <c r="Z78" s="157"/>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0"/>
      <c r="CZ78" s="50"/>
      <c r="DA78" s="50"/>
      <c r="DB78" s="50"/>
      <c r="DC78" s="50"/>
      <c r="DD78" s="50"/>
      <c r="DE78" s="50"/>
      <c r="DF78" s="50"/>
      <c r="DG78" s="50"/>
      <c r="DH78" s="181"/>
    </row>
    <row r="79" spans="1:112" s="5" customFormat="1" ht="31.5" customHeight="1">
      <c r="A79" s="184">
        <v>24</v>
      </c>
      <c r="B79" s="502"/>
      <c r="C79" s="187"/>
      <c r="D79" s="50"/>
      <c r="E79" s="50"/>
      <c r="F79" s="191"/>
      <c r="G79" s="189"/>
      <c r="H79" s="190"/>
      <c r="I79" s="195"/>
      <c r="J79" s="196"/>
      <c r="K79" s="50"/>
      <c r="L79" s="116"/>
      <c r="M79" s="116"/>
      <c r="N79" s="116"/>
      <c r="O79" s="50"/>
      <c r="P79" s="117"/>
      <c r="Q79" s="199"/>
      <c r="R79" s="156">
        <f t="shared" si="14"/>
        <v>0</v>
      </c>
      <c r="S79" s="157"/>
      <c r="T79" s="157"/>
      <c r="U79" s="157"/>
      <c r="V79" s="157"/>
      <c r="W79" s="157"/>
      <c r="X79" s="157"/>
      <c r="Y79" s="157"/>
      <c r="Z79" s="157"/>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181"/>
    </row>
    <row r="80" spans="1:112" s="5" customFormat="1" ht="31.5" customHeight="1">
      <c r="A80" s="184">
        <v>25</v>
      </c>
      <c r="B80" s="502"/>
      <c r="C80" s="187"/>
      <c r="D80" s="50"/>
      <c r="E80" s="50"/>
      <c r="F80" s="191"/>
      <c r="G80" s="189"/>
      <c r="H80" s="190"/>
      <c r="I80" s="195"/>
      <c r="J80" s="196"/>
      <c r="K80" s="50"/>
      <c r="L80" s="116"/>
      <c r="M80" s="116"/>
      <c r="N80" s="116"/>
      <c r="O80" s="50"/>
      <c r="P80" s="117"/>
      <c r="Q80" s="199"/>
      <c r="R80" s="156">
        <f t="shared" si="14"/>
        <v>0</v>
      </c>
      <c r="S80" s="157"/>
      <c r="T80" s="157"/>
      <c r="U80" s="157"/>
      <c r="V80" s="157"/>
      <c r="W80" s="157"/>
      <c r="X80" s="157"/>
      <c r="Y80" s="157"/>
      <c r="Z80" s="157"/>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0"/>
      <c r="DA80" s="50"/>
      <c r="DB80" s="50"/>
      <c r="DC80" s="50"/>
      <c r="DD80" s="50"/>
      <c r="DE80" s="50"/>
      <c r="DF80" s="50"/>
      <c r="DG80" s="50"/>
      <c r="DH80" s="181"/>
    </row>
    <row r="81" spans="1:112" s="5" customFormat="1" ht="27.75" customHeight="1">
      <c r="A81" s="184">
        <v>26</v>
      </c>
      <c r="B81" s="502"/>
      <c r="C81" s="187"/>
      <c r="D81" s="50"/>
      <c r="E81" s="50"/>
      <c r="F81" s="191"/>
      <c r="G81" s="189"/>
      <c r="H81" s="190"/>
      <c r="I81" s="195"/>
      <c r="J81" s="196"/>
      <c r="K81" s="50"/>
      <c r="L81" s="116"/>
      <c r="M81" s="116"/>
      <c r="N81" s="116"/>
      <c r="O81" s="50"/>
      <c r="P81" s="117"/>
      <c r="Q81" s="199"/>
      <c r="R81" s="156">
        <f t="shared" si="14"/>
        <v>0</v>
      </c>
      <c r="S81" s="157"/>
      <c r="T81" s="157"/>
      <c r="U81" s="157"/>
      <c r="V81" s="157"/>
      <c r="W81" s="157"/>
      <c r="X81" s="157"/>
      <c r="Y81" s="157"/>
      <c r="Z81" s="157"/>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50"/>
      <c r="CT81" s="50"/>
      <c r="CU81" s="50"/>
      <c r="CV81" s="50"/>
      <c r="CW81" s="50"/>
      <c r="CX81" s="50"/>
      <c r="CY81" s="50"/>
      <c r="CZ81" s="50"/>
      <c r="DA81" s="50"/>
      <c r="DB81" s="50"/>
      <c r="DC81" s="50"/>
      <c r="DD81" s="50"/>
      <c r="DE81" s="50"/>
      <c r="DF81" s="50"/>
      <c r="DG81" s="50"/>
      <c r="DH81" s="181"/>
    </row>
    <row r="82" spans="1:112" s="5" customFormat="1" ht="27.75" customHeight="1">
      <c r="A82" s="184">
        <v>27</v>
      </c>
      <c r="B82" s="503"/>
      <c r="C82" s="192"/>
      <c r="D82" s="63"/>
      <c r="E82" s="63"/>
      <c r="F82" s="191"/>
      <c r="G82" s="189"/>
      <c r="H82" s="190"/>
      <c r="I82" s="195"/>
      <c r="J82" s="196"/>
      <c r="K82" s="63"/>
      <c r="L82" s="197"/>
      <c r="M82" s="197"/>
      <c r="N82" s="197"/>
      <c r="O82" s="63"/>
      <c r="P82" s="198"/>
      <c r="Q82" s="200"/>
      <c r="R82" s="156">
        <f t="shared" si="14"/>
        <v>0</v>
      </c>
      <c r="S82" s="156"/>
      <c r="T82" s="156"/>
      <c r="U82" s="156"/>
      <c r="V82" s="156"/>
      <c r="W82" s="156"/>
      <c r="X82" s="156"/>
      <c r="Y82" s="156"/>
      <c r="Z82" s="156"/>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c r="BC82" s="63"/>
      <c r="BD82" s="63"/>
      <c r="BE82" s="63"/>
      <c r="BF82" s="63"/>
      <c r="BG82" s="63"/>
      <c r="BH82" s="63"/>
      <c r="BI82" s="63"/>
      <c r="BJ82" s="63"/>
      <c r="BK82" s="63"/>
      <c r="BL82" s="63"/>
      <c r="BM82" s="63"/>
      <c r="BN82" s="63"/>
      <c r="BO82" s="63"/>
      <c r="BP82" s="63"/>
      <c r="BQ82" s="63"/>
      <c r="BR82" s="63"/>
      <c r="BS82" s="63"/>
      <c r="BT82" s="63"/>
      <c r="BU82" s="63"/>
      <c r="BV82" s="63"/>
      <c r="BW82" s="63"/>
      <c r="BX82" s="63"/>
      <c r="BY82" s="63"/>
      <c r="BZ82" s="63"/>
      <c r="CA82" s="63"/>
      <c r="CB82" s="63"/>
      <c r="CC82" s="63"/>
      <c r="CD82" s="63"/>
      <c r="CE82" s="63"/>
      <c r="CF82" s="63"/>
      <c r="CG82" s="63"/>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181"/>
    </row>
    <row r="83" spans="1:112" ht="15.75" customHeight="1">
      <c r="AI83" s="182"/>
      <c r="AJ83" s="182"/>
      <c r="AK83" s="182"/>
      <c r="AL83" s="182"/>
      <c r="AM83" s="182"/>
      <c r="AN83" s="182"/>
      <c r="AO83" s="182"/>
      <c r="AP83" s="182"/>
      <c r="AQ83" s="182"/>
      <c r="AR83" s="182"/>
      <c r="AS83" s="182"/>
      <c r="AT83" s="182"/>
      <c r="AU83" s="182"/>
      <c r="AV83" s="182"/>
      <c r="AW83" s="182"/>
      <c r="AX83" s="182"/>
      <c r="AY83" s="182"/>
      <c r="AZ83" s="182"/>
      <c r="BA83" s="182"/>
      <c r="BB83" s="182"/>
      <c r="BC83" s="182"/>
      <c r="BD83" s="182"/>
      <c r="BE83" s="182"/>
      <c r="BF83" s="182"/>
      <c r="BG83" s="182"/>
      <c r="BH83" s="182"/>
      <c r="BI83" s="182"/>
      <c r="BJ83" s="182"/>
      <c r="BK83" s="182"/>
      <c r="BL83" s="182"/>
      <c r="BM83" s="182"/>
      <c r="BN83" s="182"/>
      <c r="BO83" s="182"/>
      <c r="BP83" s="182"/>
      <c r="BQ83" s="182"/>
      <c r="BR83" s="182"/>
      <c r="BS83" s="182"/>
      <c r="BT83" s="182"/>
      <c r="BU83" s="182"/>
      <c r="BV83" s="182"/>
      <c r="BW83" s="182"/>
      <c r="BX83" s="182"/>
      <c r="BY83" s="182"/>
      <c r="BZ83" s="182"/>
      <c r="CA83" s="182"/>
      <c r="CB83" s="182"/>
      <c r="CC83" s="182"/>
      <c r="CD83" s="182"/>
      <c r="CE83" s="182"/>
      <c r="CF83" s="182"/>
      <c r="CG83" s="182"/>
      <c r="CH83" s="182"/>
      <c r="CI83" s="182"/>
      <c r="CJ83" s="182"/>
      <c r="CK83" s="182"/>
      <c r="CL83" s="182"/>
      <c r="CM83" s="182"/>
      <c r="CN83" s="182"/>
      <c r="CO83" s="182"/>
      <c r="CP83" s="182"/>
      <c r="CQ83" s="182"/>
      <c r="CR83" s="182"/>
      <c r="CS83" s="182"/>
      <c r="CT83" s="182"/>
      <c r="CU83" s="182"/>
      <c r="CV83" s="182"/>
      <c r="CW83" s="182"/>
      <c r="CX83" s="182"/>
      <c r="CY83" s="182"/>
      <c r="CZ83" s="182"/>
      <c r="DA83" s="182"/>
      <c r="DB83" s="182"/>
      <c r="DC83" s="182"/>
      <c r="DD83" s="182"/>
      <c r="DE83" s="182"/>
      <c r="DF83" s="182"/>
      <c r="DG83" s="182"/>
      <c r="DH83" s="182"/>
    </row>
    <row r="104" spans="1:112">
      <c r="A104"/>
      <c r="D104"/>
      <c r="E104"/>
      <c r="F104"/>
      <c r="G104"/>
      <c r="H104"/>
      <c r="O104"/>
      <c r="P104"/>
      <c r="Q104"/>
      <c r="R104"/>
      <c r="S104"/>
      <c r="T104"/>
      <c r="U104"/>
      <c r="V104"/>
      <c r="W104"/>
      <c r="X104"/>
      <c r="Y104"/>
      <c r="Z104"/>
      <c r="AA104"/>
      <c r="AB104"/>
      <c r="AD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row>
  </sheetData>
  <autoFilter ref="A48:DG82"/>
  <mergeCells count="30">
    <mergeCell ref="A45:A47"/>
    <mergeCell ref="B59:B63"/>
    <mergeCell ref="A71:A72"/>
    <mergeCell ref="B71:B72"/>
    <mergeCell ref="A49:A51"/>
    <mergeCell ref="B49:B51"/>
    <mergeCell ref="A54:A55"/>
    <mergeCell ref="B54:B55"/>
    <mergeCell ref="A57:A58"/>
    <mergeCell ref="B57:B58"/>
    <mergeCell ref="Y45:Y47"/>
    <mergeCell ref="U45:U47"/>
    <mergeCell ref="Z45:Z47"/>
    <mergeCell ref="C46:C47"/>
    <mergeCell ref="I46:I47"/>
    <mergeCell ref="J46:J47"/>
    <mergeCell ref="O46:O47"/>
    <mergeCell ref="P46:P47"/>
    <mergeCell ref="Q45:Q47"/>
    <mergeCell ref="S45:S47"/>
    <mergeCell ref="V45:V47"/>
    <mergeCell ref="J21:L21"/>
    <mergeCell ref="W45:W47"/>
    <mergeCell ref="B39:B41"/>
    <mergeCell ref="G40:G41"/>
    <mergeCell ref="X45:X47"/>
    <mergeCell ref="B45:B47"/>
    <mergeCell ref="C45:J45"/>
    <mergeCell ref="R45:R47"/>
    <mergeCell ref="T45:T47"/>
  </mergeCells>
  <phoneticPr fontId="108" type="noConversion"/>
  <conditionalFormatting sqref="I21:J21 L66:N66 L54:N55 K45 I46:I47 I42:K44 J46:K46 J47 L42:N46 I1:L20 I22 M1:N21 I83:N65482">
    <cfRule type="cellIs" dxfId="8" priority="9" stopIfTrue="1" operator="equal">
      <formula>"tbc"</formula>
    </cfRule>
  </conditionalFormatting>
  <conditionalFormatting sqref="DH53:DH72 AG72:DG72 N49:N53 N67:N82 AG73:DH74 AF56:DG71 AF53:DG53 AD56:AD71 AI54:DG55 AD49:AD53 AA49:AB82 AF49:DH52 AD75:AD82 AF75:DH82 N56:N65">
    <cfRule type="cellIs" dxfId="7" priority="7" stopIfTrue="1" operator="equal">
      <formula>"C"</formula>
    </cfRule>
    <cfRule type="cellIs" dxfId="6" priority="8" stopIfTrue="1" operator="equal">
      <formula>"R"</formula>
    </cfRule>
  </conditionalFormatting>
  <conditionalFormatting sqref="J66 J61:J62 J54:J55">
    <cfRule type="cellIs" dxfId="5" priority="4" stopIfTrue="1" operator="equal">
      <formula>"TBD"</formula>
    </cfRule>
    <cfRule type="cellIs" dxfId="4" priority="5" stopIfTrue="1" operator="equal">
      <formula>"N/A"</formula>
    </cfRule>
    <cfRule type="cellIs" dxfId="3" priority="6" stopIfTrue="1" operator="equal">
      <formula>"New"</formula>
    </cfRule>
  </conditionalFormatting>
  <conditionalFormatting sqref="K66 K54:K55">
    <cfRule type="cellIs" dxfId="2" priority="1" stopIfTrue="1" operator="equal">
      <formula>"N/A"</formula>
    </cfRule>
    <cfRule type="cellIs" dxfId="1" priority="2" stopIfTrue="1" operator="equal">
      <formula>"G"</formula>
    </cfRule>
    <cfRule type="cellIs" dxfId="0" priority="3" stopIfTrue="1" operator="equal">
      <formula>"Y"</formula>
    </cfRule>
  </conditionalFormatting>
  <printOptions horizontalCentered="1"/>
  <pageMargins left="0.2" right="0.2" top="0.75" bottom="0.75" header="0.31" footer="0.31"/>
  <pageSetup paperSize="9" scale="23" orientation="landscape" r:id="rId1"/>
  <headerFooter alignWithMargins="0">
    <oddFooter>&amp;LPrepared:
Max Zhang/szhang37
wheytens / hoeztu11
+86 25 51187587&amp;CPage &amp;P of &amp;N
Ford Confidential&amp;R &amp;D</oddFooter>
  </headerFooter>
  <colBreaks count="1" manualBreakCount="1">
    <brk id="1" max="1048575" man="1"/>
  </colBreaks>
  <drawing r:id="rId2"/>
</worksheet>
</file>

<file path=xl/worksheets/sheet5.xml><?xml version="1.0" encoding="utf-8"?>
<worksheet xmlns="http://schemas.openxmlformats.org/spreadsheetml/2006/main" xmlns:r="http://schemas.openxmlformats.org/officeDocument/2006/relationships">
  <dimension ref="A1:F9"/>
  <sheetViews>
    <sheetView workbookViewId="0">
      <selection sqref="A1:F8"/>
    </sheetView>
  </sheetViews>
  <sheetFormatPr defaultRowHeight="12.75"/>
  <cols>
    <col min="2" max="2" width="16.7109375" customWidth="1"/>
    <col min="5" max="5" width="22" customWidth="1"/>
    <col min="6" max="6" width="19" customWidth="1"/>
  </cols>
  <sheetData>
    <row r="1" spans="1:6" ht="31.5" customHeight="1">
      <c r="A1" s="635" t="s">
        <v>1162</v>
      </c>
      <c r="B1" s="636" t="s">
        <v>1163</v>
      </c>
      <c r="C1" s="636" t="s">
        <v>1164</v>
      </c>
      <c r="D1" s="636" t="s">
        <v>1165</v>
      </c>
      <c r="E1" s="636" t="s">
        <v>1166</v>
      </c>
      <c r="F1" s="636" t="s">
        <v>1167</v>
      </c>
    </row>
    <row r="2" spans="1:6" ht="36.75" customHeight="1">
      <c r="A2" s="633" t="s">
        <v>1169</v>
      </c>
      <c r="B2" s="634" t="s">
        <v>873</v>
      </c>
      <c r="C2" s="634">
        <v>1</v>
      </c>
      <c r="D2" s="634">
        <v>60263</v>
      </c>
      <c r="E2" s="634" t="s">
        <v>1170</v>
      </c>
      <c r="F2" s="631"/>
    </row>
    <row r="3" spans="1:6" ht="36.75" customHeight="1">
      <c r="A3" s="956" t="s">
        <v>1172</v>
      </c>
      <c r="B3" s="956" t="s">
        <v>1173</v>
      </c>
      <c r="C3" s="634">
        <v>1</v>
      </c>
      <c r="D3" s="634">
        <v>61380</v>
      </c>
      <c r="E3" s="634" t="s">
        <v>1174</v>
      </c>
      <c r="F3" s="634"/>
    </row>
    <row r="4" spans="1:6" ht="36.75" customHeight="1">
      <c r="A4" s="957"/>
      <c r="B4" s="957"/>
      <c r="C4" s="634">
        <v>1</v>
      </c>
      <c r="D4" s="634">
        <v>61372</v>
      </c>
      <c r="E4" s="634" t="s">
        <v>1175</v>
      </c>
      <c r="F4" s="632"/>
    </row>
    <row r="5" spans="1:6" ht="36.75" hidden="1" customHeight="1">
      <c r="A5" s="640"/>
      <c r="B5" s="633" t="s">
        <v>1176</v>
      </c>
      <c r="C5" s="634">
        <v>1</v>
      </c>
      <c r="D5" s="634">
        <v>61341</v>
      </c>
      <c r="E5" s="634" t="s">
        <v>1177</v>
      </c>
      <c r="F5" s="637"/>
    </row>
    <row r="6" spans="1:6" ht="36.75" customHeight="1">
      <c r="A6" s="958" t="s">
        <v>1178</v>
      </c>
      <c r="B6" s="633" t="s">
        <v>1179</v>
      </c>
      <c r="C6" s="634">
        <v>1</v>
      </c>
      <c r="D6" s="634">
        <v>30229</v>
      </c>
      <c r="E6" s="634" t="s">
        <v>1183</v>
      </c>
      <c r="F6" s="632"/>
    </row>
    <row r="7" spans="1:6" ht="36.75" customHeight="1">
      <c r="A7" s="959"/>
      <c r="B7" s="633" t="s">
        <v>1184</v>
      </c>
      <c r="C7" s="634">
        <v>1</v>
      </c>
      <c r="D7" s="634">
        <v>30153</v>
      </c>
      <c r="E7" s="634" t="s">
        <v>1185</v>
      </c>
      <c r="F7" s="632"/>
    </row>
    <row r="8" spans="1:6" ht="36.75" customHeight="1">
      <c r="A8" s="639" t="s">
        <v>1180</v>
      </c>
      <c r="B8" s="633" t="s">
        <v>1181</v>
      </c>
      <c r="C8" s="634">
        <v>1</v>
      </c>
      <c r="D8" s="634">
        <v>113049</v>
      </c>
      <c r="E8" s="634" t="s">
        <v>1182</v>
      </c>
      <c r="F8" s="632"/>
    </row>
    <row r="9" spans="1:6" ht="36.75" customHeight="1">
      <c r="A9" s="638"/>
      <c r="B9" s="635"/>
      <c r="C9" s="634"/>
      <c r="D9" s="634"/>
      <c r="E9" s="634"/>
      <c r="F9" s="632"/>
    </row>
  </sheetData>
  <mergeCells count="3">
    <mergeCell ref="B3:B4"/>
    <mergeCell ref="A6:A7"/>
    <mergeCell ref="A3:A4"/>
  </mergeCells>
  <phoneticPr fontId="10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5</vt:i4>
      </vt:variant>
      <vt:variant>
        <vt:lpstr>命名范围</vt:lpstr>
      </vt:variant>
      <vt:variant>
        <vt:i4>5</vt:i4>
      </vt:variant>
    </vt:vector>
  </HeadingPairs>
  <TitlesOfParts>
    <vt:vector size="10" baseType="lpstr">
      <vt:lpstr>PMT</vt:lpstr>
      <vt:lpstr>TT PAYNTER CHART_1a (2)</vt:lpstr>
      <vt:lpstr>U375</vt:lpstr>
      <vt:lpstr>N520VE83</vt:lpstr>
      <vt:lpstr>Sheet2</vt:lpstr>
      <vt:lpstr>N520VE83!Print_Area</vt:lpstr>
      <vt:lpstr>PMT!Print_Area</vt:lpstr>
      <vt:lpstr>'TT PAYNTER CHART_1a (2)'!Print_Area</vt:lpstr>
      <vt:lpstr>'U375'!Print_Area</vt:lpstr>
      <vt:lpstr>'TT PAYNTER CHART_1a (2)'!Print_Titles</vt:lpstr>
    </vt:vector>
  </TitlesOfParts>
  <Company>Ford Motor Company</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Oeztuerk, Hueseyin (H.)</dc:creator>
  <cp:lastModifiedBy>dwang5</cp:lastModifiedBy>
  <cp:revision>1</cp:revision>
  <cp:lastPrinted>2016-05-13T05:32:45Z</cp:lastPrinted>
  <dcterms:created xsi:type="dcterms:W3CDTF">2013-06-18T12:58:00Z</dcterms:created>
  <dcterms:modified xsi:type="dcterms:W3CDTF">2019-05-17T07:36:12Z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0x01010095689D4AF7EDE842BBDEAFD667C8E148</vt:lpwstr>
  </property>
  <property fmtid="{D5CDD505-2E9C-101B-9397-08002B2CF9AE}" pid="3" name="KSOProductBuildVer">
    <vt:lpwstr>2052-10.1.0.6207</vt:lpwstr>
  </property>
</Properties>
</file>