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ir\Desktop\"/>
    </mc:Choice>
  </mc:AlternateContent>
  <bookViews>
    <workbookView xWindow="120" yWindow="108" windowWidth="10392" windowHeight="4992"/>
  </bookViews>
  <sheets>
    <sheet name="Calc" sheetId="1" r:id="rId1"/>
    <sheet name="Sketch " sheetId="2" r:id="rId2"/>
  </sheets>
  <calcPr calcId="152511"/>
</workbook>
</file>

<file path=xl/calcChain.xml><?xml version="1.0" encoding="utf-8"?>
<calcChain xmlns="http://schemas.openxmlformats.org/spreadsheetml/2006/main">
  <c r="J8" i="1" l="1"/>
  <c r="I8" i="1"/>
  <c r="H8" i="1"/>
  <c r="G8" i="1"/>
  <c r="D8" i="1"/>
  <c r="F8" i="1"/>
  <c r="E8" i="1"/>
  <c r="M8" i="1"/>
  <c r="N8" i="1"/>
  <c r="G9" i="1"/>
  <c r="B65" i="1"/>
  <c r="R46" i="1"/>
  <c r="R43" i="1"/>
  <c r="R41" i="1"/>
  <c r="W32" i="1"/>
  <c r="Y32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E54" i="1"/>
  <c r="E53" i="1"/>
  <c r="F53" i="1"/>
  <c r="E52" i="1"/>
  <c r="F52" i="1"/>
  <c r="E51" i="1"/>
  <c r="F51" i="1"/>
  <c r="E50" i="1"/>
  <c r="F50" i="1"/>
  <c r="E49" i="1"/>
  <c r="F49" i="1"/>
  <c r="E48" i="1"/>
  <c r="E47" i="1"/>
  <c r="E46" i="1"/>
  <c r="E45" i="1"/>
  <c r="F45" i="1"/>
  <c r="E44" i="1"/>
  <c r="F44" i="1"/>
  <c r="E43" i="1"/>
  <c r="E42" i="1"/>
  <c r="E41" i="1"/>
  <c r="F41" i="1"/>
  <c r="E40" i="1"/>
  <c r="E39" i="1"/>
  <c r="F39" i="1"/>
  <c r="E38" i="1"/>
  <c r="F38" i="1"/>
  <c r="E37" i="1"/>
  <c r="F37" i="1"/>
  <c r="E36" i="1"/>
  <c r="F36" i="1"/>
  <c r="E35" i="1"/>
  <c r="E34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F54" i="1"/>
  <c r="F48" i="1"/>
  <c r="F47" i="1"/>
  <c r="F46" i="1"/>
  <c r="F43" i="1"/>
  <c r="F42" i="1"/>
  <c r="F40" i="1"/>
  <c r="F35" i="1"/>
  <c r="F34" i="1"/>
  <c r="D25" i="1"/>
  <c r="E25" i="1"/>
  <c r="F25" i="1"/>
  <c r="G25" i="1"/>
  <c r="H25" i="1"/>
  <c r="I25" i="1"/>
  <c r="J25" i="1"/>
  <c r="K25" i="1"/>
  <c r="L25" i="1"/>
  <c r="M25" i="1"/>
  <c r="N25" i="1"/>
  <c r="D19" i="1"/>
  <c r="E19" i="1"/>
  <c r="F19" i="1"/>
  <c r="G19" i="1"/>
  <c r="H19" i="1"/>
  <c r="I19" i="1"/>
  <c r="J19" i="1"/>
  <c r="K19" i="1"/>
  <c r="L19" i="1"/>
  <c r="M19" i="1"/>
  <c r="N19" i="1"/>
  <c r="D12" i="1"/>
  <c r="E12" i="1"/>
  <c r="F12" i="1"/>
  <c r="G12" i="1"/>
  <c r="H12" i="1"/>
  <c r="I12" i="1"/>
  <c r="J12" i="1"/>
  <c r="K12" i="1"/>
  <c r="L12" i="1"/>
  <c r="M12" i="1"/>
  <c r="N12" i="1"/>
  <c r="E9" i="1"/>
  <c r="F9" i="1"/>
  <c r="E10" i="1"/>
  <c r="F10" i="1"/>
  <c r="E11" i="1"/>
  <c r="F11" i="1"/>
  <c r="E13" i="1"/>
  <c r="F13" i="1"/>
  <c r="E14" i="1"/>
  <c r="F14" i="1"/>
  <c r="E15" i="1"/>
  <c r="F15" i="1"/>
  <c r="E16" i="1"/>
  <c r="F16" i="1"/>
  <c r="E17" i="1"/>
  <c r="F17" i="1"/>
  <c r="E18" i="1"/>
  <c r="F18" i="1"/>
  <c r="E20" i="1"/>
  <c r="E21" i="1"/>
  <c r="F21" i="1"/>
  <c r="E22" i="1"/>
  <c r="F22" i="1"/>
  <c r="E23" i="1"/>
  <c r="F23" i="1"/>
  <c r="E24" i="1"/>
  <c r="F24" i="1"/>
  <c r="E26" i="1"/>
  <c r="F26" i="1"/>
  <c r="E27" i="1"/>
  <c r="F27" i="1"/>
  <c r="E28" i="1"/>
  <c r="F28" i="1"/>
  <c r="K9" i="1"/>
  <c r="K10" i="1"/>
  <c r="K11" i="1"/>
  <c r="K13" i="1"/>
  <c r="K14" i="1"/>
  <c r="K15" i="1"/>
  <c r="K16" i="1"/>
  <c r="K17" i="1"/>
  <c r="K18" i="1"/>
  <c r="K20" i="1"/>
  <c r="K21" i="1"/>
  <c r="K22" i="1"/>
  <c r="K23" i="1"/>
  <c r="K24" i="1"/>
  <c r="K26" i="1"/>
  <c r="K27" i="1"/>
  <c r="K28" i="1"/>
  <c r="K8" i="1"/>
  <c r="H9" i="1"/>
  <c r="H10" i="1"/>
  <c r="H11" i="1"/>
  <c r="H13" i="1"/>
  <c r="H14" i="1"/>
  <c r="H15" i="1"/>
  <c r="H16" i="1"/>
  <c r="H17" i="1"/>
  <c r="H18" i="1"/>
  <c r="H20" i="1"/>
  <c r="H21" i="1"/>
  <c r="H22" i="1"/>
  <c r="H23" i="1"/>
  <c r="H24" i="1"/>
  <c r="H26" i="1"/>
  <c r="H27" i="1"/>
  <c r="H28" i="1"/>
  <c r="G10" i="1"/>
  <c r="G11" i="1"/>
  <c r="G13" i="1"/>
  <c r="G14" i="1"/>
  <c r="G15" i="1"/>
  <c r="G16" i="1"/>
  <c r="G17" i="1"/>
  <c r="G18" i="1"/>
  <c r="G20" i="1"/>
  <c r="G21" i="1"/>
  <c r="G22" i="1"/>
  <c r="G23" i="1"/>
  <c r="G24" i="1"/>
  <c r="G26" i="1"/>
  <c r="G27" i="1"/>
  <c r="G28" i="1"/>
  <c r="D17" i="1"/>
  <c r="N21" i="1"/>
  <c r="M21" i="1"/>
  <c r="L21" i="1"/>
  <c r="J21" i="1"/>
  <c r="I21" i="1"/>
  <c r="D21" i="1"/>
  <c r="N9" i="1"/>
  <c r="N10" i="1"/>
  <c r="N11" i="1"/>
  <c r="N13" i="1"/>
  <c r="N14" i="1"/>
  <c r="N15" i="1"/>
  <c r="N16" i="1"/>
  <c r="N17" i="1"/>
  <c r="N18" i="1"/>
  <c r="N20" i="1"/>
  <c r="N22" i="1"/>
  <c r="N23" i="1"/>
  <c r="N24" i="1"/>
  <c r="N26" i="1"/>
  <c r="N27" i="1"/>
  <c r="N28" i="1"/>
  <c r="M9" i="1"/>
  <c r="M10" i="1"/>
  <c r="M11" i="1"/>
  <c r="M13" i="1"/>
  <c r="M14" i="1"/>
  <c r="M15" i="1"/>
  <c r="M16" i="1"/>
  <c r="M17" i="1"/>
  <c r="M18" i="1"/>
  <c r="M20" i="1"/>
  <c r="M22" i="1"/>
  <c r="M23" i="1"/>
  <c r="M24" i="1"/>
  <c r="M26" i="1"/>
  <c r="M27" i="1"/>
  <c r="M28" i="1"/>
  <c r="L8" i="1"/>
  <c r="I26" i="1"/>
  <c r="I9" i="1"/>
  <c r="I10" i="1"/>
  <c r="I11" i="1"/>
  <c r="I13" i="1"/>
  <c r="I14" i="1"/>
  <c r="I15" i="1"/>
  <c r="I16" i="1"/>
  <c r="I17" i="1"/>
  <c r="I18" i="1"/>
  <c r="I20" i="1"/>
  <c r="I22" i="1"/>
  <c r="I23" i="1"/>
  <c r="I24" i="1"/>
  <c r="I27" i="1"/>
  <c r="I28" i="1"/>
  <c r="J9" i="1"/>
  <c r="J10" i="1"/>
  <c r="J11" i="1"/>
  <c r="J13" i="1"/>
  <c r="J14" i="1"/>
  <c r="J15" i="1"/>
  <c r="J16" i="1"/>
  <c r="J17" i="1"/>
  <c r="J18" i="1"/>
  <c r="J20" i="1"/>
  <c r="J22" i="1"/>
  <c r="J23" i="1"/>
  <c r="J24" i="1"/>
  <c r="J26" i="1"/>
  <c r="J27" i="1"/>
  <c r="J28" i="1"/>
  <c r="L9" i="1"/>
  <c r="D9" i="1"/>
  <c r="L10" i="1"/>
  <c r="L11" i="1"/>
  <c r="L13" i="1"/>
  <c r="L14" i="1"/>
  <c r="L15" i="1"/>
  <c r="L16" i="1"/>
  <c r="L17" i="1"/>
  <c r="L18" i="1"/>
  <c r="L20" i="1"/>
  <c r="L22" i="1"/>
  <c r="L23" i="1"/>
  <c r="L24" i="1"/>
  <c r="L26" i="1"/>
  <c r="L27" i="1"/>
  <c r="L28" i="1"/>
  <c r="D24" i="1"/>
  <c r="D10" i="1"/>
  <c r="D22" i="1"/>
  <c r="D23" i="1"/>
  <c r="D18" i="1"/>
  <c r="D27" i="1"/>
  <c r="D28" i="1"/>
  <c r="F20" i="1"/>
  <c r="D11" i="1"/>
  <c r="D13" i="1"/>
  <c r="D14" i="1"/>
  <c r="D15" i="1"/>
  <c r="D16" i="1"/>
  <c r="D20" i="1"/>
  <c r="D26" i="1"/>
</calcChain>
</file>

<file path=xl/comments1.xml><?xml version="1.0" encoding="utf-8"?>
<comments xmlns="http://schemas.openxmlformats.org/spreadsheetml/2006/main">
  <authors>
    <author>klein</author>
  </authors>
  <commentList>
    <comment ref="C5" authorId="0" shapeId="0">
      <text>
        <r>
          <rPr>
            <sz val="10"/>
            <color indexed="81"/>
            <rFont val="Tahoma"/>
            <family val="2"/>
          </rPr>
          <t xml:space="preserve">Insert sensor pitch
</t>
        </r>
      </text>
    </comment>
    <comment ref="E5" authorId="0" shapeId="0">
      <text>
        <r>
          <rPr>
            <sz val="10"/>
            <color indexed="81"/>
            <rFont val="Tahoma"/>
            <family val="2"/>
          </rPr>
          <t xml:space="preserve">Insert sensor Resolution
</t>
        </r>
      </text>
    </comment>
    <comment ref="C31" authorId="0" shapeId="0">
      <text>
        <r>
          <rPr>
            <sz val="10"/>
            <color indexed="81"/>
            <rFont val="Tahoma"/>
            <family val="2"/>
          </rPr>
          <t xml:space="preserve">Insert sensor pitch
</t>
        </r>
      </text>
    </comment>
    <comment ref="E31" authorId="0" shapeId="0">
      <text>
        <r>
          <rPr>
            <sz val="10"/>
            <color indexed="81"/>
            <rFont val="Tahoma"/>
            <family val="2"/>
          </rPr>
          <t xml:space="preserve">Insert sensor Resolution
</t>
        </r>
      </text>
    </comment>
  </commentList>
</comments>
</file>

<file path=xl/sharedStrings.xml><?xml version="1.0" encoding="utf-8"?>
<sst xmlns="http://schemas.openxmlformats.org/spreadsheetml/2006/main" count="238" uniqueCount="100">
  <si>
    <t>F#</t>
  </si>
  <si>
    <t>Detector Size</t>
  </si>
  <si>
    <t xml:space="preserve">Nato Target (2.3 x 2.3) </t>
  </si>
  <si>
    <t>Detection in meters</t>
  </si>
  <si>
    <t>Recognition in meters</t>
  </si>
  <si>
    <t xml:space="preserve">     Human Target        ( 1.7 X 0.5)</t>
  </si>
  <si>
    <t>HFOV  Deg</t>
  </si>
  <si>
    <t>VFOV  Deg</t>
  </si>
  <si>
    <t>micron</t>
  </si>
  <si>
    <t xml:space="preserve"> </t>
  </si>
  <si>
    <t xml:space="preserve">     Human Target           ( 0.5 X 0.5)</t>
  </si>
  <si>
    <t>Identify in meters</t>
  </si>
  <si>
    <t>IFOV  Rad</t>
  </si>
  <si>
    <t>Lines</t>
  </si>
  <si>
    <t>ULIS Detector with Optics in mm</t>
  </si>
  <si>
    <t>Lines Pairs</t>
  </si>
  <si>
    <t>Focal Length</t>
  </si>
  <si>
    <t>640 17 Micron</t>
  </si>
  <si>
    <t>Identify (m)</t>
  </si>
  <si>
    <t>Recognition (m)</t>
  </si>
  <si>
    <t>Detection (m)</t>
  </si>
  <si>
    <t>4240$</t>
  </si>
  <si>
    <t>Human Target ( 0.5 X 0.5)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</si>
  <si>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</si>
  <si>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ifov</t>
  </si>
  <si>
    <t>hfov</t>
  </si>
  <si>
    <t>vfov</t>
  </si>
  <si>
    <t>SUPERCLASS</t>
  </si>
  <si>
    <t>SUBCLASS</t>
  </si>
  <si>
    <t>PARAMETER</t>
  </si>
  <si>
    <t>METHOD</t>
  </si>
  <si>
    <t>sensorPitch</t>
  </si>
  <si>
    <t>focalLength</t>
  </si>
  <si>
    <t>fNumber</t>
  </si>
  <si>
    <t>double</t>
  </si>
  <si>
    <t>TYPE</t>
  </si>
  <si>
    <t>NAME</t>
  </si>
  <si>
    <t>INTIALIZATION</t>
  </si>
  <si>
    <t>ACCESS</t>
  </si>
  <si>
    <t>CONSTRUCTOR</t>
  </si>
  <si>
    <t>RECEIVED TYPE</t>
  </si>
  <si>
    <t>RECEIVED PARAMETER</t>
  </si>
  <si>
    <t>COMMENT</t>
  </si>
  <si>
    <t>hight</t>
  </si>
  <si>
    <t>width</t>
  </si>
  <si>
    <t>int</t>
  </si>
  <si>
    <t>CLASS</t>
  </si>
  <si>
    <t>Fov</t>
  </si>
  <si>
    <t>האם משתנה או מחלקה</t>
  </si>
  <si>
    <t>Nato/human/object=instance</t>
  </si>
  <si>
    <t>Target</t>
  </si>
  <si>
    <t>detection</t>
  </si>
  <si>
    <t>recognition</t>
  </si>
  <si>
    <t>identify</t>
  </si>
  <si>
    <t>calcDetection</t>
  </si>
  <si>
    <t>calcRecognition</t>
  </si>
  <si>
    <t>calcIdentify</t>
  </si>
  <si>
    <t>private</t>
  </si>
  <si>
    <t>calcTarget</t>
  </si>
  <si>
    <t>קורא לcalcTarget, מכניס את הערכים המתאימים</t>
  </si>
  <si>
    <t>מחשב את הנוסחא</t>
  </si>
  <si>
    <t>getDetection</t>
  </si>
  <si>
    <t>getRecognition</t>
  </si>
  <si>
    <t>getIdentify</t>
  </si>
  <si>
    <t>public</t>
  </si>
  <si>
    <t>line</t>
  </si>
  <si>
    <t>getWidth, getHight - האם לשלוח אינסטאנס או גטר</t>
  </si>
  <si>
    <t>הערך שמחזירה המתודה calcDetection</t>
  </si>
  <si>
    <t>הערך שמחזירה המתודה calcRecognition</t>
  </si>
  <si>
    <t>הערך שמחזירה המתודה calcIdentify</t>
  </si>
  <si>
    <t>מיותר</t>
  </si>
  <si>
    <t>SensorSize</t>
  </si>
  <si>
    <t>LinePair</t>
  </si>
  <si>
    <t>lpDetObj</t>
  </si>
  <si>
    <t>lpDet</t>
  </si>
  <si>
    <t>lpRec</t>
  </si>
  <si>
    <t>lpIdent</t>
  </si>
  <si>
    <t>getLpRec</t>
  </si>
  <si>
    <t>getLpIdent</t>
  </si>
  <si>
    <t>תנאי לפי ה-SensorSize - או getLpDet  או getLpDetObj</t>
  </si>
  <si>
    <t>calcIfov</t>
  </si>
  <si>
    <t>calcHfov</t>
  </si>
  <si>
    <t>calcVfov</t>
  </si>
  <si>
    <t>ULIS Detector with Optics in mm - focalLength</t>
  </si>
  <si>
    <t>SensorSize.getHight</t>
  </si>
  <si>
    <t>TargetSize</t>
  </si>
  <si>
    <t>targetSize</t>
  </si>
  <si>
    <t>הערך שמחזירה המתודה calcIfov</t>
  </si>
  <si>
    <t>הערך שמחזירה המתודה calcHfov</t>
  </si>
  <si>
    <t>הערך שמחזירה המתודה calcVfov</t>
  </si>
  <si>
    <t>לפי ה-constructor</t>
  </si>
  <si>
    <t>static</t>
  </si>
  <si>
    <t>getHight /setHight</t>
  </si>
  <si>
    <t>getWidth /setWidth</t>
  </si>
  <si>
    <t>instance</t>
  </si>
  <si>
    <t>get/set</t>
  </si>
  <si>
    <t>getIfov/set</t>
  </si>
  <si>
    <t>getHfov/set</t>
  </si>
  <si>
    <t>getVfov/set</t>
  </si>
  <si>
    <t>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</si>
</sst>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7" x14ac:knownFonts="1">
    <font>
      <sz val="10"/>
      <name val="Arial"/>
      <charset val="177"/>
    </font>
    <font>
      <sz val="10"/>
      <color indexed="81"/>
      <name val="Tahoma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quotePrefix="1" applyFont="1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vertical="center"/>
    </xf>
    <xf numFmtId="164" fontId="0" fillId="6" borderId="4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1" fontId="0" fillId="0" borderId="0" xfId="0" applyNumberFormat="1" applyAlignment="1">
      <alignment vertical="center"/>
    </xf>
    <xf numFmtId="0" fontId="0" fillId="0" borderId="6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3" fillId="8" borderId="7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8" xfId="0" quotePrefix="1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0" fillId="10" borderId="28" xfId="0" applyFill="1" applyBorder="1"/>
    <xf numFmtId="0" fontId="0" fillId="10" borderId="29" xfId="0" applyFill="1" applyBorder="1"/>
    <xf numFmtId="0" fontId="2" fillId="12" borderId="29" xfId="0" applyFont="1" applyFill="1" applyBorder="1"/>
    <xf numFmtId="0" fontId="0" fillId="12" borderId="29" xfId="0" applyFill="1" applyBorder="1"/>
    <xf numFmtId="0" fontId="0" fillId="15" borderId="29" xfId="0" applyFill="1" applyBorder="1"/>
    <xf numFmtId="0" fontId="0" fillId="14" borderId="30" xfId="0" applyFill="1" applyBorder="1"/>
    <xf numFmtId="0" fontId="0" fillId="10" borderId="31" xfId="0" applyFill="1" applyBorder="1"/>
    <xf numFmtId="0" fontId="0" fillId="10" borderId="0" xfId="0" applyFill="1" applyBorder="1"/>
    <xf numFmtId="0" fontId="2" fillId="12" borderId="0" xfId="0" applyFont="1" applyFill="1" applyBorder="1"/>
    <xf numFmtId="0" fontId="0" fillId="11" borderId="0" xfId="0" applyFill="1" applyBorder="1"/>
    <xf numFmtId="0" fontId="0" fillId="12" borderId="0" xfId="0" applyFill="1" applyBorder="1"/>
    <xf numFmtId="0" fontId="0" fillId="15" borderId="0" xfId="0" applyFill="1" applyBorder="1"/>
    <xf numFmtId="0" fontId="0" fillId="14" borderId="32" xfId="0" applyFill="1" applyBorder="1"/>
    <xf numFmtId="0" fontId="0" fillId="10" borderId="33" xfId="0" applyFill="1" applyBorder="1"/>
    <xf numFmtId="0" fontId="0" fillId="10" borderId="34" xfId="0" applyFill="1" applyBorder="1"/>
    <xf numFmtId="0" fontId="2" fillId="12" borderId="34" xfId="0" applyFont="1" applyFill="1" applyBorder="1"/>
    <xf numFmtId="0" fontId="0" fillId="12" borderId="34" xfId="0" applyFill="1" applyBorder="1"/>
    <xf numFmtId="0" fontId="0" fillId="15" borderId="34" xfId="0" applyFill="1" applyBorder="1"/>
    <xf numFmtId="0" fontId="0" fillId="14" borderId="35" xfId="0" applyFill="1" applyBorder="1"/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2" fillId="10" borderId="29" xfId="0" applyFont="1" applyFill="1" applyBorder="1"/>
    <xf numFmtId="0" fontId="2" fillId="11" borderId="29" xfId="0" applyFont="1" applyFill="1" applyBorder="1"/>
    <xf numFmtId="0" fontId="2" fillId="11" borderId="34" xfId="0" applyFont="1" applyFill="1" applyBorder="1"/>
    <xf numFmtId="0" fontId="2" fillId="10" borderId="0" xfId="0" applyFont="1" applyFill="1" applyBorder="1"/>
    <xf numFmtId="0" fontId="2" fillId="11" borderId="0" xfId="0" applyFont="1" applyFill="1" applyBorder="1"/>
    <xf numFmtId="0" fontId="2" fillId="10" borderId="34" xfId="0" applyFont="1" applyFill="1" applyBorder="1"/>
    <xf numFmtId="0" fontId="4" fillId="12" borderId="37" xfId="0" applyFont="1" applyFill="1" applyBorder="1" applyAlignment="1">
      <alignment horizontal="center" vertical="center" wrapText="1"/>
    </xf>
    <xf numFmtId="0" fontId="2" fillId="12" borderId="28" xfId="0" applyFont="1" applyFill="1" applyBorder="1"/>
    <xf numFmtId="0" fontId="0" fillId="11" borderId="30" xfId="0" applyFill="1" applyBorder="1"/>
    <xf numFmtId="0" fontId="2" fillId="12" borderId="31" xfId="0" applyFont="1" applyFill="1" applyBorder="1"/>
    <xf numFmtId="0" fontId="0" fillId="11" borderId="32" xfId="0" applyFill="1" applyBorder="1"/>
    <xf numFmtId="0" fontId="2" fillId="12" borderId="33" xfId="0" applyFont="1" applyFill="1" applyBorder="1"/>
    <xf numFmtId="0" fontId="0" fillId="11" borderId="35" xfId="0" applyFill="1" applyBorder="1"/>
    <xf numFmtId="0" fontId="2" fillId="11" borderId="32" xfId="0" applyFont="1" applyFill="1" applyBorder="1"/>
    <xf numFmtId="0" fontId="2" fillId="11" borderId="30" xfId="0" applyFont="1" applyFill="1" applyBorder="1"/>
    <xf numFmtId="0" fontId="2" fillId="11" borderId="35" xfId="0" applyFont="1" applyFill="1" applyBorder="1"/>
    <xf numFmtId="0" fontId="0" fillId="13" borderId="30" xfId="0" applyFill="1" applyBorder="1"/>
    <xf numFmtId="0" fontId="0" fillId="13" borderId="32" xfId="0" applyFill="1" applyBorder="1"/>
    <xf numFmtId="0" fontId="0" fillId="13" borderId="35" xfId="0" applyFill="1" applyBorder="1"/>
    <xf numFmtId="0" fontId="0" fillId="12" borderId="31" xfId="0" applyFill="1" applyBorder="1"/>
    <xf numFmtId="0" fontId="0" fillId="12" borderId="33" xfId="0" applyFill="1" applyBorder="1"/>
    <xf numFmtId="0" fontId="2" fillId="10" borderId="28" xfId="0" applyFont="1" applyFill="1" applyBorder="1"/>
    <xf numFmtId="0" fontId="2" fillId="10" borderId="31" xfId="0" applyFont="1" applyFill="1" applyBorder="1"/>
    <xf numFmtId="0" fontId="4" fillId="10" borderId="1" xfId="0" applyFont="1" applyFill="1" applyBorder="1" applyAlignment="1">
      <alignment vertical="center" wrapText="1"/>
    </xf>
    <xf numFmtId="0" fontId="4" fillId="10" borderId="36" xfId="0" applyFont="1" applyFill="1" applyBorder="1" applyAlignment="1">
      <alignment vertical="center" wrapText="1"/>
    </xf>
    <xf numFmtId="0" fontId="2" fillId="14" borderId="32" xfId="0" applyFont="1" applyFill="1" applyBorder="1"/>
    <xf numFmtId="0" fontId="2" fillId="10" borderId="38" xfId="0" applyFont="1" applyFill="1" applyBorder="1"/>
    <xf numFmtId="0" fontId="2" fillId="12" borderId="36" xfId="0" applyFont="1" applyFill="1" applyBorder="1"/>
    <xf numFmtId="0" fontId="2" fillId="12" borderId="38" xfId="0" applyFont="1" applyFill="1" applyBorder="1"/>
    <xf numFmtId="0" fontId="0" fillId="15" borderId="38" xfId="0" applyFill="1" applyBorder="1"/>
    <xf numFmtId="0" fontId="0" fillId="14" borderId="37" xfId="0" applyFill="1" applyBorder="1"/>
    <xf numFmtId="0" fontId="2" fillId="14" borderId="30" xfId="0" applyFont="1" applyFill="1" applyBorder="1"/>
    <xf numFmtId="0" fontId="2" fillId="14" borderId="0" xfId="0" applyFont="1" applyFill="1" applyBorder="1"/>
    <xf numFmtId="0" fontId="0" fillId="14" borderId="0" xfId="0" applyFill="1" applyBorder="1"/>
    <xf numFmtId="0" fontId="2" fillId="14" borderId="35" xfId="0" applyFont="1" applyFill="1" applyBorder="1"/>
    <xf numFmtId="0" fontId="2" fillId="13" borderId="32" xfId="0" applyFont="1" applyFill="1" applyBorder="1"/>
    <xf numFmtId="0" fontId="5" fillId="12" borderId="31" xfId="0" applyFont="1" applyFill="1" applyBorder="1"/>
    <xf numFmtId="0" fontId="5" fillId="11" borderId="32" xfId="0" applyFont="1" applyFill="1" applyBorder="1"/>
    <xf numFmtId="0" fontId="5" fillId="0" borderId="0" xfId="0" applyFont="1"/>
    <xf numFmtId="0" fontId="2" fillId="5" borderId="10" xfId="0" applyFont="1" applyFill="1" applyBorder="1" applyAlignment="1">
      <alignment vertical="center"/>
    </xf>
    <xf numFmtId="0" fontId="5" fillId="10" borderId="33" xfId="0" applyFont="1" applyFill="1" applyBorder="1"/>
    <xf numFmtId="0" fontId="5" fillId="10" borderId="34" xfId="0" applyFont="1" applyFill="1" applyBorder="1"/>
    <xf numFmtId="0" fontId="5" fillId="12" borderId="33" xfId="0" applyFont="1" applyFill="1" applyBorder="1"/>
    <xf numFmtId="0" fontId="5" fillId="11" borderId="35" xfId="0" applyFont="1" applyFill="1" applyBorder="1"/>
    <xf numFmtId="0" fontId="5" fillId="12" borderId="34" xfId="0" applyFont="1" applyFill="1" applyBorder="1"/>
    <xf numFmtId="0" fontId="5" fillId="11" borderId="34" xfId="0" applyFont="1" applyFill="1" applyBorder="1"/>
    <xf numFmtId="0" fontId="5" fillId="13" borderId="35" xfId="0" applyFont="1" applyFill="1" applyBorder="1"/>
    <xf numFmtId="0" fontId="5" fillId="15" borderId="34" xfId="0" applyFont="1" applyFill="1" applyBorder="1"/>
    <xf numFmtId="0" fontId="5" fillId="14" borderId="35" xfId="0" applyFont="1" applyFill="1" applyBorder="1"/>
    <xf numFmtId="0" fontId="6" fillId="8" borderId="6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vertical="center"/>
    </xf>
    <xf numFmtId="165" fontId="5" fillId="9" borderId="1" xfId="0" applyNumberFormat="1" applyFont="1" applyFill="1" applyBorder="1" applyAlignment="1">
      <alignment horizontal="center" vertical="center"/>
    </xf>
    <xf numFmtId="0" fontId="2" fillId="13" borderId="30" xfId="0" applyFont="1" applyFill="1" applyBorder="1"/>
    <xf numFmtId="0" fontId="2" fillId="13" borderId="35" xfId="0" applyFont="1" applyFill="1" applyBorder="1"/>
    <xf numFmtId="0" fontId="0" fillId="0" borderId="8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2" fillId="0" borderId="18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9" borderId="20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5" fillId="9" borderId="24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 wrapText="1"/>
    </xf>
    <xf numFmtId="0" fontId="0" fillId="9" borderId="26" xfId="0" applyFill="1" applyBorder="1" applyAlignment="1">
      <alignment horizontal="center" vertical="center" wrapText="1"/>
    </xf>
    <xf numFmtId="0" fontId="0" fillId="9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CC00"/>
      <color rgb="FFFF99CC"/>
      <color rgb="FFCCECFF"/>
      <color rgb="FFFFCC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Z65"/>
  <sheetViews>
    <sheetView tabSelected="1" zoomScale="145" zoomScaleNormal="145" workbookViewId="0">
      <selection activeCell="E5" sqref="E5"/>
    </sheetView>
  </sheetViews>
  <sheetFormatPr defaultColWidth="9.109375" defaultRowHeight="13.2" x14ac:dyDescent="0.25"/>
  <cols>
    <col min="1" max="1" width="16.109375" style="1" customWidth="1"/>
    <col min="2" max="2" width="12.33203125" style="1" customWidth="1"/>
    <col min="3" max="3" width="7.109375" style="1" customWidth="1"/>
    <col min="4" max="4" width="14" style="2" customWidth="1"/>
    <col min="5" max="5" width="7.6640625" style="2" customWidth="1"/>
    <col min="6" max="6" width="8.44140625" style="2" customWidth="1"/>
    <col min="7" max="7" width="9.6640625" style="1" bestFit="1" customWidth="1"/>
    <col min="8" max="8" width="11.44140625" style="1" customWidth="1"/>
    <col min="9" max="9" width="10.33203125" style="1" customWidth="1"/>
    <col min="10" max="10" width="9.5546875" style="1" bestFit="1" customWidth="1"/>
    <col min="11" max="11" width="10.6640625" style="1" customWidth="1"/>
    <col min="12" max="12" width="8.109375" style="1" customWidth="1"/>
    <col min="13" max="13" width="9.33203125" style="1" bestFit="1" customWidth="1"/>
    <col min="14" max="14" width="13" style="1" customWidth="1"/>
    <col min="15" max="16" width="9.109375" style="1"/>
    <col min="17" max="17" width="12.109375" style="1" customWidth="1"/>
    <col min="18" max="18" width="11.88671875" style="1" customWidth="1"/>
    <col min="19" max="19" width="9.109375" style="1"/>
    <col min="20" max="20" width="6.109375" style="1" customWidth="1"/>
    <col min="21" max="21" width="4" style="1" bestFit="1" customWidth="1"/>
    <col min="22" max="22" width="11.6640625" style="1" bestFit="1" customWidth="1"/>
    <col min="23" max="23" width="16.88671875" style="1" customWidth="1"/>
    <col min="24" max="24" width="15" style="1" customWidth="1"/>
    <col min="25" max="25" width="10.109375" style="1" bestFit="1" customWidth="1"/>
    <col min="26" max="16384" width="9.109375" style="1"/>
  </cols>
  <sheetData>
    <row r="1" spans="2:24" x14ac:dyDescent="0.25">
      <c r="H1" s="16"/>
      <c r="I1" s="17"/>
      <c r="J1" s="17"/>
      <c r="K1" s="17"/>
      <c r="L1" s="17"/>
      <c r="M1" s="116" t="s">
        <v>15</v>
      </c>
      <c r="N1" s="18"/>
    </row>
    <row r="2" spans="2:24" x14ac:dyDescent="0.25">
      <c r="H2" s="19"/>
      <c r="I2" s="20"/>
      <c r="J2" s="20"/>
      <c r="K2" s="20"/>
      <c r="L2" s="20"/>
      <c r="M2" s="20"/>
      <c r="N2" s="21"/>
    </row>
    <row r="3" spans="2:24" ht="13.8" thickBot="1" x14ac:dyDescent="0.3">
      <c r="H3" s="44">
        <v>1.2</v>
      </c>
      <c r="I3" s="45" t="s">
        <v>13</v>
      </c>
      <c r="J3" s="45">
        <v>2</v>
      </c>
      <c r="K3" s="45">
        <v>6</v>
      </c>
      <c r="L3" s="45"/>
      <c r="M3" s="45">
        <v>10</v>
      </c>
      <c r="N3" s="46">
        <v>12</v>
      </c>
    </row>
    <row r="4" spans="2:24" ht="13.8" thickBot="1" x14ac:dyDescent="0.3"/>
    <row r="5" spans="2:24" ht="25.5" customHeight="1" thickBot="1" x14ac:dyDescent="0.3">
      <c r="B5" s="22" t="s">
        <v>1</v>
      </c>
      <c r="C5" s="47">
        <v>17</v>
      </c>
      <c r="D5" s="39" t="s">
        <v>8</v>
      </c>
      <c r="E5" s="49">
        <v>640</v>
      </c>
      <c r="F5" s="126">
        <v>480</v>
      </c>
      <c r="G5" s="23">
        <v>2.2999999999999998</v>
      </c>
      <c r="H5" s="23">
        <v>2.2999999999999998</v>
      </c>
      <c r="I5" s="23"/>
      <c r="J5" s="24">
        <v>1.7</v>
      </c>
      <c r="K5" s="24">
        <v>0.5</v>
      </c>
      <c r="L5" s="24"/>
      <c r="M5" s="25">
        <v>0.5</v>
      </c>
      <c r="N5" s="26">
        <v>0.5</v>
      </c>
    </row>
    <row r="6" spans="2:24" ht="34.5" customHeight="1" thickBot="1" x14ac:dyDescent="0.3">
      <c r="B6" s="133" t="s">
        <v>83</v>
      </c>
      <c r="C6" s="137" t="s">
        <v>0</v>
      </c>
      <c r="D6" s="139" t="s">
        <v>12</v>
      </c>
      <c r="E6" s="135" t="s">
        <v>6</v>
      </c>
      <c r="F6" s="141" t="s">
        <v>7</v>
      </c>
      <c r="G6" s="143" t="s">
        <v>2</v>
      </c>
      <c r="H6" s="144"/>
      <c r="I6" s="145"/>
      <c r="J6" s="143" t="s">
        <v>23</v>
      </c>
      <c r="K6" s="144"/>
      <c r="L6" s="145"/>
      <c r="M6" s="131" t="s">
        <v>22</v>
      </c>
      <c r="N6" s="132"/>
    </row>
    <row r="7" spans="2:24" ht="40.5" customHeight="1" thickBot="1" x14ac:dyDescent="0.3">
      <c r="B7" s="134"/>
      <c r="C7" s="138"/>
      <c r="D7" s="140"/>
      <c r="E7" s="136"/>
      <c r="F7" s="142"/>
      <c r="G7" s="6" t="s">
        <v>3</v>
      </c>
      <c r="H7" s="11" t="s">
        <v>4</v>
      </c>
      <c r="I7" s="11" t="s">
        <v>11</v>
      </c>
      <c r="J7" s="6" t="s">
        <v>3</v>
      </c>
      <c r="K7" s="7" t="s">
        <v>4</v>
      </c>
      <c r="L7" s="11" t="s">
        <v>11</v>
      </c>
      <c r="M7" s="6" t="s">
        <v>3</v>
      </c>
      <c r="N7" s="7" t="s">
        <v>4</v>
      </c>
    </row>
    <row r="8" spans="2:24" x14ac:dyDescent="0.25">
      <c r="B8" s="48">
        <v>8</v>
      </c>
      <c r="C8" s="127">
        <v>0.85</v>
      </c>
      <c r="D8" s="128">
        <f>$C$5/(B8*1000)</f>
        <v>2.1250000000000002E-3</v>
      </c>
      <c r="E8" s="50">
        <f>2*ATAN(($C$5*$E$5)/(2*1000*B8))*180/PI()</f>
        <v>68.431404264874814</v>
      </c>
      <c r="F8" s="51">
        <f>E8*3/4</f>
        <v>51.323553198656114</v>
      </c>
      <c r="G8" s="28">
        <f>$B8/($J$3*$C$5/1000000)*SQRT($G$5*$H$5)/1000</f>
        <v>541.17647058823525</v>
      </c>
      <c r="H8" s="27">
        <f>$B8/($K$3*$C$5/1000000)*SQRT($G$5*$H$5)/1000</f>
        <v>180.39215686274508</v>
      </c>
      <c r="I8" s="27">
        <f>$B8/($M$3*$C$5/1000000)*SQRT($G$5*$H$5)/1000</f>
        <v>108.23529411764704</v>
      </c>
      <c r="J8" s="27">
        <f>$B8/($J$3*$C$5/1000000)*SQRT($J$5*$K$5)/1000</f>
        <v>216.93045781865618</v>
      </c>
      <c r="K8" s="27">
        <f t="shared" ref="K8:K28" si="0">$B8/($K$3*$C$5/1000000)*SQRT($J$5*$K$5)/1000</f>
        <v>72.310152606218736</v>
      </c>
      <c r="L8" s="27">
        <f t="shared" ref="L8:L28" si="1">$B8/(10*$C$5/1000000)*SQRT($J$5*$K$5)/1000</f>
        <v>43.386091563731235</v>
      </c>
      <c r="M8" s="27">
        <f>$B8/($H$3*$C$5/1000000)*SQRT($M$5*$N$5)/1000</f>
        <v>196.07843137254903</v>
      </c>
      <c r="N8" s="27">
        <f>$B8/($K$3*$C$5/1000000)*SQRT($M$5*$N$5)/1000</f>
        <v>39.215686274509807</v>
      </c>
    </row>
    <row r="9" spans="2:24" x14ac:dyDescent="0.25">
      <c r="B9" s="9">
        <v>8.6999999999999993</v>
      </c>
      <c r="C9" s="10">
        <v>1.2</v>
      </c>
      <c r="D9" s="41">
        <f t="shared" ref="D9:D28" si="2">$C$5/(B9*1000)</f>
        <v>1.954022988505747E-3</v>
      </c>
      <c r="E9" s="33">
        <f t="shared" ref="E9:E27" si="3">2*ATAN(($C$5*$E$5)/(2*1000*B9))*180/PI()</f>
        <v>64.03444235777765</v>
      </c>
      <c r="F9" s="34">
        <f t="shared" ref="F9:F28" si="4">E9*3/4</f>
        <v>48.025831768333234</v>
      </c>
      <c r="G9" s="28">
        <f>$B9/($J$3*$C$5/1000000)*SQRT($G$5*$H$5)/1000</f>
        <v>588.52941176470574</v>
      </c>
      <c r="H9" s="27">
        <f t="shared" ref="H9:H28" si="5">$B9/($K$3*$C$5/1000000)*SQRT($G$5*$H$5)/1000</f>
        <v>196.17647058823525</v>
      </c>
      <c r="I9" s="27">
        <f t="shared" ref="I9:I28" si="6">$B9/($M$3*$C$5/1000000)*SQRT($G$5*$H$5)/1000</f>
        <v>117.70588235294115</v>
      </c>
      <c r="J9" s="27">
        <f t="shared" ref="J9:J28" si="7">$B9/($J$3*$C$5/1000000)*SQRT($J$5*$K$5)/1000</f>
        <v>235.9118728777886</v>
      </c>
      <c r="K9" s="27">
        <f t="shared" si="0"/>
        <v>78.637290959262856</v>
      </c>
      <c r="L9" s="27">
        <f t="shared" si="1"/>
        <v>47.182374575557709</v>
      </c>
      <c r="M9" s="27">
        <f t="shared" ref="M9:M28" si="8">$B9/($H$3*$C$5/1000000)*SQRT($M$5*$N$5)/1000</f>
        <v>213.23529411764707</v>
      </c>
      <c r="N9" s="27">
        <f t="shared" ref="N9:N28" si="9">$B9/($K$3*$C$5/1000000)*SQRT($M$5*$N$5)/1000</f>
        <v>42.647058823529406</v>
      </c>
    </row>
    <row r="10" spans="2:24" x14ac:dyDescent="0.25">
      <c r="B10" s="8">
        <v>10</v>
      </c>
      <c r="C10" s="5">
        <v>0.85</v>
      </c>
      <c r="D10" s="40">
        <f t="shared" si="2"/>
        <v>1.6999999999999999E-3</v>
      </c>
      <c r="E10" s="33">
        <f t="shared" si="3"/>
        <v>57.092381462086735</v>
      </c>
      <c r="F10" s="34">
        <f t="shared" si="4"/>
        <v>42.819286096565051</v>
      </c>
      <c r="G10" s="28">
        <f t="shared" ref="G10:G28" si="10">$B10/($J$3*$C$5/1000000)*SQRT($G$5*$H$5)/1000</f>
        <v>676.47058823529414</v>
      </c>
      <c r="H10" s="27">
        <f t="shared" si="5"/>
        <v>225.49019607843138</v>
      </c>
      <c r="I10" s="27">
        <f t="shared" si="6"/>
        <v>135.29411764705878</v>
      </c>
      <c r="J10" s="27">
        <f t="shared" si="7"/>
        <v>271.16307227332021</v>
      </c>
      <c r="K10" s="27">
        <f t="shared" si="0"/>
        <v>90.387690757773413</v>
      </c>
      <c r="L10" s="27">
        <f t="shared" si="1"/>
        <v>54.232614454664038</v>
      </c>
      <c r="M10" s="27">
        <f t="shared" si="8"/>
        <v>245.0980392156863</v>
      </c>
      <c r="N10" s="27">
        <f t="shared" si="9"/>
        <v>49.019607843137258</v>
      </c>
    </row>
    <row r="11" spans="2:24" x14ac:dyDescent="0.25">
      <c r="B11" s="8">
        <v>12</v>
      </c>
      <c r="C11" s="5">
        <v>0.85</v>
      </c>
      <c r="D11" s="40">
        <f t="shared" si="2"/>
        <v>1.4166666666666668E-3</v>
      </c>
      <c r="E11" s="33">
        <f t="shared" si="3"/>
        <v>48.772742203602775</v>
      </c>
      <c r="F11" s="34">
        <f t="shared" si="4"/>
        <v>36.579556652702081</v>
      </c>
      <c r="G11" s="28">
        <f t="shared" si="10"/>
        <v>811.76470588235293</v>
      </c>
      <c r="H11" s="27">
        <f t="shared" si="5"/>
        <v>270.58823529411762</v>
      </c>
      <c r="I11" s="27">
        <f t="shared" si="6"/>
        <v>162.35294117647055</v>
      </c>
      <c r="J11" s="27">
        <f t="shared" si="7"/>
        <v>325.3956867279843</v>
      </c>
      <c r="K11" s="27">
        <f t="shared" si="0"/>
        <v>108.46522890932809</v>
      </c>
      <c r="L11" s="27">
        <f t="shared" si="1"/>
        <v>65.079137345596848</v>
      </c>
      <c r="M11" s="27">
        <f t="shared" si="8"/>
        <v>294.11764705882354</v>
      </c>
      <c r="N11" s="27">
        <f t="shared" si="9"/>
        <v>58.823529411764703</v>
      </c>
    </row>
    <row r="12" spans="2:24" x14ac:dyDescent="0.25">
      <c r="B12" s="30">
        <v>15</v>
      </c>
      <c r="C12" s="31">
        <v>1.4</v>
      </c>
      <c r="D12" s="42">
        <f t="shared" si="2"/>
        <v>1.1333333333333334E-3</v>
      </c>
      <c r="E12" s="33">
        <f t="shared" si="3"/>
        <v>39.868040817635062</v>
      </c>
      <c r="F12" s="34">
        <f t="shared" si="4"/>
        <v>29.901030613226297</v>
      </c>
      <c r="G12" s="29">
        <f t="shared" si="10"/>
        <v>1014.7058823529411</v>
      </c>
      <c r="H12" s="32">
        <f t="shared" si="5"/>
        <v>338.23529411764707</v>
      </c>
      <c r="I12" s="32">
        <f t="shared" si="6"/>
        <v>202.9411764705882</v>
      </c>
      <c r="J12" s="32">
        <f t="shared" si="7"/>
        <v>406.74460840998029</v>
      </c>
      <c r="K12" s="32">
        <f t="shared" si="0"/>
        <v>135.58153613666011</v>
      </c>
      <c r="L12" s="32">
        <f t="shared" si="1"/>
        <v>81.34892168199606</v>
      </c>
      <c r="M12" s="32">
        <f t="shared" si="8"/>
        <v>367.64705882352945</v>
      </c>
      <c r="N12" s="32">
        <f t="shared" si="9"/>
        <v>73.529411764705884</v>
      </c>
    </row>
    <row r="13" spans="2:24" x14ac:dyDescent="0.25">
      <c r="B13" s="8">
        <v>16</v>
      </c>
      <c r="C13" s="5">
        <v>1.2</v>
      </c>
      <c r="D13" s="40">
        <f t="shared" si="2"/>
        <v>1.0625000000000001E-3</v>
      </c>
      <c r="E13" s="33">
        <f t="shared" si="3"/>
        <v>37.556066444891087</v>
      </c>
      <c r="F13" s="34">
        <f t="shared" si="4"/>
        <v>28.167049833668315</v>
      </c>
      <c r="G13" s="28">
        <f t="shared" si="10"/>
        <v>1082.3529411764705</v>
      </c>
      <c r="H13" s="27">
        <f t="shared" si="5"/>
        <v>360.78431372549016</v>
      </c>
      <c r="I13" s="27">
        <f t="shared" si="6"/>
        <v>216.47058823529409</v>
      </c>
      <c r="J13" s="27">
        <f t="shared" si="7"/>
        <v>433.86091563731236</v>
      </c>
      <c r="K13" s="27">
        <f t="shared" si="0"/>
        <v>144.62030521243747</v>
      </c>
      <c r="L13" s="27">
        <f t="shared" si="1"/>
        <v>86.772183127462469</v>
      </c>
      <c r="M13" s="27">
        <f t="shared" si="8"/>
        <v>392.15686274509807</v>
      </c>
      <c r="N13" s="27">
        <f t="shared" si="9"/>
        <v>78.431372549019613</v>
      </c>
      <c r="P13" s="1" t="s">
        <v>9</v>
      </c>
    </row>
    <row r="14" spans="2:24" x14ac:dyDescent="0.25">
      <c r="B14" s="8">
        <v>18</v>
      </c>
      <c r="C14" s="5">
        <v>1</v>
      </c>
      <c r="D14" s="40">
        <f t="shared" si="2"/>
        <v>9.4444444444444448E-4</v>
      </c>
      <c r="E14" s="33">
        <f t="shared" si="3"/>
        <v>33.631967279022511</v>
      </c>
      <c r="F14" s="34">
        <f t="shared" si="4"/>
        <v>25.223975459266882</v>
      </c>
      <c r="G14" s="28">
        <f t="shared" si="10"/>
        <v>1217.6470588235295</v>
      </c>
      <c r="H14" s="27">
        <f t="shared" si="5"/>
        <v>405.88235294117646</v>
      </c>
      <c r="I14" s="27">
        <f t="shared" si="6"/>
        <v>243.52941176470586</v>
      </c>
      <c r="J14" s="27">
        <f t="shared" si="7"/>
        <v>488.09353009197645</v>
      </c>
      <c r="K14" s="27">
        <f t="shared" si="0"/>
        <v>162.69784336399215</v>
      </c>
      <c r="L14" s="27">
        <f t="shared" si="1"/>
        <v>97.618706018395272</v>
      </c>
      <c r="M14" s="27">
        <f t="shared" si="8"/>
        <v>441.17647058823536</v>
      </c>
      <c r="N14" s="27">
        <f t="shared" si="9"/>
        <v>88.235294117647058</v>
      </c>
    </row>
    <row r="15" spans="2:24" x14ac:dyDescent="0.25">
      <c r="B15" s="8">
        <v>20</v>
      </c>
      <c r="C15" s="5">
        <v>1</v>
      </c>
      <c r="D15" s="40">
        <f t="shared" si="2"/>
        <v>8.4999999999999995E-4</v>
      </c>
      <c r="E15" s="33">
        <f t="shared" si="3"/>
        <v>30.432653424045949</v>
      </c>
      <c r="F15" s="34">
        <f t="shared" si="4"/>
        <v>22.824490068034461</v>
      </c>
      <c r="G15" s="28">
        <f t="shared" si="10"/>
        <v>1352.9411764705883</v>
      </c>
      <c r="H15" s="27">
        <f t="shared" si="5"/>
        <v>450.98039215686276</v>
      </c>
      <c r="I15" s="27">
        <f t="shared" si="6"/>
        <v>270.58823529411757</v>
      </c>
      <c r="J15" s="27">
        <f t="shared" si="7"/>
        <v>542.32614454664042</v>
      </c>
      <c r="K15" s="27">
        <f t="shared" si="0"/>
        <v>180.77538151554683</v>
      </c>
      <c r="L15" s="27">
        <f t="shared" si="1"/>
        <v>108.46522890932808</v>
      </c>
      <c r="M15" s="27">
        <f t="shared" si="8"/>
        <v>490.1960784313726</v>
      </c>
      <c r="N15" s="27">
        <f t="shared" si="9"/>
        <v>98.039215686274517</v>
      </c>
      <c r="X15" s="1" t="s">
        <v>17</v>
      </c>
    </row>
    <row r="16" spans="2:24" x14ac:dyDescent="0.25">
      <c r="B16" s="30">
        <v>25</v>
      </c>
      <c r="C16" s="31">
        <v>1</v>
      </c>
      <c r="D16" s="42">
        <f t="shared" si="2"/>
        <v>6.8000000000000005E-4</v>
      </c>
      <c r="E16" s="33">
        <f t="shared" si="3"/>
        <v>24.552382040476154</v>
      </c>
      <c r="F16" s="34">
        <f t="shared" si="4"/>
        <v>18.414286530357117</v>
      </c>
      <c r="G16" s="29">
        <f t="shared" si="10"/>
        <v>1691.1764705882351</v>
      </c>
      <c r="H16" s="32">
        <f t="shared" si="5"/>
        <v>563.72549019607834</v>
      </c>
      <c r="I16" s="32">
        <f t="shared" si="6"/>
        <v>338.23529411764702</v>
      </c>
      <c r="J16" s="32">
        <f t="shared" si="7"/>
        <v>677.90768068330044</v>
      </c>
      <c r="K16" s="32">
        <f t="shared" si="0"/>
        <v>225.96922689443352</v>
      </c>
      <c r="L16" s="32">
        <f t="shared" si="1"/>
        <v>135.58153613666008</v>
      </c>
      <c r="M16" s="32">
        <f t="shared" si="8"/>
        <v>612.7450980392158</v>
      </c>
      <c r="N16" s="32">
        <f t="shared" si="9"/>
        <v>122.54901960784314</v>
      </c>
      <c r="W16" s="1" t="s">
        <v>5</v>
      </c>
    </row>
    <row r="17" spans="2:25" ht="12.75" customHeight="1" x14ac:dyDescent="0.25">
      <c r="B17" s="8">
        <v>30</v>
      </c>
      <c r="C17" s="5">
        <v>1</v>
      </c>
      <c r="D17" s="40">
        <f t="shared" si="2"/>
        <v>5.6666666666666671E-4</v>
      </c>
      <c r="E17" s="33">
        <f t="shared" si="3"/>
        <v>20.555906713354226</v>
      </c>
      <c r="F17" s="34">
        <f t="shared" si="4"/>
        <v>15.416930035015669</v>
      </c>
      <c r="G17" s="28">
        <f t="shared" si="10"/>
        <v>2029.4117647058822</v>
      </c>
      <c r="H17" s="27">
        <f t="shared" si="5"/>
        <v>676.47058823529414</v>
      </c>
      <c r="I17" s="27">
        <f t="shared" si="6"/>
        <v>405.88235294117641</v>
      </c>
      <c r="J17" s="27">
        <f t="shared" si="7"/>
        <v>813.48921681996057</v>
      </c>
      <c r="K17" s="27">
        <f t="shared" si="0"/>
        <v>271.16307227332021</v>
      </c>
      <c r="L17" s="27">
        <f t="shared" si="1"/>
        <v>162.69784336399212</v>
      </c>
      <c r="M17" s="27">
        <f t="shared" si="8"/>
        <v>735.2941176470589</v>
      </c>
      <c r="N17" s="27">
        <f t="shared" si="9"/>
        <v>147.05882352941177</v>
      </c>
    </row>
    <row r="18" spans="2:25" ht="26.4" x14ac:dyDescent="0.25">
      <c r="B18" s="8">
        <v>35</v>
      </c>
      <c r="C18" s="5">
        <v>1</v>
      </c>
      <c r="D18" s="40">
        <f t="shared" si="2"/>
        <v>4.8571428571428572E-4</v>
      </c>
      <c r="E18" s="33">
        <f t="shared" si="3"/>
        <v>17.669421324311362</v>
      </c>
      <c r="F18" s="34">
        <f t="shared" si="4"/>
        <v>13.252065993233522</v>
      </c>
      <c r="G18" s="28">
        <f t="shared" si="10"/>
        <v>2367.6470588235293</v>
      </c>
      <c r="H18" s="27">
        <f t="shared" si="5"/>
        <v>789.21568627450972</v>
      </c>
      <c r="I18" s="27">
        <f t="shared" si="6"/>
        <v>473.5294117647058</v>
      </c>
      <c r="J18" s="27">
        <f t="shared" si="7"/>
        <v>949.07075295662082</v>
      </c>
      <c r="K18" s="27">
        <f t="shared" si="0"/>
        <v>316.3569176522069</v>
      </c>
      <c r="L18" s="27">
        <f t="shared" si="1"/>
        <v>189.81415059132414</v>
      </c>
      <c r="M18" s="27">
        <f t="shared" si="8"/>
        <v>857.84313725490199</v>
      </c>
      <c r="N18" s="27">
        <f t="shared" si="9"/>
        <v>171.56862745098039</v>
      </c>
      <c r="V18" s="36" t="s">
        <v>16</v>
      </c>
      <c r="W18" s="37" t="s">
        <v>20</v>
      </c>
      <c r="X18" s="37" t="s">
        <v>19</v>
      </c>
      <c r="Y18" s="37" t="s">
        <v>18</v>
      </c>
    </row>
    <row r="19" spans="2:25" x14ac:dyDescent="0.25">
      <c r="B19" s="30">
        <v>45</v>
      </c>
      <c r="C19" s="31">
        <v>1.1000000000000001</v>
      </c>
      <c r="D19" s="42">
        <f t="shared" si="2"/>
        <v>3.7777777777777777E-4</v>
      </c>
      <c r="E19" s="33">
        <f t="shared" si="3"/>
        <v>13.785949455289069</v>
      </c>
      <c r="F19" s="34">
        <f t="shared" si="4"/>
        <v>10.339462091466801</v>
      </c>
      <c r="G19" s="29">
        <f t="shared" si="10"/>
        <v>3044.117647058823</v>
      </c>
      <c r="H19" s="32">
        <f t="shared" si="5"/>
        <v>1014.7058823529411</v>
      </c>
      <c r="I19" s="32">
        <f t="shared" si="6"/>
        <v>608.82352941176464</v>
      </c>
      <c r="J19" s="32">
        <f t="shared" si="7"/>
        <v>1220.233825229941</v>
      </c>
      <c r="K19" s="32">
        <f t="shared" si="0"/>
        <v>406.74460840998029</v>
      </c>
      <c r="L19" s="32">
        <f t="shared" si="1"/>
        <v>244.04676504598817</v>
      </c>
      <c r="M19" s="32">
        <f t="shared" si="8"/>
        <v>1102.9411764705885</v>
      </c>
      <c r="N19" s="32">
        <f t="shared" si="9"/>
        <v>220.58823529411765</v>
      </c>
      <c r="V19" s="8">
        <v>25</v>
      </c>
      <c r="W19" s="35">
        <v>1691.1764705882351</v>
      </c>
      <c r="X19" s="35">
        <v>563.72549019607834</v>
      </c>
      <c r="Y19" s="35">
        <v>338.23529411764702</v>
      </c>
    </row>
    <row r="20" spans="2:25" x14ac:dyDescent="0.25">
      <c r="B20" s="30">
        <v>50</v>
      </c>
      <c r="C20" s="31">
        <v>1</v>
      </c>
      <c r="D20" s="42">
        <f t="shared" si="2"/>
        <v>3.4000000000000002E-4</v>
      </c>
      <c r="E20" s="33">
        <f t="shared" si="3"/>
        <v>12.418713427167093</v>
      </c>
      <c r="F20" s="34">
        <f t="shared" si="4"/>
        <v>9.3140350703753203</v>
      </c>
      <c r="G20" s="29">
        <f t="shared" si="10"/>
        <v>3382.3529411764703</v>
      </c>
      <c r="H20" s="32">
        <f t="shared" si="5"/>
        <v>1127.4509803921567</v>
      </c>
      <c r="I20" s="32">
        <f t="shared" si="6"/>
        <v>676.47058823529403</v>
      </c>
      <c r="J20" s="32">
        <f t="shared" si="7"/>
        <v>1355.8153613666009</v>
      </c>
      <c r="K20" s="32">
        <f t="shared" si="0"/>
        <v>451.93845378886704</v>
      </c>
      <c r="L20" s="32">
        <f t="shared" si="1"/>
        <v>271.16307227332015</v>
      </c>
      <c r="M20" s="32">
        <f t="shared" si="8"/>
        <v>1225.4901960784316</v>
      </c>
      <c r="N20" s="32">
        <f t="shared" si="9"/>
        <v>245.09803921568627</v>
      </c>
      <c r="V20" s="8">
        <v>45</v>
      </c>
      <c r="W20" s="35">
        <v>3044.117647058823</v>
      </c>
      <c r="X20" s="35">
        <v>1014.7058823529411</v>
      </c>
      <c r="Y20" s="35">
        <v>608.82352941176464</v>
      </c>
    </row>
    <row r="21" spans="2:25" x14ac:dyDescent="0.25">
      <c r="B21" s="8">
        <v>60</v>
      </c>
      <c r="C21" s="5">
        <v>1</v>
      </c>
      <c r="D21" s="40">
        <f t="shared" si="2"/>
        <v>2.8333333333333335E-4</v>
      </c>
      <c r="E21" s="33">
        <f t="shared" si="3"/>
        <v>10.361305144919509</v>
      </c>
      <c r="F21" s="34">
        <f t="shared" si="4"/>
        <v>7.7709788586896318</v>
      </c>
      <c r="G21" s="28">
        <f t="shared" si="10"/>
        <v>4058.8235294117644</v>
      </c>
      <c r="H21" s="27">
        <f t="shared" si="5"/>
        <v>1352.9411764705883</v>
      </c>
      <c r="I21" s="27">
        <f t="shared" si="6"/>
        <v>811.76470588235281</v>
      </c>
      <c r="J21" s="27">
        <f t="shared" si="7"/>
        <v>1626.9784336399211</v>
      </c>
      <c r="K21" s="27">
        <f t="shared" si="0"/>
        <v>542.32614454664042</v>
      </c>
      <c r="L21" s="27">
        <f t="shared" si="1"/>
        <v>325.39568672798424</v>
      </c>
      <c r="M21" s="27">
        <f t="shared" si="8"/>
        <v>1470.5882352941178</v>
      </c>
      <c r="N21" s="27">
        <f t="shared" si="9"/>
        <v>294.11764705882354</v>
      </c>
      <c r="V21" s="8">
        <v>70</v>
      </c>
      <c r="W21" s="35">
        <v>4735.2941176470586</v>
      </c>
      <c r="X21" s="35">
        <v>1578.4313725490194</v>
      </c>
      <c r="Y21" s="35">
        <v>947.0588235294116</v>
      </c>
    </row>
    <row r="22" spans="2:25" x14ac:dyDescent="0.25">
      <c r="B22" s="8">
        <v>70</v>
      </c>
      <c r="C22" s="5">
        <v>1</v>
      </c>
      <c r="D22" s="40">
        <f t="shared" si="2"/>
        <v>2.4285714285714286E-4</v>
      </c>
      <c r="E22" s="33">
        <f t="shared" si="3"/>
        <v>8.8875377587176949</v>
      </c>
      <c r="F22" s="34">
        <f t="shared" si="4"/>
        <v>6.6656533190382712</v>
      </c>
      <c r="G22" s="28">
        <f t="shared" si="10"/>
        <v>4735.2941176470586</v>
      </c>
      <c r="H22" s="27">
        <f t="shared" si="5"/>
        <v>1578.4313725490194</v>
      </c>
      <c r="I22" s="27">
        <f t="shared" si="6"/>
        <v>947.0588235294116</v>
      </c>
      <c r="J22" s="27">
        <f t="shared" si="7"/>
        <v>1898.1415059132416</v>
      </c>
      <c r="K22" s="27">
        <f t="shared" si="0"/>
        <v>632.71383530441381</v>
      </c>
      <c r="L22" s="27">
        <f t="shared" si="1"/>
        <v>379.62830118264827</v>
      </c>
      <c r="M22" s="27">
        <f t="shared" si="8"/>
        <v>1715.686274509804</v>
      </c>
      <c r="N22" s="27">
        <f t="shared" si="9"/>
        <v>343.13725490196077</v>
      </c>
      <c r="V22" s="8">
        <v>135</v>
      </c>
      <c r="W22" s="35">
        <v>9132.3529411764703</v>
      </c>
      <c r="X22" s="35">
        <v>3044.117647058823</v>
      </c>
      <c r="Y22" s="35">
        <v>1826.4705882352939</v>
      </c>
    </row>
    <row r="23" spans="2:25" x14ac:dyDescent="0.25">
      <c r="B23" s="30">
        <v>100</v>
      </c>
      <c r="C23" s="31">
        <v>1</v>
      </c>
      <c r="D23" s="42">
        <f t="shared" si="2"/>
        <v>1.7000000000000001E-4</v>
      </c>
      <c r="E23" s="33">
        <f t="shared" si="3"/>
        <v>6.2276423729910517</v>
      </c>
      <c r="F23" s="34">
        <f t="shared" si="4"/>
        <v>4.6707317797432886</v>
      </c>
      <c r="G23" s="29">
        <f t="shared" si="10"/>
        <v>6764.7058823529405</v>
      </c>
      <c r="H23" s="32">
        <f t="shared" si="5"/>
        <v>2254.9019607843134</v>
      </c>
      <c r="I23" s="32">
        <f t="shared" si="6"/>
        <v>1352.9411764705881</v>
      </c>
      <c r="J23" s="32">
        <f t="shared" si="7"/>
        <v>2711.6307227332018</v>
      </c>
      <c r="K23" s="32">
        <f t="shared" si="0"/>
        <v>903.87690757773407</v>
      </c>
      <c r="L23" s="32">
        <f t="shared" si="1"/>
        <v>542.32614454664031</v>
      </c>
      <c r="M23" s="32">
        <f t="shared" si="8"/>
        <v>2450.9803921568632</v>
      </c>
      <c r="N23" s="32">
        <f t="shared" si="9"/>
        <v>490.19607843137254</v>
      </c>
      <c r="V23" s="8">
        <v>220</v>
      </c>
      <c r="W23" s="35">
        <v>14882.352941176468</v>
      </c>
      <c r="X23" s="35">
        <v>4960.7843137254895</v>
      </c>
      <c r="Y23" s="35">
        <v>2976.4705882352937</v>
      </c>
    </row>
    <row r="24" spans="2:25" x14ac:dyDescent="0.25">
      <c r="B24" s="8">
        <v>125</v>
      </c>
      <c r="C24" s="5">
        <v>1</v>
      </c>
      <c r="D24" s="40">
        <f t="shared" si="2"/>
        <v>1.36E-4</v>
      </c>
      <c r="E24" s="33">
        <f t="shared" si="3"/>
        <v>4.9838797629395799</v>
      </c>
      <c r="F24" s="34">
        <f t="shared" si="4"/>
        <v>3.7379098222046849</v>
      </c>
      <c r="G24" s="28">
        <f t="shared" si="10"/>
        <v>8455.8823529411766</v>
      </c>
      <c r="H24" s="27">
        <f t="shared" si="5"/>
        <v>2818.627450980392</v>
      </c>
      <c r="I24" s="27">
        <f t="shared" si="6"/>
        <v>1691.1764705882351</v>
      </c>
      <c r="J24" s="27">
        <f t="shared" si="7"/>
        <v>3389.5384034165027</v>
      </c>
      <c r="K24" s="27">
        <f t="shared" si="0"/>
        <v>1129.8461344721675</v>
      </c>
      <c r="L24" s="27">
        <f t="shared" si="1"/>
        <v>677.90768068330044</v>
      </c>
      <c r="M24" s="27">
        <f t="shared" si="8"/>
        <v>3063.7254901960787</v>
      </c>
      <c r="N24" s="27">
        <f t="shared" si="9"/>
        <v>612.74509803921569</v>
      </c>
      <c r="V24" s="8">
        <v>225</v>
      </c>
      <c r="W24" s="35">
        <v>15220.588235294117</v>
      </c>
      <c r="X24" s="35">
        <v>5073.5294117647054</v>
      </c>
      <c r="Y24" s="35">
        <v>3044.117647058823</v>
      </c>
    </row>
    <row r="25" spans="2:25" x14ac:dyDescent="0.25">
      <c r="B25" s="30">
        <v>135</v>
      </c>
      <c r="C25" s="31">
        <v>1.6</v>
      </c>
      <c r="D25" s="42">
        <f t="shared" si="2"/>
        <v>1.2592592592592592E-4</v>
      </c>
      <c r="E25" s="33">
        <f t="shared" si="3"/>
        <v>4.6151184995910421</v>
      </c>
      <c r="F25" s="34">
        <f t="shared" si="4"/>
        <v>3.4613388746932818</v>
      </c>
      <c r="G25" s="29">
        <f t="shared" si="10"/>
        <v>9132.3529411764703</v>
      </c>
      <c r="H25" s="32">
        <f t="shared" si="5"/>
        <v>3044.117647058823</v>
      </c>
      <c r="I25" s="32">
        <f t="shared" si="6"/>
        <v>1826.4705882352939</v>
      </c>
      <c r="J25" s="32">
        <f t="shared" si="7"/>
        <v>3660.7014756898229</v>
      </c>
      <c r="K25" s="32">
        <f t="shared" si="0"/>
        <v>1220.233825229941</v>
      </c>
      <c r="L25" s="32">
        <f t="shared" si="1"/>
        <v>732.14029513796459</v>
      </c>
      <c r="M25" s="32">
        <f t="shared" si="8"/>
        <v>3308.8235294117653</v>
      </c>
      <c r="N25" s="32">
        <f t="shared" si="9"/>
        <v>661.76470588235293</v>
      </c>
    </row>
    <row r="26" spans="2:25" x14ac:dyDescent="0.25">
      <c r="B26" s="8">
        <v>150</v>
      </c>
      <c r="C26" s="5">
        <v>1</v>
      </c>
      <c r="D26" s="40">
        <f t="shared" si="2"/>
        <v>1.1333333333333333E-4</v>
      </c>
      <c r="E26" s="33">
        <f t="shared" si="3"/>
        <v>4.1540332856925888</v>
      </c>
      <c r="F26" s="34">
        <f t="shared" si="4"/>
        <v>3.1155249642694418</v>
      </c>
      <c r="G26" s="28">
        <f t="shared" si="10"/>
        <v>10147.058823529411</v>
      </c>
      <c r="H26" s="27">
        <f t="shared" si="5"/>
        <v>3382.3529411764703</v>
      </c>
      <c r="I26" s="27">
        <f t="shared" si="6"/>
        <v>2029.411764705882</v>
      </c>
      <c r="J26" s="27">
        <f t="shared" si="7"/>
        <v>4067.4460840998031</v>
      </c>
      <c r="K26" s="27">
        <f t="shared" si="0"/>
        <v>1355.8153613666009</v>
      </c>
      <c r="L26" s="27">
        <f t="shared" si="1"/>
        <v>813.48921681996057</v>
      </c>
      <c r="M26" s="27">
        <f t="shared" si="8"/>
        <v>3676.4705882352946</v>
      </c>
      <c r="N26" s="27">
        <f t="shared" si="9"/>
        <v>735.29411764705878</v>
      </c>
    </row>
    <row r="27" spans="2:25" x14ac:dyDescent="0.25">
      <c r="B27" s="8">
        <v>180</v>
      </c>
      <c r="C27" s="5">
        <v>1.4</v>
      </c>
      <c r="D27" s="40">
        <f t="shared" si="2"/>
        <v>9.4444444444444442E-5</v>
      </c>
      <c r="E27" s="33">
        <f t="shared" si="3"/>
        <v>3.4621577266247323</v>
      </c>
      <c r="F27" s="34">
        <f t="shared" si="4"/>
        <v>2.5966182949685495</v>
      </c>
      <c r="G27" s="28">
        <f t="shared" si="10"/>
        <v>12176.470588235292</v>
      </c>
      <c r="H27" s="27">
        <f t="shared" si="5"/>
        <v>4058.8235294117644</v>
      </c>
      <c r="I27" s="27">
        <f t="shared" si="6"/>
        <v>2435.2941176470586</v>
      </c>
      <c r="J27" s="27">
        <f t="shared" si="7"/>
        <v>4880.9353009197639</v>
      </c>
      <c r="K27" s="27">
        <f t="shared" si="0"/>
        <v>1626.9784336399211</v>
      </c>
      <c r="L27" s="27">
        <f t="shared" si="1"/>
        <v>976.18706018395267</v>
      </c>
      <c r="M27" s="27">
        <f t="shared" si="8"/>
        <v>4411.7647058823541</v>
      </c>
      <c r="N27" s="27">
        <f t="shared" si="9"/>
        <v>882.35294117647061</v>
      </c>
    </row>
    <row r="28" spans="2:25" x14ac:dyDescent="0.25">
      <c r="B28" s="8">
        <v>500</v>
      </c>
      <c r="C28" s="5">
        <v>1.4</v>
      </c>
      <c r="D28" s="40">
        <f t="shared" si="2"/>
        <v>3.4E-5</v>
      </c>
      <c r="E28" s="33">
        <f>2*ATAN(($C$5*$E$5)/(2*1000*B28))*180/PI()</f>
        <v>1.2467069710275274</v>
      </c>
      <c r="F28" s="34">
        <f t="shared" si="4"/>
        <v>0.93503022827064552</v>
      </c>
      <c r="G28" s="28">
        <f t="shared" si="10"/>
        <v>33823.529411764706</v>
      </c>
      <c r="H28" s="27">
        <f t="shared" si="5"/>
        <v>11274.509803921568</v>
      </c>
      <c r="I28" s="27">
        <f t="shared" si="6"/>
        <v>6764.7058823529405</v>
      </c>
      <c r="J28" s="27">
        <f t="shared" si="7"/>
        <v>13558.153613666011</v>
      </c>
      <c r="K28" s="27">
        <f t="shared" si="0"/>
        <v>4519.3845378886699</v>
      </c>
      <c r="L28" s="27">
        <f t="shared" si="1"/>
        <v>2711.6307227332018</v>
      </c>
      <c r="M28" s="27">
        <f t="shared" si="8"/>
        <v>12254.901960784315</v>
      </c>
      <c r="N28" s="27">
        <f t="shared" si="9"/>
        <v>2450.9803921568628</v>
      </c>
    </row>
    <row r="29" spans="2:25" x14ac:dyDescent="0.25">
      <c r="C29" s="4"/>
      <c r="D29" s="43"/>
      <c r="E29" s="3"/>
      <c r="F29" s="3"/>
    </row>
    <row r="30" spans="2:25" ht="13.8" thickBot="1" x14ac:dyDescent="0.3"/>
    <row r="31" spans="2:25" ht="13.8" thickBot="1" x14ac:dyDescent="0.3">
      <c r="B31" s="22" t="s">
        <v>1</v>
      </c>
      <c r="C31" s="13">
        <v>25</v>
      </c>
      <c r="D31" s="39" t="s">
        <v>8</v>
      </c>
      <c r="E31" s="15">
        <v>320</v>
      </c>
      <c r="F31" s="14">
        <v>240</v>
      </c>
      <c r="G31" s="23">
        <v>2.2999999999999998</v>
      </c>
      <c r="H31" s="23">
        <v>2.2999999999999998</v>
      </c>
      <c r="I31" s="23"/>
      <c r="J31" s="24">
        <v>1.7</v>
      </c>
      <c r="K31" s="24">
        <v>0.5</v>
      </c>
      <c r="L31" s="24"/>
      <c r="M31" s="25">
        <v>0.5</v>
      </c>
      <c r="N31" s="26">
        <v>0.5</v>
      </c>
      <c r="V31" s="1">
        <v>6</v>
      </c>
    </row>
    <row r="32" spans="2:25" ht="13.8" thickBot="1" x14ac:dyDescent="0.3">
      <c r="B32" s="148" t="s">
        <v>14</v>
      </c>
      <c r="C32" s="137" t="s">
        <v>0</v>
      </c>
      <c r="D32" s="149" t="s">
        <v>12</v>
      </c>
      <c r="E32" s="151" t="s">
        <v>6</v>
      </c>
      <c r="F32" s="153" t="s">
        <v>7</v>
      </c>
      <c r="G32" s="143" t="s">
        <v>2</v>
      </c>
      <c r="H32" s="145"/>
      <c r="I32" s="12"/>
      <c r="J32" s="143" t="s">
        <v>5</v>
      </c>
      <c r="K32" s="145"/>
      <c r="L32" s="12"/>
      <c r="M32" s="146" t="s">
        <v>10</v>
      </c>
      <c r="N32" s="147"/>
      <c r="V32" s="1">
        <v>4</v>
      </c>
      <c r="W32" s="1">
        <f>+V31/V32</f>
        <v>1.5</v>
      </c>
      <c r="Y32" s="1">
        <f>2825*W32</f>
        <v>4237.5</v>
      </c>
    </row>
    <row r="33" spans="2:26" ht="40.200000000000003" thickBot="1" x14ac:dyDescent="0.3">
      <c r="B33" s="134"/>
      <c r="C33" s="138"/>
      <c r="D33" s="150"/>
      <c r="E33" s="152"/>
      <c r="F33" s="154"/>
      <c r="G33" s="6" t="s">
        <v>3</v>
      </c>
      <c r="H33" s="11" t="s">
        <v>4</v>
      </c>
      <c r="I33" s="11" t="s">
        <v>11</v>
      </c>
      <c r="J33" s="6" t="s">
        <v>3</v>
      </c>
      <c r="K33" s="7" t="s">
        <v>4</v>
      </c>
      <c r="L33" s="11" t="s">
        <v>11</v>
      </c>
      <c r="M33" s="6" t="s">
        <v>3</v>
      </c>
      <c r="N33" s="7" t="s">
        <v>4</v>
      </c>
      <c r="Z33" s="1" t="s">
        <v>21</v>
      </c>
    </row>
    <row r="34" spans="2:26" x14ac:dyDescent="0.25">
      <c r="B34" s="8">
        <v>8</v>
      </c>
      <c r="C34" s="5">
        <v>0.85</v>
      </c>
      <c r="D34" s="40">
        <f t="shared" ref="D34:D54" si="11">$C$31/(B34*1000)</f>
        <v>3.1250000000000002E-3</v>
      </c>
      <c r="E34" s="33">
        <f t="shared" ref="E34:E54" si="12">2*ATAN(($C$31*$E$31)/(2*1000*B34))*180/PI()</f>
        <v>53.13010235415598</v>
      </c>
      <c r="F34" s="34">
        <f t="shared" ref="F34:F54" si="13">E34*3/4</f>
        <v>39.847576765616985</v>
      </c>
      <c r="G34" s="28">
        <f t="shared" ref="G34:G54" si="14">$B34/($J$3*$C$31/1000000)*SQRT($G$31*$H$31)/1000</f>
        <v>368</v>
      </c>
      <c r="H34" s="27">
        <f t="shared" ref="H34:H54" si="15">$B34/($K$3*$C$31/1000000)*SQRT($G$31*$H$31)/1000</f>
        <v>122.66666666666666</v>
      </c>
      <c r="I34" s="27">
        <f t="shared" ref="I34:I54" si="16">$B34/($M$3*$C$31/1000000)*SQRT($G$31*$H$31)/1000</f>
        <v>73.599999999999994</v>
      </c>
      <c r="J34" s="27">
        <f t="shared" ref="J34:J54" si="17">$B34/($J$3*$C$31/1000000)*SQRT($J$31*$K$31)/1000</f>
        <v>147.51271131668622</v>
      </c>
      <c r="K34" s="27">
        <f t="shared" ref="K34:K54" si="18">$B34/($K$3*$C$31/1000000)*SQRT($J$31*$K$31)/1000</f>
        <v>49.170903772228733</v>
      </c>
      <c r="L34" s="27">
        <f t="shared" ref="L34:L54" si="19">$B34/(10*$C$31/1000000)*SQRT($J$31*$K$31)/1000</f>
        <v>29.50254226333724</v>
      </c>
      <c r="M34" s="27">
        <f t="shared" ref="M34:M54" si="20">$B34/($H$3*$C$31/1000000)*SQRT($M$31*$N$31)/1000</f>
        <v>133.33333333333334</v>
      </c>
      <c r="N34" s="27">
        <f t="shared" ref="N34:N54" si="21">$B34/($K$3*$C$31/1000000)*SQRT($M$31*$N$31)/1000</f>
        <v>26.666666666666668</v>
      </c>
    </row>
    <row r="35" spans="2:26" x14ac:dyDescent="0.25">
      <c r="B35" s="9">
        <v>8.6999999999999993</v>
      </c>
      <c r="C35" s="10">
        <v>1.2</v>
      </c>
      <c r="D35" s="41">
        <f t="shared" si="11"/>
        <v>2.8735632183908046E-3</v>
      </c>
      <c r="E35" s="33">
        <f t="shared" si="12"/>
        <v>49.383116326956127</v>
      </c>
      <c r="F35" s="34">
        <f t="shared" si="13"/>
        <v>37.037337245217095</v>
      </c>
      <c r="G35" s="28">
        <f t="shared" si="14"/>
        <v>400.19999999999987</v>
      </c>
      <c r="H35" s="27">
        <f t="shared" si="15"/>
        <v>133.4</v>
      </c>
      <c r="I35" s="27">
        <f t="shared" si="16"/>
        <v>80.040000000000006</v>
      </c>
      <c r="J35" s="27">
        <f t="shared" si="17"/>
        <v>160.4200735568962</v>
      </c>
      <c r="K35" s="27">
        <f t="shared" si="18"/>
        <v>53.473357852298747</v>
      </c>
      <c r="L35" s="27">
        <f t="shared" si="19"/>
        <v>32.084014711379247</v>
      </c>
      <c r="M35" s="27">
        <f t="shared" si="20"/>
        <v>144.99999999999997</v>
      </c>
      <c r="N35" s="27">
        <f t="shared" si="21"/>
        <v>29</v>
      </c>
    </row>
    <row r="36" spans="2:26" x14ac:dyDescent="0.25">
      <c r="B36" s="8">
        <v>10</v>
      </c>
      <c r="C36" s="5">
        <v>0.85</v>
      </c>
      <c r="D36" s="40">
        <f t="shared" si="11"/>
        <v>2.5000000000000001E-3</v>
      </c>
      <c r="E36" s="33">
        <f t="shared" si="12"/>
        <v>43.602818972703624</v>
      </c>
      <c r="F36" s="34">
        <f t="shared" si="13"/>
        <v>32.702114229527716</v>
      </c>
      <c r="G36" s="28">
        <f t="shared" si="14"/>
        <v>459.99999999999994</v>
      </c>
      <c r="H36" s="27">
        <f t="shared" si="15"/>
        <v>153.33333333333334</v>
      </c>
      <c r="I36" s="27">
        <f t="shared" si="16"/>
        <v>92</v>
      </c>
      <c r="J36" s="27">
        <f t="shared" si="17"/>
        <v>184.39088914585776</v>
      </c>
      <c r="K36" s="27">
        <f t="shared" si="18"/>
        <v>61.463629715285919</v>
      </c>
      <c r="L36" s="27">
        <f t="shared" si="19"/>
        <v>36.878177829171555</v>
      </c>
      <c r="M36" s="27">
        <f t="shared" si="20"/>
        <v>166.66666666666666</v>
      </c>
      <c r="N36" s="27">
        <f t="shared" si="21"/>
        <v>33.333333333333336</v>
      </c>
    </row>
    <row r="37" spans="2:26" x14ac:dyDescent="0.25">
      <c r="B37" s="8">
        <v>12</v>
      </c>
      <c r="C37" s="5">
        <v>0.85</v>
      </c>
      <c r="D37" s="40">
        <f t="shared" si="11"/>
        <v>2.0833333333333333E-3</v>
      </c>
      <c r="E37" s="33">
        <f t="shared" si="12"/>
        <v>36.86989764584402</v>
      </c>
      <c r="F37" s="34">
        <f t="shared" si="13"/>
        <v>27.652423234383015</v>
      </c>
      <c r="G37" s="28">
        <f t="shared" si="14"/>
        <v>552</v>
      </c>
      <c r="H37" s="27">
        <f t="shared" si="15"/>
        <v>184</v>
      </c>
      <c r="I37" s="27">
        <f t="shared" si="16"/>
        <v>110.39999999999999</v>
      </c>
      <c r="J37" s="27">
        <f t="shared" si="17"/>
        <v>221.26906697502929</v>
      </c>
      <c r="K37" s="27">
        <f t="shared" si="18"/>
        <v>73.756355658343111</v>
      </c>
      <c r="L37" s="27">
        <f t="shared" si="19"/>
        <v>44.253813395005864</v>
      </c>
      <c r="M37" s="27">
        <f t="shared" si="20"/>
        <v>200</v>
      </c>
      <c r="N37" s="27">
        <f t="shared" si="21"/>
        <v>40</v>
      </c>
      <c r="Q37" s="1">
        <v>24</v>
      </c>
      <c r="R37" s="1">
        <v>36</v>
      </c>
    </row>
    <row r="38" spans="2:26" x14ac:dyDescent="0.25">
      <c r="B38" s="30">
        <v>15</v>
      </c>
      <c r="C38" s="31">
        <v>1.4</v>
      </c>
      <c r="D38" s="42">
        <f t="shared" si="11"/>
        <v>1.6666666666666668E-3</v>
      </c>
      <c r="E38" s="33">
        <f t="shared" si="12"/>
        <v>29.862834356275101</v>
      </c>
      <c r="F38" s="34">
        <f t="shared" si="13"/>
        <v>22.397125767206326</v>
      </c>
      <c r="G38" s="29">
        <f t="shared" si="14"/>
        <v>690</v>
      </c>
      <c r="H38" s="32">
        <f t="shared" si="15"/>
        <v>230.00000000000003</v>
      </c>
      <c r="I38" s="32">
        <f t="shared" si="16"/>
        <v>138</v>
      </c>
      <c r="J38" s="32">
        <f t="shared" si="17"/>
        <v>276.58633371878659</v>
      </c>
      <c r="K38" s="32">
        <f t="shared" si="18"/>
        <v>92.195444572928892</v>
      </c>
      <c r="L38" s="32">
        <f t="shared" si="19"/>
        <v>55.317266743757322</v>
      </c>
      <c r="M38" s="32">
        <f t="shared" si="20"/>
        <v>250</v>
      </c>
      <c r="N38" s="32">
        <f t="shared" si="21"/>
        <v>50.000000000000007</v>
      </c>
      <c r="R38" s="1">
        <v>5760</v>
      </c>
    </row>
    <row r="39" spans="2:26" x14ac:dyDescent="0.25">
      <c r="B39" s="8">
        <v>16</v>
      </c>
      <c r="C39" s="5">
        <v>1.2</v>
      </c>
      <c r="D39" s="40">
        <f t="shared" si="11"/>
        <v>1.5625000000000001E-3</v>
      </c>
      <c r="E39" s="33">
        <f t="shared" si="12"/>
        <v>28.072486935852954</v>
      </c>
      <c r="F39" s="34">
        <f t="shared" si="13"/>
        <v>21.054365201889716</v>
      </c>
      <c r="G39" s="28">
        <f t="shared" si="14"/>
        <v>736</v>
      </c>
      <c r="H39" s="27">
        <f t="shared" si="15"/>
        <v>245.33333333333331</v>
      </c>
      <c r="I39" s="27">
        <f t="shared" si="16"/>
        <v>147.19999999999999</v>
      </c>
      <c r="J39" s="27">
        <f t="shared" si="17"/>
        <v>295.02542263337244</v>
      </c>
      <c r="K39" s="27">
        <f t="shared" si="18"/>
        <v>98.341807544457467</v>
      </c>
      <c r="L39" s="27">
        <f t="shared" si="19"/>
        <v>59.00508452667448</v>
      </c>
      <c r="M39" s="27">
        <f t="shared" si="20"/>
        <v>266.66666666666669</v>
      </c>
      <c r="N39" s="27">
        <f t="shared" si="21"/>
        <v>53.333333333333336</v>
      </c>
    </row>
    <row r="40" spans="2:26" x14ac:dyDescent="0.25">
      <c r="B40" s="8">
        <v>18</v>
      </c>
      <c r="C40" s="5">
        <v>1</v>
      </c>
      <c r="D40" s="40">
        <f t="shared" si="11"/>
        <v>1.3888888888888889E-3</v>
      </c>
      <c r="E40" s="33">
        <f t="shared" si="12"/>
        <v>25.057615418303023</v>
      </c>
      <c r="F40" s="34">
        <f t="shared" si="13"/>
        <v>18.793211563727269</v>
      </c>
      <c r="G40" s="28">
        <f t="shared" si="14"/>
        <v>827.99999999999989</v>
      </c>
      <c r="H40" s="27">
        <f t="shared" si="15"/>
        <v>276</v>
      </c>
      <c r="I40" s="27">
        <f t="shared" si="16"/>
        <v>165.6</v>
      </c>
      <c r="J40" s="27">
        <f t="shared" si="17"/>
        <v>331.90360046254398</v>
      </c>
      <c r="K40" s="27">
        <f t="shared" si="18"/>
        <v>110.63453348751466</v>
      </c>
      <c r="L40" s="27">
        <f t="shared" si="19"/>
        <v>66.380720092508795</v>
      </c>
      <c r="M40" s="27">
        <f t="shared" si="20"/>
        <v>300</v>
      </c>
      <c r="N40" s="27">
        <f t="shared" si="21"/>
        <v>60.000000000000007</v>
      </c>
    </row>
    <row r="41" spans="2:26" x14ac:dyDescent="0.25">
      <c r="B41" s="8">
        <v>20</v>
      </c>
      <c r="C41" s="5">
        <v>1</v>
      </c>
      <c r="D41" s="40">
        <f t="shared" si="11"/>
        <v>1.25E-3</v>
      </c>
      <c r="E41" s="33">
        <f t="shared" si="12"/>
        <v>22.619864948040426</v>
      </c>
      <c r="F41" s="34">
        <f t="shared" si="13"/>
        <v>16.964898711030319</v>
      </c>
      <c r="G41" s="28">
        <f t="shared" si="14"/>
        <v>919.99999999999989</v>
      </c>
      <c r="H41" s="27">
        <f t="shared" si="15"/>
        <v>306.66666666666669</v>
      </c>
      <c r="I41" s="27">
        <f t="shared" si="16"/>
        <v>184</v>
      </c>
      <c r="J41" s="27">
        <f t="shared" si="17"/>
        <v>368.78177829171551</v>
      </c>
      <c r="K41" s="27">
        <f t="shared" si="18"/>
        <v>122.92725943057184</v>
      </c>
      <c r="L41" s="27">
        <f t="shared" si="19"/>
        <v>73.756355658343111</v>
      </c>
      <c r="M41" s="27">
        <f t="shared" si="20"/>
        <v>333.33333333333331</v>
      </c>
      <c r="N41" s="27">
        <f t="shared" si="21"/>
        <v>66.666666666666671</v>
      </c>
      <c r="R41" s="1">
        <f>+R37/R38</f>
        <v>6.2500000000000003E-3</v>
      </c>
    </row>
    <row r="42" spans="2:26" x14ac:dyDescent="0.25">
      <c r="B42" s="30">
        <v>25</v>
      </c>
      <c r="C42" s="31">
        <v>1</v>
      </c>
      <c r="D42" s="42">
        <f t="shared" si="11"/>
        <v>1E-3</v>
      </c>
      <c r="E42" s="33">
        <f t="shared" si="12"/>
        <v>18.180553841644645</v>
      </c>
      <c r="F42" s="34">
        <f t="shared" si="13"/>
        <v>13.635415381233484</v>
      </c>
      <c r="G42" s="29">
        <f t="shared" si="14"/>
        <v>1150</v>
      </c>
      <c r="H42" s="32">
        <f t="shared" si="15"/>
        <v>383.33333333333337</v>
      </c>
      <c r="I42" s="32">
        <f t="shared" si="16"/>
        <v>229.99999999999997</v>
      </c>
      <c r="J42" s="32">
        <f t="shared" si="17"/>
        <v>460.97722286464438</v>
      </c>
      <c r="K42" s="32">
        <f t="shared" si="18"/>
        <v>153.65907428821481</v>
      </c>
      <c r="L42" s="32">
        <f t="shared" si="19"/>
        <v>92.195444572928878</v>
      </c>
      <c r="M42" s="32">
        <f t="shared" si="20"/>
        <v>416.66666666666663</v>
      </c>
      <c r="N42" s="32">
        <f t="shared" si="21"/>
        <v>83.333333333333343</v>
      </c>
    </row>
    <row r="43" spans="2:26" x14ac:dyDescent="0.25">
      <c r="B43" s="8">
        <v>30</v>
      </c>
      <c r="C43" s="5">
        <v>1</v>
      </c>
      <c r="D43" s="40">
        <f t="shared" si="11"/>
        <v>8.3333333333333339E-4</v>
      </c>
      <c r="E43" s="33">
        <f t="shared" si="12"/>
        <v>15.18928673718289</v>
      </c>
      <c r="F43" s="34">
        <f t="shared" si="13"/>
        <v>11.391965052887167</v>
      </c>
      <c r="G43" s="28">
        <f t="shared" si="14"/>
        <v>1380</v>
      </c>
      <c r="H43" s="27">
        <f t="shared" si="15"/>
        <v>460.00000000000006</v>
      </c>
      <c r="I43" s="27">
        <f t="shared" si="16"/>
        <v>276</v>
      </c>
      <c r="J43" s="27">
        <f t="shared" si="17"/>
        <v>553.17266743757318</v>
      </c>
      <c r="K43" s="27">
        <f t="shared" si="18"/>
        <v>184.39088914585778</v>
      </c>
      <c r="L43" s="27">
        <f t="shared" si="19"/>
        <v>110.63453348751464</v>
      </c>
      <c r="M43" s="27">
        <f t="shared" si="20"/>
        <v>500</v>
      </c>
      <c r="N43" s="27">
        <f t="shared" si="21"/>
        <v>100.00000000000001</v>
      </c>
      <c r="R43" s="1">
        <f>1/1000000</f>
        <v>9.9999999999999995E-7</v>
      </c>
    </row>
    <row r="44" spans="2:26" x14ac:dyDescent="0.25">
      <c r="B44" s="8">
        <v>35</v>
      </c>
      <c r="C44" s="5">
        <v>1</v>
      </c>
      <c r="D44" s="40">
        <f t="shared" si="11"/>
        <v>7.1428571428571429E-4</v>
      </c>
      <c r="E44" s="33">
        <f t="shared" si="12"/>
        <v>13.039603503313971</v>
      </c>
      <c r="F44" s="34">
        <f t="shared" si="13"/>
        <v>9.779702627485479</v>
      </c>
      <c r="G44" s="28">
        <f t="shared" si="14"/>
        <v>1609.9999999999998</v>
      </c>
      <c r="H44" s="27">
        <f t="shared" si="15"/>
        <v>536.66666666666663</v>
      </c>
      <c r="I44" s="27">
        <f t="shared" si="16"/>
        <v>322</v>
      </c>
      <c r="J44" s="27">
        <f t="shared" si="17"/>
        <v>645.36811201050216</v>
      </c>
      <c r="K44" s="27">
        <f t="shared" si="18"/>
        <v>215.12270400350073</v>
      </c>
      <c r="L44" s="27">
        <f t="shared" si="19"/>
        <v>129.07362240210043</v>
      </c>
      <c r="M44" s="27">
        <f t="shared" si="20"/>
        <v>583.33333333333337</v>
      </c>
      <c r="N44" s="27">
        <f t="shared" si="21"/>
        <v>116.66666666666667</v>
      </c>
    </row>
    <row r="45" spans="2:26" x14ac:dyDescent="0.25">
      <c r="B45" s="30">
        <v>45</v>
      </c>
      <c r="C45" s="31">
        <v>1.1000000000000001</v>
      </c>
      <c r="D45" s="42">
        <f t="shared" si="11"/>
        <v>5.5555555555555556E-4</v>
      </c>
      <c r="E45" s="33">
        <f t="shared" si="12"/>
        <v>10.159215720029142</v>
      </c>
      <c r="F45" s="34">
        <f t="shared" si="13"/>
        <v>7.6194117900218563</v>
      </c>
      <c r="G45" s="29">
        <f t="shared" si="14"/>
        <v>2069.9999999999995</v>
      </c>
      <c r="H45" s="32">
        <f t="shared" si="15"/>
        <v>690</v>
      </c>
      <c r="I45" s="32">
        <f t="shared" si="16"/>
        <v>413.99999999999994</v>
      </c>
      <c r="J45" s="32">
        <f t="shared" si="17"/>
        <v>829.75900115635989</v>
      </c>
      <c r="K45" s="32">
        <f t="shared" si="18"/>
        <v>276.58633371878659</v>
      </c>
      <c r="L45" s="32">
        <f t="shared" si="19"/>
        <v>165.95180023127199</v>
      </c>
      <c r="M45" s="32">
        <f t="shared" si="20"/>
        <v>750</v>
      </c>
      <c r="N45" s="32">
        <f t="shared" si="21"/>
        <v>150</v>
      </c>
    </row>
    <row r="46" spans="2:26" x14ac:dyDescent="0.25">
      <c r="B46" s="30">
        <v>50</v>
      </c>
      <c r="C46" s="31">
        <v>1</v>
      </c>
      <c r="D46" s="42">
        <f t="shared" si="11"/>
        <v>5.0000000000000001E-4</v>
      </c>
      <c r="E46" s="33">
        <f t="shared" si="12"/>
        <v>9.1478425198017224</v>
      </c>
      <c r="F46" s="34">
        <f t="shared" si="13"/>
        <v>6.8608818898512922</v>
      </c>
      <c r="G46" s="29">
        <f t="shared" si="14"/>
        <v>2300</v>
      </c>
      <c r="H46" s="32">
        <f t="shared" si="15"/>
        <v>766.66666666666674</v>
      </c>
      <c r="I46" s="32">
        <f t="shared" si="16"/>
        <v>459.99999999999994</v>
      </c>
      <c r="J46" s="32">
        <f t="shared" si="17"/>
        <v>921.95444572928875</v>
      </c>
      <c r="K46" s="32">
        <f t="shared" si="18"/>
        <v>307.31814857642962</v>
      </c>
      <c r="L46" s="32">
        <f t="shared" si="19"/>
        <v>184.39088914585776</v>
      </c>
      <c r="M46" s="32">
        <f t="shared" si="20"/>
        <v>833.33333333333326</v>
      </c>
      <c r="N46" s="32">
        <f t="shared" si="21"/>
        <v>166.66666666666669</v>
      </c>
      <c r="R46" s="1">
        <f>0.625/1000000</f>
        <v>6.2500000000000005E-7</v>
      </c>
    </row>
    <row r="47" spans="2:26" x14ac:dyDescent="0.25">
      <c r="B47" s="8">
        <v>60</v>
      </c>
      <c r="C47" s="5">
        <v>1</v>
      </c>
      <c r="D47" s="40">
        <f t="shared" si="11"/>
        <v>4.1666666666666669E-4</v>
      </c>
      <c r="E47" s="33">
        <f t="shared" si="12"/>
        <v>7.6281496685807095</v>
      </c>
      <c r="F47" s="34">
        <f t="shared" si="13"/>
        <v>5.7211122514355317</v>
      </c>
      <c r="G47" s="28">
        <f t="shared" si="14"/>
        <v>2760</v>
      </c>
      <c r="H47" s="27">
        <f t="shared" si="15"/>
        <v>920.00000000000011</v>
      </c>
      <c r="I47" s="27">
        <f t="shared" si="16"/>
        <v>552</v>
      </c>
      <c r="J47" s="27">
        <f t="shared" si="17"/>
        <v>1106.3453348751464</v>
      </c>
      <c r="K47" s="27">
        <f t="shared" si="18"/>
        <v>368.78177829171557</v>
      </c>
      <c r="L47" s="27">
        <f t="shared" si="19"/>
        <v>221.26906697502929</v>
      </c>
      <c r="M47" s="27">
        <f t="shared" si="20"/>
        <v>1000</v>
      </c>
      <c r="N47" s="27">
        <f t="shared" si="21"/>
        <v>200.00000000000003</v>
      </c>
      <c r="R47" s="38">
        <v>6.2500000000000005E-7</v>
      </c>
    </row>
    <row r="48" spans="2:26" x14ac:dyDescent="0.25">
      <c r="B48" s="8">
        <v>75</v>
      </c>
      <c r="C48" s="5">
        <v>1</v>
      </c>
      <c r="D48" s="40">
        <f t="shared" si="11"/>
        <v>3.3333333333333332E-4</v>
      </c>
      <c r="E48" s="33">
        <f t="shared" si="12"/>
        <v>6.1057650295848571</v>
      </c>
      <c r="F48" s="34">
        <f t="shared" si="13"/>
        <v>4.5793237721886424</v>
      </c>
      <c r="G48" s="28">
        <f t="shared" si="14"/>
        <v>3449.9999999999995</v>
      </c>
      <c r="H48" s="27">
        <f t="shared" si="15"/>
        <v>1150</v>
      </c>
      <c r="I48" s="27">
        <f t="shared" si="16"/>
        <v>690</v>
      </c>
      <c r="J48" s="27">
        <f t="shared" si="17"/>
        <v>1382.9316685939332</v>
      </c>
      <c r="K48" s="27">
        <f t="shared" si="18"/>
        <v>460.97722286464443</v>
      </c>
      <c r="L48" s="27">
        <f t="shared" si="19"/>
        <v>276.58633371878659</v>
      </c>
      <c r="M48" s="27">
        <f t="shared" si="20"/>
        <v>1250</v>
      </c>
      <c r="N48" s="27">
        <f t="shared" si="21"/>
        <v>250.00000000000003</v>
      </c>
    </row>
    <row r="49" spans="2:14" x14ac:dyDescent="0.25">
      <c r="B49" s="30">
        <v>100</v>
      </c>
      <c r="C49" s="31">
        <v>1</v>
      </c>
      <c r="D49" s="42">
        <f t="shared" si="11"/>
        <v>2.5000000000000001E-4</v>
      </c>
      <c r="E49" s="33">
        <f t="shared" si="12"/>
        <v>4.5812200852770593</v>
      </c>
      <c r="F49" s="34">
        <f t="shared" si="13"/>
        <v>3.4359150639577942</v>
      </c>
      <c r="G49" s="29">
        <f t="shared" si="14"/>
        <v>4600</v>
      </c>
      <c r="H49" s="32">
        <f t="shared" si="15"/>
        <v>1533.3333333333335</v>
      </c>
      <c r="I49" s="32">
        <f t="shared" si="16"/>
        <v>919.99999999999989</v>
      </c>
      <c r="J49" s="32">
        <f t="shared" si="17"/>
        <v>1843.9088914585775</v>
      </c>
      <c r="K49" s="32">
        <f t="shared" si="18"/>
        <v>614.63629715285924</v>
      </c>
      <c r="L49" s="32">
        <f t="shared" si="19"/>
        <v>368.78177829171551</v>
      </c>
      <c r="M49" s="32">
        <f t="shared" si="20"/>
        <v>1666.6666666666665</v>
      </c>
      <c r="N49" s="32">
        <f t="shared" si="21"/>
        <v>333.33333333333337</v>
      </c>
    </row>
    <row r="50" spans="2:14" x14ac:dyDescent="0.25">
      <c r="B50" s="8">
        <v>125</v>
      </c>
      <c r="C50" s="5">
        <v>1</v>
      </c>
      <c r="D50" s="40">
        <f t="shared" si="11"/>
        <v>2.0000000000000001E-4</v>
      </c>
      <c r="E50" s="33">
        <f t="shared" si="12"/>
        <v>3.6656790118841185</v>
      </c>
      <c r="F50" s="34">
        <f t="shared" si="13"/>
        <v>2.7492592589130886</v>
      </c>
      <c r="G50" s="28">
        <f t="shared" si="14"/>
        <v>5750</v>
      </c>
      <c r="H50" s="27">
        <f t="shared" si="15"/>
        <v>1916.6666666666665</v>
      </c>
      <c r="I50" s="27">
        <f t="shared" si="16"/>
        <v>1150</v>
      </c>
      <c r="J50" s="27">
        <f t="shared" si="17"/>
        <v>2304.886114323222</v>
      </c>
      <c r="K50" s="27">
        <f t="shared" si="18"/>
        <v>768.29537144107394</v>
      </c>
      <c r="L50" s="27">
        <f t="shared" si="19"/>
        <v>460.97722286464438</v>
      </c>
      <c r="M50" s="27">
        <f t="shared" si="20"/>
        <v>2083.333333333333</v>
      </c>
      <c r="N50" s="27">
        <f t="shared" si="21"/>
        <v>416.66666666666669</v>
      </c>
    </row>
    <row r="51" spans="2:14" x14ac:dyDescent="0.25">
      <c r="B51" s="30">
        <v>135</v>
      </c>
      <c r="C51" s="31">
        <v>1.6</v>
      </c>
      <c r="D51" s="42">
        <f t="shared" si="11"/>
        <v>1.8518518518518518E-4</v>
      </c>
      <c r="E51" s="33">
        <f t="shared" si="12"/>
        <v>3.3943123792005685</v>
      </c>
      <c r="F51" s="34">
        <f t="shared" si="13"/>
        <v>2.5457342844004263</v>
      </c>
      <c r="G51" s="29">
        <f t="shared" si="14"/>
        <v>6209.9999999999991</v>
      </c>
      <c r="H51" s="32">
        <f t="shared" si="15"/>
        <v>2070</v>
      </c>
      <c r="I51" s="32">
        <f t="shared" si="16"/>
        <v>1242</v>
      </c>
      <c r="J51" s="32">
        <f t="shared" si="17"/>
        <v>2489.2770034690798</v>
      </c>
      <c r="K51" s="32">
        <f t="shared" si="18"/>
        <v>829.75900115636</v>
      </c>
      <c r="L51" s="32">
        <f t="shared" si="19"/>
        <v>497.85540069381591</v>
      </c>
      <c r="M51" s="32">
        <f t="shared" si="20"/>
        <v>2250</v>
      </c>
      <c r="N51" s="32">
        <f t="shared" si="21"/>
        <v>450.00000000000006</v>
      </c>
    </row>
    <row r="52" spans="2:14" x14ac:dyDescent="0.25">
      <c r="B52" s="8">
        <v>150</v>
      </c>
      <c r="C52" s="5">
        <v>1</v>
      </c>
      <c r="D52" s="40">
        <f t="shared" si="11"/>
        <v>1.6666666666666666E-4</v>
      </c>
      <c r="E52" s="33">
        <f t="shared" si="12"/>
        <v>3.0550508844258544</v>
      </c>
      <c r="F52" s="34">
        <f t="shared" si="13"/>
        <v>2.2912881633193907</v>
      </c>
      <c r="G52" s="28">
        <f t="shared" si="14"/>
        <v>6899.9999999999991</v>
      </c>
      <c r="H52" s="27">
        <f t="shared" si="15"/>
        <v>2300</v>
      </c>
      <c r="I52" s="27">
        <f t="shared" si="16"/>
        <v>1380</v>
      </c>
      <c r="J52" s="27">
        <f t="shared" si="17"/>
        <v>2765.8633371878664</v>
      </c>
      <c r="K52" s="27">
        <f t="shared" si="18"/>
        <v>921.95444572928886</v>
      </c>
      <c r="L52" s="27">
        <f t="shared" si="19"/>
        <v>553.17266743757318</v>
      </c>
      <c r="M52" s="27">
        <f t="shared" si="20"/>
        <v>2500</v>
      </c>
      <c r="N52" s="27">
        <f t="shared" si="21"/>
        <v>500.00000000000006</v>
      </c>
    </row>
    <row r="53" spans="2:14" x14ac:dyDescent="0.25">
      <c r="B53" s="8">
        <v>180</v>
      </c>
      <c r="C53" s="5">
        <v>1.4</v>
      </c>
      <c r="D53" s="40">
        <f t="shared" si="11"/>
        <v>1.3888888888888889E-4</v>
      </c>
      <c r="E53" s="33">
        <f t="shared" si="12"/>
        <v>2.5460600401134226</v>
      </c>
      <c r="F53" s="34">
        <f t="shared" si="13"/>
        <v>1.9095450300850669</v>
      </c>
      <c r="G53" s="28">
        <f t="shared" si="14"/>
        <v>8279.9999999999982</v>
      </c>
      <c r="H53" s="27">
        <f t="shared" si="15"/>
        <v>2760</v>
      </c>
      <c r="I53" s="27">
        <f t="shared" si="16"/>
        <v>1655.9999999999998</v>
      </c>
      <c r="J53" s="27">
        <f t="shared" si="17"/>
        <v>3319.0360046254395</v>
      </c>
      <c r="K53" s="27">
        <f t="shared" si="18"/>
        <v>1106.3453348751464</v>
      </c>
      <c r="L53" s="27">
        <f t="shared" si="19"/>
        <v>663.80720092508795</v>
      </c>
      <c r="M53" s="27">
        <f t="shared" si="20"/>
        <v>3000</v>
      </c>
      <c r="N53" s="27">
        <f t="shared" si="21"/>
        <v>600</v>
      </c>
    </row>
    <row r="54" spans="2:14" x14ac:dyDescent="0.25">
      <c r="B54" s="8">
        <v>210</v>
      </c>
      <c r="C54" s="5">
        <v>1.4</v>
      </c>
      <c r="D54" s="40">
        <f t="shared" si="11"/>
        <v>1.1904761904761905E-4</v>
      </c>
      <c r="E54" s="33">
        <f t="shared" si="12"/>
        <v>2.1824324505251962</v>
      </c>
      <c r="F54" s="34">
        <f t="shared" si="13"/>
        <v>1.6368243378938971</v>
      </c>
      <c r="G54" s="28">
        <f t="shared" si="14"/>
        <v>9660</v>
      </c>
      <c r="H54" s="27">
        <f t="shared" si="15"/>
        <v>3220.0000000000005</v>
      </c>
      <c r="I54" s="27">
        <f t="shared" si="16"/>
        <v>1931.9999999999998</v>
      </c>
      <c r="J54" s="27">
        <f t="shared" si="17"/>
        <v>3872.2086720630127</v>
      </c>
      <c r="K54" s="27">
        <f t="shared" si="18"/>
        <v>1290.7362240210045</v>
      </c>
      <c r="L54" s="27">
        <f t="shared" si="19"/>
        <v>774.4417344126025</v>
      </c>
      <c r="M54" s="27">
        <f t="shared" si="20"/>
        <v>3500</v>
      </c>
      <c r="N54" s="27">
        <f t="shared" si="21"/>
        <v>700.00000000000011</v>
      </c>
    </row>
    <row r="65" spans="2:2" x14ac:dyDescent="0.25">
      <c r="B65" s="1">
        <f>12*40*264*70</f>
        <v>8870400</v>
      </c>
    </row>
  </sheetData>
  <mergeCells count="16">
    <mergeCell ref="J32:K32"/>
    <mergeCell ref="M32:N32"/>
    <mergeCell ref="B32:B33"/>
    <mergeCell ref="C32:C33"/>
    <mergeCell ref="D32:D33"/>
    <mergeCell ref="E32:E33"/>
    <mergeCell ref="F32:F33"/>
    <mergeCell ref="G32:H32"/>
    <mergeCell ref="M6:N6"/>
    <mergeCell ref="B6:B7"/>
    <mergeCell ref="E6:E7"/>
    <mergeCell ref="C6:C7"/>
    <mergeCell ref="D6:D7"/>
    <mergeCell ref="F6:F7"/>
    <mergeCell ref="G6:I6"/>
    <mergeCell ref="J6:L6"/>
  </mergeCells>
  <phoneticPr fontId="0" type="noConversion"/>
  <pageMargins left="0.75" right="0.75" top="0.64" bottom="0.69" header="0.5" footer="0.5"/>
  <pageSetup paperSize="9" orientation="landscape" horizont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Normal="100" workbookViewId="0">
      <selection activeCell="H3" sqref="H3"/>
    </sheetView>
  </sheetViews>
  <sheetFormatPr defaultRowHeight="13.2" x14ac:dyDescent="0.25"/>
  <cols>
    <col min="1" max="2" width="10.77734375" customWidth="1"/>
    <col min="3" max="3" width="15.109375" bestFit="1" customWidth="1"/>
    <col min="4" max="4" width="15" bestFit="1" customWidth="1"/>
    <col min="5" max="8" width="10.77734375" customWidth="1"/>
    <col min="9" max="9" width="32.88671875" bestFit="1" customWidth="1"/>
    <col min="10" max="13" width="10.77734375" customWidth="1"/>
    <col min="14" max="14" width="43.6640625" bestFit="1" customWidth="1"/>
  </cols>
  <sheetData>
    <row r="1" spans="1:14" ht="13.2" customHeight="1" x14ac:dyDescent="0.25">
      <c r="A1" s="155" t="s">
        <v>46</v>
      </c>
      <c r="B1" s="157"/>
      <c r="C1" s="157"/>
      <c r="D1" s="155" t="s">
        <v>39</v>
      </c>
      <c r="E1" s="156"/>
      <c r="F1" s="158" t="s">
        <v>29</v>
      </c>
      <c r="G1" s="158"/>
      <c r="H1" s="158"/>
      <c r="I1" s="158"/>
      <c r="J1" s="159" t="s">
        <v>30</v>
      </c>
      <c r="K1" s="158"/>
      <c r="L1" s="158"/>
      <c r="M1" s="158"/>
      <c r="N1" s="158"/>
    </row>
    <row r="2" spans="1:14" ht="39.6" x14ac:dyDescent="0.25">
      <c r="A2" s="100" t="s">
        <v>27</v>
      </c>
      <c r="B2" s="101" t="s">
        <v>35</v>
      </c>
      <c r="C2" s="101" t="s">
        <v>28</v>
      </c>
      <c r="D2" s="71" t="s">
        <v>35</v>
      </c>
      <c r="E2" s="72" t="s">
        <v>36</v>
      </c>
      <c r="F2" s="71" t="s">
        <v>38</v>
      </c>
      <c r="G2" s="71" t="s">
        <v>35</v>
      </c>
      <c r="H2" s="72" t="s">
        <v>36</v>
      </c>
      <c r="I2" s="73" t="s">
        <v>37</v>
      </c>
      <c r="J2" s="83" t="s">
        <v>35</v>
      </c>
      <c r="K2" s="74" t="s">
        <v>36</v>
      </c>
      <c r="L2" s="71" t="s">
        <v>40</v>
      </c>
      <c r="M2" s="75" t="s">
        <v>41</v>
      </c>
      <c r="N2" s="76" t="s">
        <v>42</v>
      </c>
    </row>
    <row r="3" spans="1:14" ht="13.2" customHeight="1" x14ac:dyDescent="0.25">
      <c r="A3" s="98"/>
      <c r="B3" s="77" t="s">
        <v>91</v>
      </c>
      <c r="C3" s="77" t="s">
        <v>47</v>
      </c>
      <c r="D3" s="84"/>
      <c r="E3" s="85"/>
      <c r="F3" s="84" t="s">
        <v>57</v>
      </c>
      <c r="G3" s="54" t="s">
        <v>34</v>
      </c>
      <c r="H3" s="78" t="s">
        <v>24</v>
      </c>
      <c r="I3" s="112" t="s">
        <v>87</v>
      </c>
      <c r="J3" s="55"/>
      <c r="K3" s="77" t="s">
        <v>96</v>
      </c>
      <c r="L3" s="55"/>
      <c r="M3" s="56"/>
      <c r="N3" s="57"/>
    </row>
    <row r="4" spans="1:14" x14ac:dyDescent="0.25">
      <c r="A4" s="99"/>
      <c r="B4" s="80"/>
      <c r="C4" s="80"/>
      <c r="D4" s="86"/>
      <c r="E4" s="87"/>
      <c r="F4" s="86" t="s">
        <v>57</v>
      </c>
      <c r="G4" s="60" t="s">
        <v>34</v>
      </c>
      <c r="H4" s="81" t="s">
        <v>25</v>
      </c>
      <c r="I4" s="112" t="s">
        <v>88</v>
      </c>
      <c r="J4" s="62"/>
      <c r="K4" s="80" t="s">
        <v>97</v>
      </c>
      <c r="L4" s="62"/>
      <c r="M4" s="63"/>
      <c r="N4" s="64"/>
    </row>
    <row r="5" spans="1:14" ht="13.2" customHeight="1" x14ac:dyDescent="0.25">
      <c r="A5" s="99"/>
      <c r="B5" s="80"/>
      <c r="C5" s="80"/>
      <c r="D5" s="86"/>
      <c r="E5" s="87"/>
      <c r="F5" s="86" t="s">
        <v>57</v>
      </c>
      <c r="G5" s="60" t="s">
        <v>34</v>
      </c>
      <c r="H5" s="81" t="s">
        <v>26</v>
      </c>
      <c r="I5" s="112" t="s">
        <v>89</v>
      </c>
      <c r="J5" s="62"/>
      <c r="K5" s="80" t="s">
        <v>98</v>
      </c>
      <c r="L5" s="62"/>
      <c r="M5" s="63"/>
      <c r="N5" s="64"/>
    </row>
    <row r="6" spans="1:14" ht="13.2" customHeight="1" x14ac:dyDescent="0.25">
      <c r="A6" s="80"/>
      <c r="B6" s="80"/>
      <c r="C6" s="80"/>
      <c r="D6" s="86"/>
      <c r="E6" s="87"/>
      <c r="F6" s="86"/>
      <c r="G6" s="60"/>
      <c r="H6" s="81"/>
      <c r="I6" s="94"/>
      <c r="J6" s="62"/>
      <c r="K6" s="80"/>
      <c r="L6" s="62"/>
      <c r="M6" s="63"/>
      <c r="N6" s="110"/>
    </row>
    <row r="7" spans="1:14" ht="13.2" customHeight="1" x14ac:dyDescent="0.25">
      <c r="A7" s="80"/>
      <c r="B7" s="80"/>
      <c r="C7" s="80"/>
      <c r="D7" s="86"/>
      <c r="E7" s="87"/>
      <c r="F7" s="86"/>
      <c r="G7" s="60"/>
      <c r="H7" s="81"/>
      <c r="I7" s="94"/>
      <c r="J7" s="84" t="s">
        <v>34</v>
      </c>
      <c r="K7" s="77" t="s">
        <v>80</v>
      </c>
      <c r="L7" s="54" t="s">
        <v>34</v>
      </c>
      <c r="M7" s="56" t="s">
        <v>31</v>
      </c>
      <c r="N7" s="57"/>
    </row>
    <row r="8" spans="1:14" ht="13.2" customHeight="1" x14ac:dyDescent="0.25">
      <c r="A8" s="80"/>
      <c r="B8" s="80"/>
      <c r="C8" s="80"/>
      <c r="D8" s="86"/>
      <c r="E8" s="87"/>
      <c r="F8" s="86"/>
      <c r="G8" s="60"/>
      <c r="H8" s="81"/>
      <c r="I8" s="94"/>
      <c r="J8" s="97"/>
      <c r="K8" s="82"/>
      <c r="L8" s="67" t="s">
        <v>34</v>
      </c>
      <c r="M8" s="69" t="s">
        <v>32</v>
      </c>
      <c r="N8" s="70"/>
    </row>
    <row r="9" spans="1:14" ht="13.2" customHeight="1" x14ac:dyDescent="0.25">
      <c r="A9" s="80"/>
      <c r="B9" s="80"/>
      <c r="C9" s="80"/>
      <c r="D9" s="86"/>
      <c r="E9" s="87"/>
      <c r="F9" s="86"/>
      <c r="G9" s="60"/>
      <c r="H9" s="81"/>
      <c r="I9" s="94"/>
      <c r="J9" s="84" t="s">
        <v>34</v>
      </c>
      <c r="K9" s="77" t="s">
        <v>81</v>
      </c>
      <c r="L9" s="54" t="s">
        <v>34</v>
      </c>
      <c r="M9" s="56" t="s">
        <v>31</v>
      </c>
      <c r="N9" s="57"/>
    </row>
    <row r="10" spans="1:14" ht="13.2" customHeight="1" x14ac:dyDescent="0.25">
      <c r="A10" s="80"/>
      <c r="B10" s="80"/>
      <c r="C10" s="80"/>
      <c r="D10" s="86"/>
      <c r="E10" s="87"/>
      <c r="F10" s="86"/>
      <c r="G10" s="60"/>
      <c r="H10" s="81"/>
      <c r="I10" s="94"/>
      <c r="J10" s="96"/>
      <c r="K10" s="80"/>
      <c r="L10" s="60" t="s">
        <v>34</v>
      </c>
      <c r="M10" s="63" t="s">
        <v>32</v>
      </c>
      <c r="N10" s="64"/>
    </row>
    <row r="11" spans="1:14" ht="13.2" customHeight="1" x14ac:dyDescent="0.25">
      <c r="A11" s="80"/>
      <c r="B11" s="80"/>
      <c r="C11" s="80"/>
      <c r="D11" s="86"/>
      <c r="E11" s="87"/>
      <c r="F11" s="86"/>
      <c r="G11" s="60"/>
      <c r="H11" s="81"/>
      <c r="I11" s="94"/>
      <c r="J11" s="97"/>
      <c r="K11" s="82"/>
      <c r="L11" s="67" t="s">
        <v>34</v>
      </c>
      <c r="M11" s="69" t="s">
        <v>43</v>
      </c>
      <c r="N11" s="70" t="s">
        <v>84</v>
      </c>
    </row>
    <row r="12" spans="1:14" ht="13.2" customHeight="1" x14ac:dyDescent="0.25">
      <c r="A12" s="80"/>
      <c r="B12" s="80"/>
      <c r="C12" s="80"/>
      <c r="D12" s="86"/>
      <c r="E12" s="87"/>
      <c r="F12" s="86"/>
      <c r="G12" s="60"/>
      <c r="H12" s="81"/>
      <c r="I12" s="94"/>
      <c r="J12" s="104" t="s">
        <v>34</v>
      </c>
      <c r="K12" s="103" t="s">
        <v>82</v>
      </c>
      <c r="L12" s="105" t="s">
        <v>34</v>
      </c>
      <c r="M12" s="106" t="s">
        <v>25</v>
      </c>
      <c r="N12" s="107"/>
    </row>
    <row r="13" spans="1:14" ht="13.2" customHeight="1" x14ac:dyDescent="0.25">
      <c r="A13" s="52"/>
      <c r="B13" s="77" t="s">
        <v>91</v>
      </c>
      <c r="C13" s="77" t="s">
        <v>99</v>
      </c>
      <c r="D13" s="84" t="s">
        <v>34</v>
      </c>
      <c r="E13" s="91" t="s">
        <v>31</v>
      </c>
      <c r="F13" s="84"/>
      <c r="G13" s="54" t="s">
        <v>34</v>
      </c>
      <c r="H13" s="78" t="s">
        <v>31</v>
      </c>
      <c r="I13" s="129" t="s">
        <v>90</v>
      </c>
      <c r="J13" s="55"/>
      <c r="K13" s="77" t="s">
        <v>95</v>
      </c>
      <c r="L13" s="55"/>
      <c r="M13" s="56"/>
      <c r="N13" s="108" t="s">
        <v>48</v>
      </c>
    </row>
    <row r="14" spans="1:14" x14ac:dyDescent="0.25">
      <c r="A14" s="58"/>
      <c r="B14" s="59"/>
      <c r="C14" s="80"/>
      <c r="D14" s="86" t="s">
        <v>34</v>
      </c>
      <c r="E14" s="90" t="s">
        <v>32</v>
      </c>
      <c r="F14" s="86"/>
      <c r="G14" s="60" t="s">
        <v>34</v>
      </c>
      <c r="H14" s="81" t="s">
        <v>32</v>
      </c>
      <c r="I14" s="112" t="s">
        <v>90</v>
      </c>
      <c r="J14" s="62"/>
      <c r="K14" s="80" t="s">
        <v>95</v>
      </c>
      <c r="L14" s="62"/>
      <c r="M14" s="63"/>
      <c r="N14" s="64"/>
    </row>
    <row r="15" spans="1:14" s="115" customFormat="1" x14ac:dyDescent="0.25">
      <c r="A15" s="117"/>
      <c r="B15" s="118"/>
      <c r="C15" s="118"/>
      <c r="D15" s="119" t="s">
        <v>34</v>
      </c>
      <c r="E15" s="120" t="s">
        <v>33</v>
      </c>
      <c r="F15" s="119"/>
      <c r="G15" s="121" t="s">
        <v>34</v>
      </c>
      <c r="H15" s="122" t="s">
        <v>33</v>
      </c>
      <c r="I15" s="123" t="s">
        <v>90</v>
      </c>
      <c r="J15" s="121"/>
      <c r="K15" s="118"/>
      <c r="L15" s="121"/>
      <c r="M15" s="124"/>
      <c r="N15" s="125" t="s">
        <v>70</v>
      </c>
    </row>
    <row r="16" spans="1:14" x14ac:dyDescent="0.25">
      <c r="A16" s="52"/>
      <c r="B16" s="77" t="s">
        <v>94</v>
      </c>
      <c r="C16" s="77" t="s">
        <v>85</v>
      </c>
      <c r="D16" s="84" t="s">
        <v>45</v>
      </c>
      <c r="E16" s="91" t="s">
        <v>43</v>
      </c>
      <c r="F16" s="84"/>
      <c r="G16" s="54" t="s">
        <v>45</v>
      </c>
      <c r="H16" s="78" t="s">
        <v>43</v>
      </c>
      <c r="I16" s="129" t="s">
        <v>90</v>
      </c>
      <c r="J16" s="55"/>
      <c r="K16" s="77" t="s">
        <v>92</v>
      </c>
      <c r="L16" s="55"/>
      <c r="M16" s="56"/>
      <c r="N16" s="57"/>
    </row>
    <row r="17" spans="1:14" x14ac:dyDescent="0.25">
      <c r="A17" s="65"/>
      <c r="B17" s="66"/>
      <c r="C17" s="66"/>
      <c r="D17" s="88" t="s">
        <v>45</v>
      </c>
      <c r="E17" s="92" t="s">
        <v>44</v>
      </c>
      <c r="F17" s="88"/>
      <c r="G17" s="67" t="s">
        <v>45</v>
      </c>
      <c r="H17" s="79" t="s">
        <v>44</v>
      </c>
      <c r="I17" s="130" t="s">
        <v>90</v>
      </c>
      <c r="J17" s="68"/>
      <c r="K17" s="82" t="s">
        <v>93</v>
      </c>
      <c r="L17" s="68"/>
      <c r="M17" s="69"/>
      <c r="N17" s="70"/>
    </row>
    <row r="18" spans="1:14" x14ac:dyDescent="0.25">
      <c r="A18" s="59"/>
      <c r="B18" s="80" t="s">
        <v>94</v>
      </c>
      <c r="C18" s="80" t="s">
        <v>50</v>
      </c>
      <c r="D18" s="113" t="s">
        <v>85</v>
      </c>
      <c r="E18" s="114" t="s">
        <v>86</v>
      </c>
      <c r="F18" s="86"/>
      <c r="G18" s="60"/>
      <c r="H18" s="61"/>
      <c r="I18" s="94"/>
      <c r="J18" s="62"/>
      <c r="K18" s="59"/>
      <c r="L18" s="62"/>
      <c r="M18" s="63"/>
      <c r="N18" s="109" t="s">
        <v>49</v>
      </c>
    </row>
    <row r="19" spans="1:14" x14ac:dyDescent="0.25">
      <c r="A19" s="59"/>
      <c r="B19" s="59"/>
      <c r="C19" s="80"/>
      <c r="D19" s="86"/>
      <c r="E19" s="87"/>
      <c r="F19" s="86" t="s">
        <v>57</v>
      </c>
      <c r="G19" s="60" t="s">
        <v>34</v>
      </c>
      <c r="H19" s="61" t="s">
        <v>51</v>
      </c>
      <c r="I19" s="112" t="s">
        <v>67</v>
      </c>
      <c r="J19" s="60" t="s">
        <v>64</v>
      </c>
      <c r="K19" s="80" t="s">
        <v>61</v>
      </c>
      <c r="L19" s="62"/>
      <c r="M19" s="63"/>
      <c r="N19" s="110"/>
    </row>
    <row r="20" spans="1:14" x14ac:dyDescent="0.25">
      <c r="A20" s="59"/>
      <c r="B20" s="59"/>
      <c r="C20" s="80"/>
      <c r="D20" s="86"/>
      <c r="E20" s="87"/>
      <c r="F20" s="86" t="s">
        <v>57</v>
      </c>
      <c r="G20" s="60" t="s">
        <v>34</v>
      </c>
      <c r="H20" s="61" t="s">
        <v>52</v>
      </c>
      <c r="I20" s="112" t="s">
        <v>68</v>
      </c>
      <c r="J20" s="60" t="s">
        <v>64</v>
      </c>
      <c r="K20" s="80" t="s">
        <v>62</v>
      </c>
      <c r="L20" s="62"/>
      <c r="M20" s="63"/>
      <c r="N20" s="110"/>
    </row>
    <row r="21" spans="1:14" x14ac:dyDescent="0.25">
      <c r="A21" s="59"/>
      <c r="B21" s="59"/>
      <c r="C21" s="80"/>
      <c r="D21" s="86"/>
      <c r="E21" s="87"/>
      <c r="F21" s="86" t="s">
        <v>57</v>
      </c>
      <c r="G21" s="60" t="s">
        <v>34</v>
      </c>
      <c r="H21" s="61" t="s">
        <v>53</v>
      </c>
      <c r="I21" s="112" t="s">
        <v>69</v>
      </c>
      <c r="J21" s="60" t="s">
        <v>64</v>
      </c>
      <c r="K21" s="80" t="s">
        <v>63</v>
      </c>
      <c r="L21" s="62"/>
      <c r="M21" s="63"/>
      <c r="N21" s="110"/>
    </row>
    <row r="22" spans="1:14" x14ac:dyDescent="0.25">
      <c r="A22" s="59"/>
      <c r="B22" s="59"/>
      <c r="C22" s="80"/>
      <c r="D22" s="86"/>
      <c r="E22" s="87"/>
      <c r="F22" s="86"/>
      <c r="G22" s="60"/>
      <c r="H22" s="61"/>
      <c r="I22" s="94"/>
      <c r="J22" s="60"/>
      <c r="K22" s="80"/>
      <c r="L22" s="62"/>
      <c r="M22" s="63"/>
      <c r="N22" s="110"/>
    </row>
    <row r="23" spans="1:14" x14ac:dyDescent="0.25">
      <c r="A23" s="59"/>
      <c r="B23" s="59"/>
      <c r="C23" s="80"/>
      <c r="D23" s="86"/>
      <c r="E23" s="87"/>
      <c r="F23" s="86"/>
      <c r="G23" s="60"/>
      <c r="H23" s="61"/>
      <c r="I23" s="94"/>
      <c r="J23" s="84" t="s">
        <v>34</v>
      </c>
      <c r="K23" s="77" t="s">
        <v>58</v>
      </c>
      <c r="L23" s="55" t="s">
        <v>34</v>
      </c>
      <c r="M23" s="56" t="s">
        <v>31</v>
      </c>
      <c r="N23" s="108" t="s">
        <v>60</v>
      </c>
    </row>
    <row r="24" spans="1:14" x14ac:dyDescent="0.25">
      <c r="A24" s="59"/>
      <c r="B24" s="59"/>
      <c r="C24" s="80"/>
      <c r="D24" s="86"/>
      <c r="E24" s="87"/>
      <c r="F24" s="86"/>
      <c r="G24" s="60"/>
      <c r="H24" s="61"/>
      <c r="I24" s="94"/>
      <c r="J24" s="86"/>
      <c r="K24" s="80"/>
      <c r="L24" s="62" t="s">
        <v>34</v>
      </c>
      <c r="M24" s="63" t="s">
        <v>32</v>
      </c>
      <c r="N24" s="64"/>
    </row>
    <row r="25" spans="1:14" x14ac:dyDescent="0.25">
      <c r="A25" s="59"/>
      <c r="B25" s="59"/>
      <c r="C25" s="80"/>
      <c r="D25" s="86"/>
      <c r="E25" s="87"/>
      <c r="F25" s="86"/>
      <c r="G25" s="60"/>
      <c r="H25" s="61"/>
      <c r="I25" s="94"/>
      <c r="J25" s="86"/>
      <c r="K25" s="80"/>
      <c r="L25" s="62" t="s">
        <v>85</v>
      </c>
      <c r="M25" s="63" t="s">
        <v>86</v>
      </c>
      <c r="N25" s="102" t="s">
        <v>66</v>
      </c>
    </row>
    <row r="26" spans="1:14" x14ac:dyDescent="0.25">
      <c r="A26" s="59"/>
      <c r="B26" s="59"/>
      <c r="C26" s="80"/>
      <c r="D26" s="86"/>
      <c r="E26" s="87"/>
      <c r="F26" s="86"/>
      <c r="G26" s="60"/>
      <c r="H26" s="61"/>
      <c r="I26" s="94"/>
      <c r="J26" s="88"/>
      <c r="K26" s="82"/>
      <c r="L26" s="68" t="s">
        <v>34</v>
      </c>
      <c r="M26" s="69" t="s">
        <v>65</v>
      </c>
      <c r="N26" s="70"/>
    </row>
    <row r="27" spans="1:14" x14ac:dyDescent="0.25">
      <c r="A27" s="59"/>
      <c r="B27" s="59"/>
      <c r="C27" s="80"/>
      <c r="D27" s="86"/>
      <c r="E27" s="87"/>
      <c r="F27" s="86"/>
      <c r="G27" s="60"/>
      <c r="H27" s="61"/>
      <c r="I27" s="94"/>
      <c r="J27" s="84" t="s">
        <v>34</v>
      </c>
      <c r="K27" s="77" t="s">
        <v>54</v>
      </c>
      <c r="L27" s="55" t="s">
        <v>34</v>
      </c>
      <c r="M27" s="56" t="s">
        <v>31</v>
      </c>
      <c r="N27" s="108" t="s">
        <v>59</v>
      </c>
    </row>
    <row r="28" spans="1:14" x14ac:dyDescent="0.25">
      <c r="A28" s="59"/>
      <c r="B28" s="59"/>
      <c r="C28" s="80"/>
      <c r="D28" s="86"/>
      <c r="E28" s="87"/>
      <c r="F28" s="86"/>
      <c r="G28" s="60"/>
      <c r="H28" s="61"/>
      <c r="I28" s="94"/>
      <c r="J28" s="86"/>
      <c r="K28" s="80"/>
      <c r="L28" s="62" t="s">
        <v>34</v>
      </c>
      <c r="M28" s="63" t="s">
        <v>32</v>
      </c>
      <c r="N28" s="64"/>
    </row>
    <row r="29" spans="1:14" x14ac:dyDescent="0.25">
      <c r="A29" s="59"/>
      <c r="B29" s="59"/>
      <c r="C29" s="80"/>
      <c r="D29" s="86"/>
      <c r="E29" s="87"/>
      <c r="F29" s="86"/>
      <c r="G29" s="60"/>
      <c r="H29" s="61"/>
      <c r="I29" s="94"/>
      <c r="J29" s="86"/>
      <c r="K29" s="80"/>
      <c r="L29" s="62" t="s">
        <v>85</v>
      </c>
      <c r="M29" s="63" t="s">
        <v>86</v>
      </c>
      <c r="N29" s="64"/>
    </row>
    <row r="30" spans="1:14" x14ac:dyDescent="0.25">
      <c r="A30" s="59"/>
      <c r="B30" s="59"/>
      <c r="C30" s="80"/>
      <c r="D30" s="86"/>
      <c r="E30" s="87"/>
      <c r="F30" s="86"/>
      <c r="G30" s="60"/>
      <c r="H30" s="61"/>
      <c r="I30" s="94"/>
      <c r="J30" s="88"/>
      <c r="K30" s="82"/>
      <c r="L30" s="68" t="s">
        <v>34</v>
      </c>
      <c r="M30" s="69" t="s">
        <v>65</v>
      </c>
      <c r="N30" s="111" t="s">
        <v>79</v>
      </c>
    </row>
    <row r="31" spans="1:14" x14ac:dyDescent="0.25">
      <c r="A31" s="59"/>
      <c r="B31" s="59"/>
      <c r="C31" s="80"/>
      <c r="D31" s="86"/>
      <c r="E31" s="87"/>
      <c r="F31" s="86"/>
      <c r="G31" s="60"/>
      <c r="H31" s="61"/>
      <c r="I31" s="94"/>
      <c r="J31" s="84" t="s">
        <v>34</v>
      </c>
      <c r="K31" s="77" t="s">
        <v>55</v>
      </c>
      <c r="L31" s="55" t="s">
        <v>34</v>
      </c>
      <c r="M31" s="56" t="s">
        <v>31</v>
      </c>
      <c r="N31" s="108" t="s">
        <v>59</v>
      </c>
    </row>
    <row r="32" spans="1:14" x14ac:dyDescent="0.25">
      <c r="A32" s="59"/>
      <c r="B32" s="59"/>
      <c r="C32" s="80"/>
      <c r="D32" s="86"/>
      <c r="E32" s="87"/>
      <c r="F32" s="86"/>
      <c r="G32" s="60"/>
      <c r="H32" s="61"/>
      <c r="I32" s="94"/>
      <c r="J32" s="86"/>
      <c r="K32" s="80"/>
      <c r="L32" s="62" t="s">
        <v>34</v>
      </c>
      <c r="M32" s="63" t="s">
        <v>32</v>
      </c>
      <c r="N32" s="64"/>
    </row>
    <row r="33" spans="1:14" x14ac:dyDescent="0.25">
      <c r="A33" s="59"/>
      <c r="B33" s="59"/>
      <c r="C33" s="80"/>
      <c r="D33" s="86"/>
      <c r="E33" s="87"/>
      <c r="F33" s="86"/>
      <c r="G33" s="60"/>
      <c r="H33" s="61"/>
      <c r="I33" s="94"/>
      <c r="J33" s="86"/>
      <c r="K33" s="80"/>
      <c r="L33" s="62" t="s">
        <v>85</v>
      </c>
      <c r="M33" s="63" t="s">
        <v>86</v>
      </c>
      <c r="N33" s="64"/>
    </row>
    <row r="34" spans="1:14" x14ac:dyDescent="0.25">
      <c r="A34" s="59"/>
      <c r="B34" s="59"/>
      <c r="C34" s="80"/>
      <c r="D34" s="86"/>
      <c r="E34" s="87"/>
      <c r="F34" s="86"/>
      <c r="G34" s="60"/>
      <c r="H34" s="61"/>
      <c r="I34" s="94"/>
      <c r="J34" s="88"/>
      <c r="K34" s="82"/>
      <c r="L34" s="68" t="s">
        <v>34</v>
      </c>
      <c r="M34" s="69" t="s">
        <v>65</v>
      </c>
      <c r="N34" s="111" t="s">
        <v>77</v>
      </c>
    </row>
    <row r="35" spans="1:14" x14ac:dyDescent="0.25">
      <c r="A35" s="59"/>
      <c r="B35" s="59"/>
      <c r="C35" s="80"/>
      <c r="D35" s="86"/>
      <c r="E35" s="87"/>
      <c r="F35" s="86"/>
      <c r="G35" s="60"/>
      <c r="H35" s="61"/>
      <c r="I35" s="94"/>
      <c r="J35" s="84" t="s">
        <v>34</v>
      </c>
      <c r="K35" s="77" t="s">
        <v>56</v>
      </c>
      <c r="L35" s="55" t="s">
        <v>34</v>
      </c>
      <c r="M35" s="56" t="s">
        <v>31</v>
      </c>
      <c r="N35" s="108" t="s">
        <v>59</v>
      </c>
    </row>
    <row r="36" spans="1:14" x14ac:dyDescent="0.25">
      <c r="A36" s="59"/>
      <c r="B36" s="59"/>
      <c r="C36" s="80"/>
      <c r="D36" s="86"/>
      <c r="E36" s="87"/>
      <c r="F36" s="86"/>
      <c r="G36" s="60"/>
      <c r="H36" s="61"/>
      <c r="I36" s="94"/>
      <c r="J36" s="86"/>
      <c r="K36" s="80"/>
      <c r="L36" s="62" t="s">
        <v>34</v>
      </c>
      <c r="M36" s="63" t="s">
        <v>32</v>
      </c>
      <c r="N36" s="64"/>
    </row>
    <row r="37" spans="1:14" x14ac:dyDescent="0.25">
      <c r="A37" s="59"/>
      <c r="B37" s="59"/>
      <c r="C37" s="80"/>
      <c r="D37" s="86"/>
      <c r="E37" s="87"/>
      <c r="F37" s="86"/>
      <c r="G37" s="60"/>
      <c r="H37" s="61"/>
      <c r="I37" s="94"/>
      <c r="J37" s="86"/>
      <c r="K37" s="80"/>
      <c r="L37" s="62" t="s">
        <v>85</v>
      </c>
      <c r="M37" s="63" t="s">
        <v>86</v>
      </c>
      <c r="N37" s="64"/>
    </row>
    <row r="38" spans="1:14" x14ac:dyDescent="0.25">
      <c r="A38" s="59"/>
      <c r="B38" s="59"/>
      <c r="C38" s="80"/>
      <c r="D38" s="86"/>
      <c r="E38" s="87"/>
      <c r="F38" s="86"/>
      <c r="G38" s="60"/>
      <c r="H38" s="61"/>
      <c r="I38" s="94"/>
      <c r="J38" s="88"/>
      <c r="K38" s="82"/>
      <c r="L38" s="68" t="s">
        <v>34</v>
      </c>
      <c r="M38" s="69" t="s">
        <v>65</v>
      </c>
      <c r="N38" s="111" t="s">
        <v>78</v>
      </c>
    </row>
    <row r="39" spans="1:14" x14ac:dyDescent="0.25">
      <c r="A39" s="52"/>
      <c r="B39" s="77" t="s">
        <v>91</v>
      </c>
      <c r="C39" s="77" t="s">
        <v>71</v>
      </c>
      <c r="D39" s="84" t="s">
        <v>34</v>
      </c>
      <c r="E39" s="78" t="s">
        <v>44</v>
      </c>
      <c r="F39" s="84" t="s">
        <v>57</v>
      </c>
      <c r="G39" s="54" t="s">
        <v>34</v>
      </c>
      <c r="H39" s="78" t="s">
        <v>44</v>
      </c>
      <c r="I39" s="93">
        <v>640</v>
      </c>
      <c r="J39" s="55"/>
      <c r="K39" s="77" t="s">
        <v>95</v>
      </c>
      <c r="L39" s="55"/>
      <c r="M39" s="56"/>
      <c r="N39" s="57"/>
    </row>
    <row r="40" spans="1:14" x14ac:dyDescent="0.25">
      <c r="A40" s="65"/>
      <c r="B40" s="66"/>
      <c r="C40" s="66"/>
      <c r="D40" s="88" t="s">
        <v>34</v>
      </c>
      <c r="E40" s="79" t="s">
        <v>43</v>
      </c>
      <c r="F40" s="88" t="s">
        <v>57</v>
      </c>
      <c r="G40" s="67" t="s">
        <v>34</v>
      </c>
      <c r="H40" s="79" t="s">
        <v>43</v>
      </c>
      <c r="I40" s="95">
        <v>480</v>
      </c>
      <c r="J40" s="68"/>
      <c r="K40" s="82" t="s">
        <v>95</v>
      </c>
      <c r="L40" s="68"/>
      <c r="M40" s="69"/>
      <c r="N40" s="70"/>
    </row>
    <row r="41" spans="1:14" x14ac:dyDescent="0.25">
      <c r="A41" s="52"/>
      <c r="B41" s="77" t="s">
        <v>91</v>
      </c>
      <c r="C41" s="77" t="s">
        <v>72</v>
      </c>
      <c r="D41" s="84"/>
      <c r="E41" s="85"/>
      <c r="F41" s="84" t="s">
        <v>57</v>
      </c>
      <c r="G41" s="54" t="s">
        <v>34</v>
      </c>
      <c r="H41" s="78" t="s">
        <v>73</v>
      </c>
      <c r="I41" s="93">
        <v>1.2</v>
      </c>
      <c r="J41" s="55"/>
      <c r="K41" s="53" t="s">
        <v>95</v>
      </c>
      <c r="L41" s="55"/>
      <c r="M41" s="56"/>
      <c r="N41" s="57"/>
    </row>
    <row r="42" spans="1:14" x14ac:dyDescent="0.25">
      <c r="A42" s="58"/>
      <c r="B42" s="59"/>
      <c r="C42" s="59"/>
      <c r="D42" s="86"/>
      <c r="E42" s="87"/>
      <c r="F42" s="86" t="s">
        <v>57</v>
      </c>
      <c r="G42" s="60" t="s">
        <v>34</v>
      </c>
      <c r="H42" s="81" t="s">
        <v>74</v>
      </c>
      <c r="I42" s="94">
        <v>2</v>
      </c>
      <c r="J42" s="62"/>
      <c r="K42" s="59" t="s">
        <v>95</v>
      </c>
      <c r="L42" s="62"/>
      <c r="M42" s="63"/>
      <c r="N42" s="64"/>
    </row>
    <row r="43" spans="1:14" x14ac:dyDescent="0.25">
      <c r="A43" s="58"/>
      <c r="B43" s="59"/>
      <c r="C43" s="59"/>
      <c r="D43" s="86"/>
      <c r="E43" s="87"/>
      <c r="F43" s="86" t="s">
        <v>57</v>
      </c>
      <c r="G43" s="60" t="s">
        <v>34</v>
      </c>
      <c r="H43" s="81" t="s">
        <v>75</v>
      </c>
      <c r="I43" s="94">
        <v>6</v>
      </c>
      <c r="J43" s="62"/>
      <c r="K43" s="59" t="s">
        <v>95</v>
      </c>
      <c r="L43" s="62"/>
      <c r="M43" s="63"/>
      <c r="N43" s="64"/>
    </row>
    <row r="44" spans="1:14" x14ac:dyDescent="0.25">
      <c r="A44" s="65"/>
      <c r="B44" s="66"/>
      <c r="C44" s="66"/>
      <c r="D44" s="88"/>
      <c r="E44" s="89"/>
      <c r="F44" s="88" t="s">
        <v>57</v>
      </c>
      <c r="G44" s="67" t="s">
        <v>34</v>
      </c>
      <c r="H44" s="79" t="s">
        <v>76</v>
      </c>
      <c r="I44" s="95">
        <v>10</v>
      </c>
      <c r="J44" s="68"/>
      <c r="K44" s="66" t="s">
        <v>95</v>
      </c>
      <c r="L44" s="68"/>
      <c r="M44" s="69"/>
      <c r="N44" s="70"/>
    </row>
  </sheetData>
  <mergeCells count="4">
    <mergeCell ref="D1:E1"/>
    <mergeCell ref="A1:C1"/>
    <mergeCell ref="F1:I1"/>
    <mergeCell ref="J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Sketch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 Klein</dc:creator>
  <cp:lastModifiedBy>Shir</cp:lastModifiedBy>
  <cp:lastPrinted>2005-07-17T11:57:06Z</cp:lastPrinted>
  <dcterms:created xsi:type="dcterms:W3CDTF">2002-09-30T17:37:14Z</dcterms:created>
  <dcterms:modified xsi:type="dcterms:W3CDTF">2018-07-22T16:38:42Z</dcterms:modified>
</cp:coreProperties>
</file>