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sletter Portfolio" sheetId="1" r:id="rId3"/>
    <sheet state="visible" name="Fortress Income Portfolio" sheetId="2" r:id="rId4"/>
    <sheet state="visible" name="ETF Portfolio" sheetId="3" r:id="rId5"/>
    <sheet state="visible" name="No Limits IB Portfolio" sheetId="4" r:id="rId6"/>
    <sheet state="visible" name="Other Holdings" sheetId="5" r:id="rId7"/>
  </sheets>
  <definedNames/>
  <calcPr/>
</workbook>
</file>

<file path=xl/sharedStrings.xml><?xml version="1.0" encoding="utf-8"?>
<sst xmlns="http://schemas.openxmlformats.org/spreadsheetml/2006/main" count="715" uniqueCount="623">
  <si>
    <t>Newsletter Multi-Asset Model Portfolio (M1 Finance)</t>
  </si>
  <si>
    <t>Dividend Stocks</t>
  </si>
  <si>
    <t>International ETFs</t>
  </si>
  <si>
    <t>Update (9/13/2020):</t>
  </si>
  <si>
    <t>Bristol-Myers Squibb (BMY)</t>
  </si>
  <si>
    <t>Vanguard Emerging Markets (VWO)</t>
  </si>
  <si>
    <t>Dividend: Sell ITW, Buy BTI</t>
  </si>
  <si>
    <t>Bank of Nova Scotia (BNS)</t>
  </si>
  <si>
    <t>Vanguard Pacifc Markets (VPL)</t>
  </si>
  <si>
    <t>Intercontinental Exchange (ICE)</t>
  </si>
  <si>
    <t>iShares Latin America (ILF)</t>
  </si>
  <si>
    <t>Update (9/21/2020):</t>
  </si>
  <si>
    <t>British American Tobacco (BTI)</t>
  </si>
  <si>
    <t>Vanguard European Markets (VGK)</t>
  </si>
  <si>
    <t>Sell SYY, DG, TSCO, DIS, KWEB, PYPL, ADBE, FSLR, SWKS</t>
  </si>
  <si>
    <t>Enbridge (ENB)</t>
  </si>
  <si>
    <t>iShares MSCI India (INDA)</t>
  </si>
  <si>
    <t>Buy JD, BABA, FB, EBAY</t>
  </si>
  <si>
    <t>Altria (MO)</t>
  </si>
  <si>
    <t>Global X Southeast Asia (ASEA)</t>
  </si>
  <si>
    <t>Consolidate international ETF section</t>
  </si>
  <si>
    <t>AmerisourceBergen (ABC)</t>
  </si>
  <si>
    <t>International pie -2%, Growth stocks +1%, PHYS +1%</t>
  </si>
  <si>
    <t>Cigna (CI)</t>
  </si>
  <si>
    <t>CVS Health (CVS)</t>
  </si>
  <si>
    <t>Update (9/28/2020):</t>
  </si>
  <si>
    <t>FedEx (FDX)</t>
  </si>
  <si>
    <t>Commodity Producers</t>
  </si>
  <si>
    <t>Growth stocks +2%, SHY -2%</t>
  </si>
  <si>
    <t>D.R. Horton (DHI)</t>
  </si>
  <si>
    <t>Natural Resources ETF (GUNR)</t>
  </si>
  <si>
    <t>Amgen (AMGN)</t>
  </si>
  <si>
    <t>North Shore Uranium Mining ETF (URNM)</t>
  </si>
  <si>
    <t>Update (10/5/2020):</t>
  </si>
  <si>
    <t>BlackRock (BLK)</t>
  </si>
  <si>
    <t>Rio Tinto (RIO)</t>
  </si>
  <si>
    <t>-5% SHY, +1% BIL, +2% Dividend, +1% Growth, +1% Commodity</t>
  </si>
  <si>
    <t>Texas Instruments (TXN)</t>
  </si>
  <si>
    <t>EOG Resources (EOG)</t>
  </si>
  <si>
    <t>Growth stocks pie: +12% FISV, -3% each BABA, JD, HDB, FB</t>
  </si>
  <si>
    <t>T Rowe Price (TROW)</t>
  </si>
  <si>
    <t>Franco Nevada (FNV)</t>
  </si>
  <si>
    <t>Johnson and Johnson (JNJ)</t>
  </si>
  <si>
    <t>Wheaton Precious Metals (WPM)</t>
  </si>
  <si>
    <t>Update (10/12/2020):</t>
  </si>
  <si>
    <t>Grupo Aeroportuario del Centro (OMAB)</t>
  </si>
  <si>
    <t>Sandstorm Gold (SAND)</t>
  </si>
  <si>
    <t>Sell CAKE, SBUX, Buy KMI, UNH</t>
  </si>
  <si>
    <t>US Bancorp (USB)</t>
  </si>
  <si>
    <t>Suncor (SU)</t>
  </si>
  <si>
    <t>Cisco (CSCO)</t>
  </si>
  <si>
    <t>Nutrien (NTR)</t>
  </si>
  <si>
    <t>Update (11/9/2020):</t>
  </si>
  <si>
    <t>Kinder Morgan (KMI)</t>
  </si>
  <si>
    <t>Canadian National Resources (CNQ)</t>
  </si>
  <si>
    <t>Sell SYK, Sell BKNG, Buy CVS, Buy CPRI</t>
  </si>
  <si>
    <t>Union Pacific (UNP)</t>
  </si>
  <si>
    <t>TotalEnergies (TTE)</t>
  </si>
  <si>
    <t>Aflac (AFL)</t>
  </si>
  <si>
    <t>Royal Dutch Shell (SHEL)</t>
  </si>
  <si>
    <t>Update (11/23/2020):</t>
  </si>
  <si>
    <t>Novartis (NVS)</t>
  </si>
  <si>
    <t>Barrick Gold (GOLD)</t>
  </si>
  <si>
    <t>-2% AAAU, +2% PPLT, Sell KL, buy CCJ</t>
  </si>
  <si>
    <t>eBay (EBAY)</t>
  </si>
  <si>
    <t>Pan American Silver (PAAS)</t>
  </si>
  <si>
    <t>Prudential Financial (PRU)</t>
  </si>
  <si>
    <t>Sibanye-Stillwater (SBSW)</t>
  </si>
  <si>
    <t>Update (12/7/2020):</t>
  </si>
  <si>
    <t>JP Morgan Chase (JPM)</t>
  </si>
  <si>
    <t>-4% VWO, +1% each RSX, INDA, ASEA, ILF</t>
  </si>
  <si>
    <t>Discover Financial (DFS)</t>
  </si>
  <si>
    <t>Brookfield (BAM)</t>
  </si>
  <si>
    <t>Update (12/14/2020):</t>
  </si>
  <si>
    <t>Stanley Black and Decker (SWK)</t>
  </si>
  <si>
    <t>Sell KOL, add 5% to CCJ, add 1% each to FCX, TOT, and FNV</t>
  </si>
  <si>
    <t>PulteGroup (PHM)</t>
  </si>
  <si>
    <t>Update (1/19/2021):</t>
  </si>
  <si>
    <t>Growth Stocks</t>
  </si>
  <si>
    <t>Grayscale Bitcoin Trust (GBTC)</t>
  </si>
  <si>
    <t>Dividend Stocks -2%, Intl ETFs -2%, Growth Stocks -1%</t>
  </si>
  <si>
    <t>HDFC Bank (HDB)</t>
  </si>
  <si>
    <t>SHY +5%, sell BR and buy USB</t>
  </si>
  <si>
    <t>Adobe (ADBE)</t>
  </si>
  <si>
    <t>iShares 7-10 Year Treasury ETF (IEF)</t>
  </si>
  <si>
    <t>Amazon (AMZN)</t>
  </si>
  <si>
    <t>Update (2/1/2021):</t>
  </si>
  <si>
    <t>Booking Holdings (BKNG)</t>
  </si>
  <si>
    <t>iShares 1-3 Year Treasury ETF (SHY)</t>
  </si>
  <si>
    <t>-2% BIL, +1% growth stocks, +1% dividend stocks</t>
  </si>
  <si>
    <t>Alphabet (GOOGL)</t>
  </si>
  <si>
    <t>Sell INTC and AG, buy AMZN, add 1% to ICE, USB, KMI, WPM, RGLD, SAND</t>
  </si>
  <si>
    <t>Fiserv (FISV)</t>
  </si>
  <si>
    <t>SPDR Small Cap Value ETF (SLYV)</t>
  </si>
  <si>
    <t>Etsy (ETSY)</t>
  </si>
  <si>
    <t>Update (2/16/2021):</t>
  </si>
  <si>
    <t>Roku (ROKU)</t>
  </si>
  <si>
    <t>Aberdeen Silver ETF (SIVR)</t>
  </si>
  <si>
    <t>Growth stocks: Sell CHKP, add 2% each to BABA, JD, HDB, FB, AMZN</t>
  </si>
  <si>
    <t>Twilio (TWLO)</t>
  </si>
  <si>
    <t>MercadoLibre (MELI)</t>
  </si>
  <si>
    <t>Sprott Physical Gold (PHYS)</t>
  </si>
  <si>
    <t>Update (2/22/2021):</t>
  </si>
  <si>
    <t>-Sell BIL, buy IVOL (7% position)</t>
  </si>
  <si>
    <t>Aberdeen Platinum ETF (PPLT)</t>
  </si>
  <si>
    <t>Update (3/15/2021):</t>
  </si>
  <si>
    <t>Sell FCX, SCCO, CPRI, LRCX</t>
  </si>
  <si>
    <t>Buy GUNR, ADBE, BMY</t>
  </si>
  <si>
    <t>Update (4/6/2021):</t>
  </si>
  <si>
    <t>Sell NUE, buy CI</t>
  </si>
  <si>
    <t>Update (4/12/2021):</t>
  </si>
  <si>
    <t>Increase commodity pie to 12%, boost gold miners 1% each</t>
  </si>
  <si>
    <t>Reduce PHYS to 4%</t>
  </si>
  <si>
    <t>Update (5/24/2021):</t>
  </si>
  <si>
    <t>Increase commodity pie to 13%, reduce gold miners 1% each</t>
  </si>
  <si>
    <t>Add Xom 8% to commodity pie.</t>
  </si>
  <si>
    <t xml:space="preserve">M1 Link: </t>
  </si>
  <si>
    <t>Add 1% to SHY, reduce dividend pie to 25% and growth to 10%.</t>
  </si>
  <si>
    <t>https://m1.finance/f8yr78jzFMk7</t>
  </si>
  <si>
    <t>Update (6/14/2021):</t>
  </si>
  <si>
    <t>Increase BMY, BNS, ICE from 4% to 5%.</t>
  </si>
  <si>
    <t>Sell AYI, decrease BLK from 4% to 3%.</t>
  </si>
  <si>
    <t>Add ETSY (10%) and Roku (8%).</t>
  </si>
  <si>
    <t xml:space="preserve">Decrease other growth stocks by 2% each for Etsy and Roku. </t>
  </si>
  <si>
    <t>Update (6/28/2021):</t>
  </si>
  <si>
    <t>Sell VNQ, sell IVOL, buy STIP, add to growth/div/SHY</t>
  </si>
  <si>
    <t>Sell AXP, BRK.B, reduce UL, USB, AMGN by 1%</t>
  </si>
  <si>
    <t>Buy ITAU (3%), PRU (3%) and CERN (3%)</t>
  </si>
  <si>
    <t>Sell GOOGL Reduce BABA, JD, HDB, FB, AMZN, ETSY by 2%</t>
  </si>
  <si>
    <t>Buy 5% MELI, ZM, PINS, FVRR</t>
  </si>
  <si>
    <t>VWO -8%, +2% each to ILF, ASEA, INDA, RSX</t>
  </si>
  <si>
    <t>Update (7/12/2021):</t>
  </si>
  <si>
    <t>Dividend pie -1%, Growth pie -2%, Commodity pie -1%, Intl pie -2%</t>
  </si>
  <si>
    <t>Digital Asset pie +4%, SHY +1%, STIP +1%</t>
  </si>
  <si>
    <t>Sell RGLD, BTG, Move MSTR to Digital Assets</t>
  </si>
  <si>
    <t>Update (8/9/2021):</t>
  </si>
  <si>
    <t>Dividend Stocks -1%, Digital Assets +1%</t>
  </si>
  <si>
    <t>Sell XOM, buy EOG</t>
  </si>
  <si>
    <t>Update (9/7/2021):</t>
  </si>
  <si>
    <t>CVS, CERN +1%, BAM, EBAY -1%</t>
  </si>
  <si>
    <t>Update (9/20/2021):</t>
  </si>
  <si>
    <t>Sell HD, buy PHM, 3% of dividend stock pie</t>
  </si>
  <si>
    <t>Update (10/18/2021):</t>
  </si>
  <si>
    <t>CCJ from 8% to 4%. Add 4% to SBSW in commodities pie</t>
  </si>
  <si>
    <t>Update (11/1/2021):</t>
  </si>
  <si>
    <t>AMZN and FB from 12% to 10%, JD and BABA from 8% to 10%</t>
  </si>
  <si>
    <t>Update (11/15/2021):</t>
  </si>
  <si>
    <t>MSTR to 40%, MARA to 20%, of digital asset pie</t>
  </si>
  <si>
    <t>Update (12/13/2021):</t>
  </si>
  <si>
    <t>MSTR to 55%, others to 15% each, of digital asset pie</t>
  </si>
  <si>
    <t>KMI to 3%, PHM to 4%, of dividend pie</t>
  </si>
  <si>
    <t>Update (12/27/2021):</t>
  </si>
  <si>
    <t>Sell CERN and ITUB, reduce ICE from 5% to 4% in dividend pie</t>
  </si>
  <si>
    <t>Buy 4% each of FDX and MO in dividend pie</t>
  </si>
  <si>
    <t>Sell FSM, increase GUNR from 8% to 12% in commodity pie</t>
  </si>
  <si>
    <t>Update (1/10/2022):</t>
  </si>
  <si>
    <t>Sell MSFT, buy AFL, for 3% of dividend pie</t>
  </si>
  <si>
    <t>Update (1/24/2022):</t>
  </si>
  <si>
    <t>-4% CCJ, +4% GUNR for commodity pie</t>
  </si>
  <si>
    <t>-4% VWO, +4% ILF for international pie</t>
  </si>
  <si>
    <t>Update (2/7/2022):</t>
  </si>
  <si>
    <t>-8% GUNR, +8% URNM for commodity pie</t>
  </si>
  <si>
    <t>Sell FVRR, sell PINS, buy 5% TWLO, buy 5% CNR in growth pie</t>
  </si>
  <si>
    <t>Update (2/23/2022):</t>
  </si>
  <si>
    <t>Sell CNR, bring TWLO to 8% and HDB to 10% of growth stock pie</t>
  </si>
  <si>
    <t>Update (3/7/2022):</t>
  </si>
  <si>
    <t>Sell RSX, increase VGK, ILF to 18% of international pie each</t>
  </si>
  <si>
    <t>Update (3/21/2022):</t>
  </si>
  <si>
    <t>Reduce STIP, SHY to 7%, increase dividend to 26%, increase growth to 11%</t>
  </si>
  <si>
    <t>Replace UL with DHI, reduce CNQ, TTE, SHEL, NTR to 6%, add 8% SU position</t>
  </si>
  <si>
    <t>Update (4/8/2022):</t>
  </si>
  <si>
    <t>Sell FB, increase ADBE, FISV, AMZN to 12% of growth pie.</t>
  </si>
  <si>
    <t>Update (5/16/2022):</t>
  </si>
  <si>
    <t>Update to new digital assets pie. Add GOOGL to growth pie.</t>
  </si>
  <si>
    <t>Increase dividend stock and growth stock pies by 1%. Reduce SHY, STIP.</t>
  </si>
  <si>
    <t>Update (5/31/2022):</t>
  </si>
  <si>
    <t>Reduce AMZN, FISV, HDFC, JD from 10% to 8% of growth pie. Add 8% BKNG.</t>
  </si>
  <si>
    <t>Replace STIP with IEF as a 6% portfolio position.</t>
  </si>
  <si>
    <t>Update (6/28/2022):</t>
  </si>
  <si>
    <t>Replace Digital Assets pie with pure GBTC (5%)</t>
  </si>
  <si>
    <t>Update (7/11/2022):</t>
  </si>
  <si>
    <t xml:space="preserve">Replace UNH with TROW in the dividend stock pie (3%). </t>
  </si>
  <si>
    <t>Update (7/26/2022):</t>
  </si>
  <si>
    <t>-1% BNS, BMY, PHM, add 3% stake to SWK, in dividend stock pie</t>
  </si>
  <si>
    <t>Update (8/22/2022):</t>
  </si>
  <si>
    <t>-Remove JD and BABA from growth stock pie (still bullish; we have exposure through VWO)</t>
  </si>
  <si>
    <t>-Increase HDB to 14%, AMZN and BKNG to 12%, and GOOGL to 10%.</t>
  </si>
  <si>
    <t>Fortress Income Model Portfolio (M1 Finance)</t>
  </si>
  <si>
    <t>Individual Stocks</t>
  </si>
  <si>
    <t>Income-Oriented ETFs and CEFs</t>
  </si>
  <si>
    <t>Update (3/4/2020):</t>
  </si>
  <si>
    <t>Vanguard Intl Div Appreciation ETF (VIGI)</t>
  </si>
  <si>
    <t>Sold SNA</t>
  </si>
  <si>
    <t>iShares Core Emerging Markets ETF (IEMG)</t>
  </si>
  <si>
    <t>Bought OMAB</t>
  </si>
  <si>
    <t>Alerian MLP (AMLP)</t>
  </si>
  <si>
    <t>Sprott Gold Miners ETF (SGDM)</t>
  </si>
  <si>
    <t>Update (3/10/2020):</t>
  </si>
  <si>
    <t>Aberdeen India Fund (IFN)</t>
  </si>
  <si>
    <t>Sold CCL</t>
  </si>
  <si>
    <t>iShares MSCI Singapore ETF (EWS)</t>
  </si>
  <si>
    <t>Bought AXP</t>
  </si>
  <si>
    <t>iShares MSCI Latin America ETF (ILF)</t>
  </si>
  <si>
    <t>Bank of America (BAC)</t>
  </si>
  <si>
    <t>Update (3/19/2020):</t>
  </si>
  <si>
    <t>Selling KMI, Buying NUE</t>
  </si>
  <si>
    <t>Defense</t>
  </si>
  <si>
    <t>Update (4/8/2020):</t>
  </si>
  <si>
    <t>Sprott Physical Gold Trust (PHYS)</t>
  </si>
  <si>
    <t>Bought DEO</t>
  </si>
  <si>
    <t>3M Company (MMM)</t>
  </si>
  <si>
    <t>Vanguard Short Term Treasury ETF (VGSH)</t>
  </si>
  <si>
    <t>Pembina (PBA)</t>
  </si>
  <si>
    <t>iShares 0-5 Year TIP ETF (STIP)</t>
  </si>
  <si>
    <t>Update (4/23/2020):</t>
  </si>
  <si>
    <t>Sold BIP</t>
  </si>
  <si>
    <t>Cisco Systems (CSCO)</t>
  </si>
  <si>
    <t>Sprott Physical Silver Trust (PSLV)</t>
  </si>
  <si>
    <t>Bought BIPC</t>
  </si>
  <si>
    <t>Realty Income (O)</t>
  </si>
  <si>
    <t>Update (5/13/2020):</t>
  </si>
  <si>
    <t>Sold CAKE</t>
  </si>
  <si>
    <t>Bought ABEV</t>
  </si>
  <si>
    <t>Prudential (PRU)</t>
  </si>
  <si>
    <t>Update (8/29/2020):</t>
  </si>
  <si>
    <t>Selling SYY, Buying BTI</t>
  </si>
  <si>
    <t xml:space="preserve">More Aggressive Version: </t>
  </si>
  <si>
    <t>Tweak Defense Allocations</t>
  </si>
  <si>
    <t>Individual Stocks: 45%</t>
  </si>
  <si>
    <t>Simon Property Group (SPG)</t>
  </si>
  <si>
    <t>ETFs and CEFs: 35%</t>
  </si>
  <si>
    <t xml:space="preserve">Added aggressive/conservative </t>
  </si>
  <si>
    <t>Defense: 15%</t>
  </si>
  <si>
    <t>versions</t>
  </si>
  <si>
    <t>Canadian Natural Resources (CNQ)</t>
  </si>
  <si>
    <t>Bitcoin: 5%</t>
  </si>
  <si>
    <t>Agnico Eagle Mines (AEM)</t>
  </si>
  <si>
    <t>More Conservative Version:</t>
  </si>
  <si>
    <t>-5% Individual Stocks, +5% Defense</t>
  </si>
  <si>
    <t>Individual Stocks: 35%</t>
  </si>
  <si>
    <t>Franco-Nevada (FNV)</t>
  </si>
  <si>
    <t>ETFs and CEFs: 25%</t>
  </si>
  <si>
    <t>Defense: 37%</t>
  </si>
  <si>
    <t>Sell ITW, TSM, TSCO, WY</t>
  </si>
  <si>
    <t>Bitcoin: 3%</t>
  </si>
  <si>
    <t>Buy EBAY, NVS</t>
  </si>
  <si>
    <t>Sell BBY, Buy KMI</t>
  </si>
  <si>
    <t>Sell HD, Buy CVS</t>
  </si>
  <si>
    <t>Sell BIPC, buy TPL</t>
  </si>
  <si>
    <t>Add 5% to Defense, -5% to ETFs/CEFs</t>
  </si>
  <si>
    <t>Sell OMAB, buy USB</t>
  </si>
  <si>
    <t>Update (2/01/2021):</t>
  </si>
  <si>
    <t>Sell INTC, buy O</t>
  </si>
  <si>
    <t>https://m1.finance/xWdpkRCoHsWE</t>
  </si>
  <si>
    <t>-Sell BIL, buy IVOL (Defense)</t>
  </si>
  <si>
    <t>-Sell TPL, LRCX. Trim BLK and HDB by -1%</t>
  </si>
  <si>
    <t>-Buy 3% each CVX, BAC, ICE</t>
  </si>
  <si>
    <t>-Sell SCCO, T, buy PBA, BMY (3% each)</t>
  </si>
  <si>
    <t>Update (3/29/2021):</t>
  </si>
  <si>
    <t>-Sell NUE, increase EBAY, ICE, BMY to 4%</t>
  </si>
  <si>
    <t>Defense to 30%, ETFs/CEFs to 30%</t>
  </si>
  <si>
    <t>VNQ to 13%, SGDM to 13%</t>
  </si>
  <si>
    <t>-1% AMGN, +1% KMI</t>
  </si>
  <si>
    <t>Update (6/1/2021):</t>
  </si>
  <si>
    <t>Sell DEO, buy CNQ</t>
  </si>
  <si>
    <t>Sell VNQ, IVOL, AXP</t>
  </si>
  <si>
    <t>Buy AMLP, STIP, PRU in those slots.</t>
  </si>
  <si>
    <t>-3% Defense, +3% Digital Assets</t>
  </si>
  <si>
    <t>-1% EBAY, +1% CERN</t>
  </si>
  <si>
    <t>MSTR to 40%, MARA to 20% in digital assets pie</t>
  </si>
  <si>
    <t>Sell IVZ, buy PHM, for 3% of individual stock pie</t>
  </si>
  <si>
    <t>Sell CERN and ABEV, reduce ICE and EBAY to 3%</t>
  </si>
  <si>
    <t>Buy 4% positions in MO and CI</t>
  </si>
  <si>
    <t>-4% VIGI, -4% IEMG, add 8% ILF to ETF/CEF pie</t>
  </si>
  <si>
    <t>Added 8% URNM to ETF/CEF pie, reduced others. See 2/6/2022 report.</t>
  </si>
  <si>
    <t>Sell RSX, increase AMLP and SGDM to 14% of ETF/CEF pie each</t>
  </si>
  <si>
    <t>Sell CVX and UL; buy SU, increase EBAY, BAC, HDB</t>
  </si>
  <si>
    <t>Defense to 25%, digital assets to 5%</t>
  </si>
  <si>
    <t>Update to new digital assets pie.</t>
  </si>
  <si>
    <t>Reduce VGSH and STIP from 30% to 20% of defense pie. Add 20% IEF.</t>
  </si>
  <si>
    <t>Replace TXN with TROW in the individual stock pie (3%)</t>
  </si>
  <si>
    <t>Update (8/8/2022):</t>
  </si>
  <si>
    <t>Replace PHM with SPG in the individual stock pie (3%)</t>
  </si>
  <si>
    <t>ETF Model Portfolio (M1 Finance)</t>
  </si>
  <si>
    <t>ETFs</t>
  </si>
  <si>
    <t>Update 7/24:</t>
  </si>
  <si>
    <t>Invesco S&amp;P 500 Equal Weight ETF (RSP)</t>
  </si>
  <si>
    <t>-1% GDX, +1% SHY</t>
  </si>
  <si>
    <t>Vanguard Emerging Markets ETF (VWO)</t>
  </si>
  <si>
    <t>Vanguard Developed Markets ETF (VEA)</t>
  </si>
  <si>
    <t>Update 7/31:</t>
  </si>
  <si>
    <t>FlexShares Morningstar Global Natural Resources ETF (GUNR)</t>
  </si>
  <si>
    <t>GDX +1%, SHY -1%</t>
  </si>
  <si>
    <t>Update 9/9:</t>
  </si>
  <si>
    <t>Goldman Sachs Physical Gold ETF (AAAU)</t>
  </si>
  <si>
    <t>SLYV -1%, SHY+1%</t>
  </si>
  <si>
    <t>Greyscale Bitcoin Trust (GBTC)</t>
  </si>
  <si>
    <t>VanEck Vectors Gold Miners ETF (GDX)</t>
  </si>
  <si>
    <t>Update 9/13:</t>
  </si>
  <si>
    <t>Vanguard Real Estate ETF (VNQ)</t>
  </si>
  <si>
    <t>SHY+2%, -1% RSP, -1% SIVR</t>
  </si>
  <si>
    <t>SPDR S&amp;P 600 Small Cap Value ETF (SLYV)</t>
  </si>
  <si>
    <t>iShares Global Energy ETF (IXC)</t>
  </si>
  <si>
    <t>Update 9/21:</t>
  </si>
  <si>
    <t>Alerian MLP ETF (AMLP)</t>
  </si>
  <si>
    <t>VEA -3%, VIGI -3%</t>
  </si>
  <si>
    <t>Aberdeen Standard Physical Silver Shares ETF (SIVR)</t>
  </si>
  <si>
    <t>VWO + 5%, AAAU +1%</t>
  </si>
  <si>
    <t>iShares MSCI Brazil ETF (EWZ)</t>
  </si>
  <si>
    <t>Ark Innovation ETF (ARKK)</t>
  </si>
  <si>
    <t>Update 10/5:</t>
  </si>
  <si>
    <t>Aberdeen Physical Platinum ETF (PPLT)</t>
  </si>
  <si>
    <t>-5% SHY, +4% RSP, +1% AAAU</t>
  </si>
  <si>
    <t>North Shore Global Uranium Mining ETF (URNM)</t>
  </si>
  <si>
    <t>Update 10/12:</t>
  </si>
  <si>
    <t>Buy 4% IXC, -1% each VWO, VEA, VIGI, IWD</t>
  </si>
  <si>
    <t>Update 11/23:</t>
  </si>
  <si>
    <t>-2% AAAU, +2% PPLT</t>
  </si>
  <si>
    <t>https://m1.finance/zQmQFSTGO2Fi</t>
  </si>
  <si>
    <t>Update 1/19:</t>
  </si>
  <si>
    <t>Add 5% to SHY, -2% RSP, -3% VWO</t>
  </si>
  <si>
    <t>Update 2/1:</t>
  </si>
  <si>
    <t>-1% SHY, +1% VWO</t>
  </si>
  <si>
    <t>Update 2/22:</t>
  </si>
  <si>
    <t>-8% SHY -1% AAAU</t>
  </si>
  <si>
    <t>Buy 2% KRE, buy 7% IVOL</t>
  </si>
  <si>
    <t>Update 4/12:</t>
  </si>
  <si>
    <t>Sell VIGI, add more VWO and VEA</t>
  </si>
  <si>
    <t>Reduce AAAU from 7% to 5%, boost GDX to 7%</t>
  </si>
  <si>
    <t>Update 6/28:</t>
  </si>
  <si>
    <t>Sell IVOL, buy STIP</t>
  </si>
  <si>
    <t>Update 7/12:</t>
  </si>
  <si>
    <t>-Sell KRE, IWD. Reduce VNQ to 4%</t>
  </si>
  <si>
    <t>-Increase RSP to 18%, add 3% Digital Assets</t>
  </si>
  <si>
    <t>Update 11/15:</t>
  </si>
  <si>
    <t>MSTR to 40%, MARA to 20% of digital assets pie</t>
  </si>
  <si>
    <t>Update 12/13</t>
  </si>
  <si>
    <t>GDX from 7% to 5%, digital assets from 3% to 5%</t>
  </si>
  <si>
    <t>MSTR to 55% and others to 15% of digital assets pie</t>
  </si>
  <si>
    <t>Update 1/24:</t>
  </si>
  <si>
    <t>-2% RSP, -1% VWO, +3% EWZ</t>
  </si>
  <si>
    <t>Update 2/7:</t>
  </si>
  <si>
    <t>-1% RSP, -1% SVR, +2% URNM</t>
  </si>
  <si>
    <t>Update 3/21:</t>
  </si>
  <si>
    <t>-2% STIP, +2% VEA</t>
  </si>
  <si>
    <t>Update 5/16:</t>
  </si>
  <si>
    <t>Replace digital asset pie with GBTC.</t>
  </si>
  <si>
    <t>Reduce SHY by 1%, increase RSP by 1%.</t>
  </si>
  <si>
    <t>Update 5/31:</t>
  </si>
  <si>
    <t>Replace STIP with IEF as 6% position.</t>
  </si>
  <si>
    <t>Update 6/13:</t>
  </si>
  <si>
    <t>-1% RSP, -1% GUNR, -2% VEA, +4% AMLP</t>
  </si>
  <si>
    <t>Update 7/11:</t>
  </si>
  <si>
    <t>-1% RSP, -1% VWO, -1% GDX, +3% ARKK</t>
  </si>
  <si>
    <t>Interactive Brokers Portfolio</t>
  </si>
  <si>
    <t>Name</t>
  </si>
  <si>
    <t>Ticker</t>
  </si>
  <si>
    <t>Price</t>
  </si>
  <si>
    <t>Shares</t>
  </si>
  <si>
    <t>Total</t>
  </si>
  <si>
    <t>Percent</t>
  </si>
  <si>
    <t>Comments</t>
  </si>
  <si>
    <t>ETFs/Funds</t>
  </si>
  <si>
    <t>Update 7/31/2020: Buy 1 share of MKL</t>
  </si>
  <si>
    <t>Invesco S&amp;P 500 Equal Weight ETF</t>
  </si>
  <si>
    <t>RSP</t>
  </si>
  <si>
    <t xml:space="preserve">Equal-weight S&amp;P 500. </t>
  </si>
  <si>
    <t xml:space="preserve">Update 8/25/2020: Buy 40 shares of TCEHY, sell stake in BBL </t>
  </si>
  <si>
    <t>Vanguard Developed Markets ETF</t>
  </si>
  <si>
    <t>VEA</t>
  </si>
  <si>
    <t xml:space="preserve">Foreign developed equities. </t>
  </si>
  <si>
    <t>Update 9/16/2020: Sell 100 shares of FCX, buy 50 shares of BTI</t>
  </si>
  <si>
    <t>Vanguard Emerging Markets ETF</t>
  </si>
  <si>
    <t>VWO</t>
  </si>
  <si>
    <t xml:space="preserve">Emerging market equities. </t>
  </si>
  <si>
    <t>Update 9/21/2020: Sell 100 shares EMXC, buy 100 shares VWO</t>
  </si>
  <si>
    <t>Goldman Sachs Physical Gold ETF</t>
  </si>
  <si>
    <t>AAAU</t>
  </si>
  <si>
    <t xml:space="preserve">Allocated and redeemable gold in Australian jurisdiction. </t>
  </si>
  <si>
    <t>Update 10/6/2020: Buy 30 shares JD, buy 10 shares RSP</t>
  </si>
  <si>
    <t>Aberdeen Standard Physical Silver Shares ETF</t>
  </si>
  <si>
    <t>SIVR</t>
  </si>
  <si>
    <t xml:space="preserve">Allocated silver in UK jurisdiction. </t>
  </si>
  <si>
    <t>Update 10/14/2020: Sell 5 shares BRKB, buy 20 shares LUKOY</t>
  </si>
  <si>
    <t>U.S. Global Gold and Precious Metal Miners ETF</t>
  </si>
  <si>
    <t>GOAU</t>
  </si>
  <si>
    <t xml:space="preserve">Gold royalty and mining companies, with quality metrics. </t>
  </si>
  <si>
    <t>Update 10/26/2020: Buy 500 shares URPTF, buy 40 shares ITOCY</t>
  </si>
  <si>
    <t>iShares 7-10 Year Treasury ETF</t>
  </si>
  <si>
    <t>IEF</t>
  </si>
  <si>
    <t>Medium/long duration Treasuries</t>
  </si>
  <si>
    <t>Update 10/26/2020: Sell 1 share MKL, 10 shares STIP, 50 shares VEA</t>
  </si>
  <si>
    <t>FlexShares Global Natural Resources ETF</t>
  </si>
  <si>
    <t>GUNR</t>
  </si>
  <si>
    <t xml:space="preserve">Diversified natural resources exposure. </t>
  </si>
  <si>
    <t>Update 11/9/2020: Sell 20 shares RSP, buy 20 shares CVS, 40 shares CPRI</t>
  </si>
  <si>
    <t>Grayscale Bitcoin Trust</t>
  </si>
  <si>
    <t>GBTC</t>
  </si>
  <si>
    <t>Bitcoin exposure. Be mindful of tax situation (not an ETF).</t>
  </si>
  <si>
    <t>Update 11/23/2020: Sell 40 shares BIPC, sell 100 shares AAAU</t>
  </si>
  <si>
    <t>iShares 0-5 Year TIPS Bonds ETF</t>
  </si>
  <si>
    <t>STIP</t>
  </si>
  <si>
    <t>0-5 Year Treasury Inflation-Protected Securities.</t>
  </si>
  <si>
    <t>Update 11/23/2020: Buy 30 shares BNS, buy 30 shares PPLT</t>
  </si>
  <si>
    <t>Aberdeen Standard Physical Platinum Shares ETF</t>
  </si>
  <si>
    <t>PPLT</t>
  </si>
  <si>
    <t>Allocated platinum in UK jurisdiction.</t>
  </si>
  <si>
    <t>Update 12/11/2020: Sell KOL (it is being delisted)</t>
  </si>
  <si>
    <t>iShares Global Energy ETF</t>
  </si>
  <si>
    <t>IXC</t>
  </si>
  <si>
    <t>Global energy producers.</t>
  </si>
  <si>
    <t>Update 12/20/2020: Buy 20 shares ITOCY</t>
  </si>
  <si>
    <t>Sprott Physical Uranium Trust</t>
  </si>
  <si>
    <t>SRUUF</t>
  </si>
  <si>
    <t>Physical uranium trust. Used to be URPTF.</t>
  </si>
  <si>
    <t>Update 12/22/2020: Sell 100 shares GBTC</t>
  </si>
  <si>
    <t>iShares MSCI China ETF</t>
  </si>
  <si>
    <t>MCHI</t>
  </si>
  <si>
    <t xml:space="preserve">Chinese equity exposure. </t>
  </si>
  <si>
    <t>Update 1/6/2021: Buy 25 shares DBSDY</t>
  </si>
  <si>
    <t>iShares MSCI Brazil ETF</t>
  </si>
  <si>
    <t>EWZ</t>
  </si>
  <si>
    <t xml:space="preserve">Brazilian equity exposure. </t>
  </si>
  <si>
    <t>Update 1/20/2021: Sell 50 shares FCX, sell 50 shares VWO</t>
  </si>
  <si>
    <t>Alerian MLP ETF</t>
  </si>
  <si>
    <t>AMLP</t>
  </si>
  <si>
    <t>US midstream exposure.</t>
  </si>
  <si>
    <t>Update 2/01/2021: Buy 100 shares SSUMY, buy 200 shares URPTF</t>
  </si>
  <si>
    <t>Update 2/16/2021: Sell 20 shares TCEHY, sell 100 shares GBTC</t>
  </si>
  <si>
    <t>Update 2/16/2021: Buy 5 shares MITSY, 10 shares HTHIY, 5 shares BABA</t>
  </si>
  <si>
    <t>Update 2/16/2021: Buy 100 more shares SBRCY</t>
  </si>
  <si>
    <t>Royal Dutch Shell</t>
  </si>
  <si>
    <t>SHEL</t>
  </si>
  <si>
    <t>Diversified energy major.</t>
  </si>
  <si>
    <t>Update 3/15/2021: Sell FCX, CPRI, RIO positions</t>
  </si>
  <si>
    <t>British American Tobacco</t>
  </si>
  <si>
    <t>BTI</t>
  </si>
  <si>
    <t>Global tobacco company.</t>
  </si>
  <si>
    <t>Update 3/15/2021: Buy 10 shares BABA, 300 shares URPTF</t>
  </si>
  <si>
    <t>Bristol Myers Squibb</t>
  </si>
  <si>
    <t>BMY</t>
  </si>
  <si>
    <t>Large pharmaceutical company, with strong pipeline.</t>
  </si>
  <si>
    <t>Update 3/15/2021: Buy 10 shares HTHIY, 3 shares ADBE, 50 shares GUNR</t>
  </si>
  <si>
    <t>eBay</t>
  </si>
  <si>
    <t>EBAY</t>
  </si>
  <si>
    <t>Online marketplace.</t>
  </si>
  <si>
    <t>Update 4/12/2021: Sell 100 shares AAAU, buy 100 shares GOAU</t>
  </si>
  <si>
    <t>Bank of Nova Scotia</t>
  </si>
  <si>
    <t>BNS</t>
  </si>
  <si>
    <t>Canadian bank with LatAm operations.</t>
  </si>
  <si>
    <t>Update 4/26/2021: Sell HDB, buy 20 shares BMY, buy 5 shares CI</t>
  </si>
  <si>
    <t>Canadian Natural Resources</t>
  </si>
  <si>
    <t>CNQ</t>
  </si>
  <si>
    <t>Large Canadian oil and gas producer.</t>
  </si>
  <si>
    <t>Update 5/10/2021: Sell 300 shares URPTF, buy 20 more shares BMY</t>
  </si>
  <si>
    <t>PulteGroup</t>
  </si>
  <si>
    <t>PHM</t>
  </si>
  <si>
    <t>American homebuilding company.</t>
  </si>
  <si>
    <t>Update 5/25/2021: Buy 50 shares IXC</t>
  </si>
  <si>
    <t>CVS Health</t>
  </si>
  <si>
    <t>CVS</t>
  </si>
  <si>
    <t>Retail pharmacy and health insurer.</t>
  </si>
  <si>
    <t>Update 6/1/2021: Sell BRK.B, buy 100 more shares IXC</t>
  </si>
  <si>
    <t>Cigna</t>
  </si>
  <si>
    <t>CI</t>
  </si>
  <si>
    <t>Health insurer and pharmacy benefits manager.</t>
  </si>
  <si>
    <t>Update 6/28/2021: Sell AMGN, buy 20 more shares BMY, 5 more shares CI</t>
  </si>
  <si>
    <t>DBS Group Holdings</t>
  </si>
  <si>
    <t>DBSDY</t>
  </si>
  <si>
    <t>Largest bank in Southeast Asia</t>
  </si>
  <si>
    <t>Update 7/12/2021: Sell ADBE, SSUMY, 10 shares RSP, buy 1 share AMZN</t>
  </si>
  <si>
    <t>Mitsui</t>
  </si>
  <si>
    <t>MITSY</t>
  </si>
  <si>
    <t>Japanese trading company.</t>
  </si>
  <si>
    <t>Update 8/6/2021: 700 shares URPTF became 350 shares SRUUF (buy out)</t>
  </si>
  <si>
    <t>MicroStrategy</t>
  </si>
  <si>
    <t>MSTR</t>
  </si>
  <si>
    <t>Software company that uses bitcoins as Treasury reserve assets.</t>
  </si>
  <si>
    <t>Update 11/1/2021: Sell AMZN, buy 20 more shares of TCEHY</t>
  </si>
  <si>
    <t>Bank of America</t>
  </si>
  <si>
    <t>BAC</t>
  </si>
  <si>
    <t>Large US banking institution.</t>
  </si>
  <si>
    <t>Update 11/30/2021: Buy 3 shares of MSTR</t>
  </si>
  <si>
    <t>HDFC Bank</t>
  </si>
  <si>
    <t>HDB</t>
  </si>
  <si>
    <t>Major bank in India.</t>
  </si>
  <si>
    <t>Update 12/13/2021: Sell JD, BABA, TCEHY, buy 75 shares MCHI</t>
  </si>
  <si>
    <t>Update 12/13/2021: Sell 100 shares SBRCY, 20 shares LUKOY</t>
  </si>
  <si>
    <t>Update 12/13/2021: Buy 50 shares VWO, 50 shares CNQ, 50 shares PHM</t>
  </si>
  <si>
    <t>Update 1/24/2022: Sell 50 shares VWO, sell 20 shares ITOCY, buy 150 EWZ</t>
  </si>
  <si>
    <t>Update 2/7/2022: Sell 10 shares SHEL, sell 10 shares ITOCY</t>
  </si>
  <si>
    <t>Update 2/7/2022: Buy 2 shares MSTR, buy 100 shares CNR</t>
  </si>
  <si>
    <t>Update 2/24/2022: Sell CNR due to buyout offer.</t>
  </si>
  <si>
    <t>Lukoil</t>
  </si>
  <si>
    <t>LUKOY</t>
  </si>
  <si>
    <t>N/A</t>
  </si>
  <si>
    <t>One of the historically best-managed oil majors (impaired by war).</t>
  </si>
  <si>
    <t>Update 4/8/2022: Sell HTHIY, buy 2 shares MSTR and 5 shares CI</t>
  </si>
  <si>
    <t>Sberbank</t>
  </si>
  <si>
    <t>SBRCY</t>
  </si>
  <si>
    <t xml:space="preserve">Leading Russian bank, with tech exposure (impaired by war). </t>
  </si>
  <si>
    <t>Update 5/16/2022: Buy 50 shares of GBTC</t>
  </si>
  <si>
    <t>Update 6/2/2022: Sell 50 shares SIL, buy 20 shares IEF</t>
  </si>
  <si>
    <t>Update 6/13/2022: Sell ITOCY position, buy 40 shares of AMLP</t>
  </si>
  <si>
    <t>Update 6/28/2022: Buy 50 shares of GBTC.</t>
  </si>
  <si>
    <t>Update 7/11/2022: Sell 50 shares of SIVR and GOAU.</t>
  </si>
  <si>
    <t>Update 7/11/2022: Buy 40 shares of BAC and HDB.</t>
  </si>
  <si>
    <t>Cash Balance</t>
  </si>
  <si>
    <t>Total Portfolio</t>
  </si>
  <si>
    <t>Other Investment Accounts</t>
  </si>
  <si>
    <t>ETFs/CEFs</t>
  </si>
  <si>
    <t>Update (4/20/2020):</t>
  </si>
  <si>
    <t>Brookfield Asset Management (BAM)</t>
  </si>
  <si>
    <t>iShares Core MSCI Emerging Markets ETF (IEMG)</t>
  </si>
  <si>
    <t>Bought Bitcoin</t>
  </si>
  <si>
    <t>Brookfield Infrastructure Partners (BIP)</t>
  </si>
  <si>
    <t>Discover Financial Services (DFS)</t>
  </si>
  <si>
    <t>VanEck Vectors Russia ETF (RSX)</t>
  </si>
  <si>
    <t>Update (6/11/2020):</t>
  </si>
  <si>
    <t>iShares India ETF (INDA)</t>
  </si>
  <si>
    <t>Bought EMX</t>
  </si>
  <si>
    <t>iShares Brazil ETF (EWZ)</t>
  </si>
  <si>
    <t>Bought more INDA</t>
  </si>
  <si>
    <t>Sberbank (SBRCY)</t>
  </si>
  <si>
    <t>Update (6/24/2020):</t>
  </si>
  <si>
    <t>Lukoil (LUKOY)</t>
  </si>
  <si>
    <t>Sold $10 Sep puts on FCX</t>
  </si>
  <si>
    <t>Pinterest (PINS)</t>
  </si>
  <si>
    <t>iShares MSCI China ETF (MCHI)</t>
  </si>
  <si>
    <t>Update (7/8/2020):</t>
  </si>
  <si>
    <t xml:space="preserve">Canadian Natural Resources (CNQ) </t>
  </si>
  <si>
    <t>Short TSLA, cover if over $1430</t>
  </si>
  <si>
    <t>Update (7/10/2020):</t>
  </si>
  <si>
    <t>Enterprise Products Partners LP (EPD)</t>
  </si>
  <si>
    <t>Covered TSLA short</t>
  </si>
  <si>
    <t>Sprott Physical Uranium (SRUUF)</t>
  </si>
  <si>
    <t>Covered Calls</t>
  </si>
  <si>
    <t>Itochu Corporation (ITOCY)</t>
  </si>
  <si>
    <t>None</t>
  </si>
  <si>
    <t>Update (7/13/2020):</t>
  </si>
  <si>
    <t>Mitsubishi (8058)</t>
  </si>
  <si>
    <t>Short TSLA, cover if over $1700</t>
  </si>
  <si>
    <t>Mitsui (8031)</t>
  </si>
  <si>
    <t>Hitachi (6501)</t>
  </si>
  <si>
    <t>Update (7/30/2020):</t>
  </si>
  <si>
    <t>Bristol Myers Squibb (BMY)</t>
  </si>
  <si>
    <t>Cash-Secured Puts</t>
  </si>
  <si>
    <t>Buy GBTC</t>
  </si>
  <si>
    <t>Update (8/17/2020):</t>
  </si>
  <si>
    <t xml:space="preserve">Cover TSLA. </t>
  </si>
  <si>
    <t>Update (8/25/2020):</t>
  </si>
  <si>
    <t>Sell SBUX, TRV, RSXJ</t>
  </si>
  <si>
    <t>Buy TCEHY, RSX, AMGN, EBAY</t>
  </si>
  <si>
    <t>HDFC Bank of India (HDB)</t>
  </si>
  <si>
    <t>Other (Outside of Traditional Accounts)</t>
  </si>
  <si>
    <t>Physical Bullion (Gold, Silver, Platinum)</t>
  </si>
  <si>
    <t>Update (9/15/2020):</t>
  </si>
  <si>
    <t>Marathan Digital Holdings (MARA)</t>
  </si>
  <si>
    <t>Cold Storage Bitcoin</t>
  </si>
  <si>
    <t>Selling GDX puts, buying more IEMG</t>
  </si>
  <si>
    <t>Private equity of various bitcoin-focused startups</t>
  </si>
  <si>
    <t>Selling ETSY puts</t>
  </si>
  <si>
    <t>DeFi Testing (small positions)</t>
  </si>
  <si>
    <t>ETH, USDC</t>
  </si>
  <si>
    <t>Buy EPD</t>
  </si>
  <si>
    <t>Index-Only Retirement Account</t>
  </si>
  <si>
    <t>S&amp;P 500 (35%)</t>
  </si>
  <si>
    <t>Update (10/26/2020):</t>
  </si>
  <si>
    <t>MSCI EAFE (25%)</t>
  </si>
  <si>
    <t>Buy URPTF</t>
  </si>
  <si>
    <t>Dow Jones U.S. Completion / Small Caps (11%)</t>
  </si>
  <si>
    <t>Bloomberg Barclays Aggregate Bonds (8%)</t>
  </si>
  <si>
    <t>Update (10/28/2020):</t>
  </si>
  <si>
    <t>Short-Term Treasuries (21%)</t>
  </si>
  <si>
    <t>Selling GDX puts, Jan 15 $34</t>
  </si>
  <si>
    <t>Buy ITOCY</t>
  </si>
  <si>
    <t>Update (11/24/2020):</t>
  </si>
  <si>
    <t>Selling GDX puts, Jan 15 $32</t>
  </si>
  <si>
    <t>Update (12/21/2020):</t>
  </si>
  <si>
    <t>Short TSLA, cover if &gt;$695</t>
  </si>
  <si>
    <t>Update (1/4/2021):</t>
  </si>
  <si>
    <t>Cover TSLA short</t>
  </si>
  <si>
    <t>Update (1/20/2021):</t>
  </si>
  <si>
    <t>Short TSLA, cover if &gt;$885</t>
  </si>
  <si>
    <t>Update (1/26/2021):</t>
  </si>
  <si>
    <t>Update (2/23/2021):</t>
  </si>
  <si>
    <t>Sell CAKE</t>
  </si>
  <si>
    <t>Update (2/25/2021):</t>
  </si>
  <si>
    <t>Buy Mitsui, Mitsubishi, Hitachi</t>
  </si>
  <si>
    <t>Buy BABA, sell puts on ADBE</t>
  </si>
  <si>
    <t>Close ADBE put, sell put on FB</t>
  </si>
  <si>
    <t>Buy more EPD, GDX</t>
  </si>
  <si>
    <t>Update (4/29/2021):</t>
  </si>
  <si>
    <t>Buy BMY, buy CI</t>
  </si>
  <si>
    <t>Update (5/10/2021):</t>
  </si>
  <si>
    <t>Buy more LUKOY</t>
  </si>
  <si>
    <t>Update (5/25/2021):</t>
  </si>
  <si>
    <t>Buy more BMY</t>
  </si>
  <si>
    <t>Update (6/17/2021):</t>
  </si>
  <si>
    <t>Sell ROKU and ETSY cash-secured puts</t>
  </si>
  <si>
    <t>Update (6/29/2021):</t>
  </si>
  <si>
    <t>Sell VNQ, SCCO, EMX</t>
  </si>
  <si>
    <t xml:space="preserve">Buy PINS, MELI. Buy more SBRCY. </t>
  </si>
  <si>
    <t>Update (7/26/2021):</t>
  </si>
  <si>
    <t>Buy AMZN, buy more TCEHY</t>
  </si>
  <si>
    <t>Update (8/16/2021):</t>
  </si>
  <si>
    <t>Buy CVS, EOG, buy more CI</t>
  </si>
  <si>
    <t>Buy PHM</t>
  </si>
  <si>
    <t>Update (10/6/2021):</t>
  </si>
  <si>
    <t>Buy more SBRCY and CNQ</t>
  </si>
  <si>
    <t>Sell puts on ROKU, buy more IEMG</t>
  </si>
  <si>
    <t>Sell puts on MARA</t>
  </si>
  <si>
    <t>Update (11/17/2021):</t>
  </si>
  <si>
    <t>Buy SOL for research purposes.</t>
  </si>
  <si>
    <t>Buy FDX, AFL, HDB</t>
  </si>
  <si>
    <t>Buy more EWZ</t>
  </si>
  <si>
    <t>Buy CNR, buy TWLO, sell puts on TWLO, buy more GBTC</t>
  </si>
  <si>
    <t>Update (2/24/2022):</t>
  </si>
  <si>
    <t>Sell CNR due to buyout offer</t>
  </si>
  <si>
    <t>Update (3/15/2022):</t>
  </si>
  <si>
    <t>Buy SU</t>
  </si>
  <si>
    <t>Update (4/18/2022):</t>
  </si>
  <si>
    <t>Sell BABA, TCEHY, buy MCHI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</si>
</sst>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0.0"/>
      <color rgb="FF000000"/>
      <name val="Arial"/>
    </font>
    <font>
      <sz val="9.0"/>
    </font>
    <font>
      <sz val="10.0"/>
    </font>
    <font>
      <b/>
      <sz val="18.0"/>
      <color rgb="FF000000"/>
      <name val="Arial"/>
    </font>
    <font>
      <b/>
      <sz val="9.0"/>
      <color rgb="FFFFFFFF"/>
      <name val="Arial"/>
    </font>
    <font>
      <b/>
      <sz val="9.0"/>
    </font>
    <font>
      <sz val="9.0"/>
      <name val="Arial"/>
    </font>
    <font>
      <sz val="12.0"/>
    </font>
    <font/>
    <font>
      <u/>
      <color rgb="FF1155CC"/>
    </font>
    <font>
      <u/>
      <color rgb="FF0000FF"/>
    </font>
    <font>
      <b/>
      <sz val="12.0"/>
      <color rgb="FFFFFFFF"/>
      <name val="Arial"/>
    </font>
    <font>
      <b/>
      <sz val="10.0"/>
    </font>
    <font>
      <u/>
      <sz val="12.0"/>
      <color rgb="FF0000FF"/>
    </font>
    <font>
      <b/>
      <sz val="18.0"/>
    </font>
    <font>
      <b/>
      <sz val="12.0"/>
      <color rgb="FFFFFFFF"/>
    </font>
    <font>
      <b/>
      <sz val="12.0"/>
      <name val="Arial"/>
    </font>
    <font>
      <b/>
      <sz val="12.0"/>
    </font>
    <font>
      <sz val="12.0"/>
      <name val="Arial"/>
    </font>
    <font>
      <sz val="12.0"/>
      <color rgb="FF000000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center" readingOrder="0"/>
    </xf>
    <xf borderId="0" fillId="3" fontId="4" numFmtId="0" xfId="0" applyAlignment="1" applyFill="1" applyFont="1">
      <alignment horizontal="center" readingOrder="0" vertical="bottom"/>
    </xf>
    <xf borderId="0" fillId="3" fontId="4" numFmtId="9" xfId="0" applyAlignment="1" applyFont="1" applyNumberForma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0" fontId="1" numFmtId="9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 vertical="bottom"/>
    </xf>
    <xf borderId="0" fillId="0" fontId="6" numFmtId="9" xfId="0" applyAlignment="1" applyFont="1" applyNumberFormat="1">
      <alignment horizontal="center" readingOrder="0" vertical="bottom"/>
    </xf>
    <xf borderId="0" fillId="0" fontId="7" numFmtId="9" xfId="0" applyAlignment="1" applyFont="1" applyNumberFormat="1">
      <alignment horizontal="center"/>
    </xf>
    <xf borderId="0" fillId="0" fontId="8" numFmtId="9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3" fontId="11" numFmtId="0" xfId="0" applyAlignment="1" applyFont="1">
      <alignment horizontal="center" readingOrder="0" vertical="bottom"/>
    </xf>
    <xf borderId="0" fillId="3" fontId="11" numFmtId="9" xfId="0" applyAlignment="1" applyFont="1" applyNumberFormat="1">
      <alignment horizontal="center" readingOrder="0" vertical="bottom"/>
    </xf>
    <xf borderId="0" fillId="0" fontId="12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7" numFmtId="10" xfId="0" applyAlignment="1" applyFont="1" applyNumberFormat="1">
      <alignment horizontal="center"/>
    </xf>
    <xf borderId="0" fillId="0" fontId="7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2" fontId="19" numFmtId="164" xfId="0" applyAlignment="1" applyFont="1" applyNumberFormat="1">
      <alignment horizontal="center"/>
    </xf>
    <xf borderId="0" fillId="2" fontId="19" numFmtId="3" xfId="0" applyAlignment="1" applyFont="1" applyNumberFormat="1">
      <alignment horizontal="center" readingOrder="0"/>
    </xf>
    <xf borderId="0" fillId="0" fontId="7" numFmtId="164" xfId="0" applyAlignment="1" applyFont="1" applyNumberFormat="1">
      <alignment horizontal="center" readingOrder="0"/>
    </xf>
    <xf borderId="0" fillId="0" fontId="7" numFmtId="10" xfId="0" applyAlignment="1" applyFont="1" applyNumberFormat="1">
      <alignment horizontal="center" readingOrder="0"/>
    </xf>
    <xf borderId="0" fillId="0" fontId="18" numFmtId="0" xfId="0" applyAlignment="1" applyFont="1">
      <alignment horizontal="center" readingOrder="0" vertical="bottom"/>
    </xf>
    <xf borderId="0" fillId="2" fontId="19" numFmtId="164" xfId="0" applyAlignment="1" applyFont="1" applyNumberFormat="1">
      <alignment horizontal="center" vertical="bottom"/>
    </xf>
    <xf borderId="0" fillId="2" fontId="19" numFmtId="3" xfId="0" applyAlignment="1" applyFont="1" applyNumberFormat="1">
      <alignment horizontal="center" readingOrder="0" vertical="bottom"/>
    </xf>
    <xf borderId="0" fillId="0" fontId="18" numFmtId="164" xfId="0" applyAlignment="1" applyFont="1" applyNumberFormat="1">
      <alignment horizontal="center" vertical="bottom"/>
    </xf>
    <xf borderId="0" fillId="0" fontId="18" numFmtId="10" xfId="0" applyAlignment="1" applyFont="1" applyNumberFormat="1">
      <alignment horizontal="center" vertical="bottom"/>
    </xf>
    <xf borderId="0" fillId="0" fontId="18" numFmtId="0" xfId="0" applyAlignment="1" applyFont="1">
      <alignment horizontal="center" readingOrder="0" vertical="bottom"/>
    </xf>
    <xf borderId="0" fillId="0" fontId="7" numFmtId="0" xfId="0" applyFont="1"/>
    <xf borderId="0" fillId="0" fontId="8" numFmtId="3" xfId="0" applyFont="1" applyNumberFormat="1"/>
    <xf borderId="0" fillId="0" fontId="20" numFmtId="0" xfId="0" applyAlignment="1" applyFont="1">
      <alignment vertical="bottom"/>
    </xf>
    <xf borderId="0" fillId="2" fontId="19" numFmtId="164" xfId="0" applyAlignment="1" applyFont="1" applyNumberFormat="1">
      <alignment horizontal="center" readingOrder="0"/>
    </xf>
    <xf borderId="0" fillId="2" fontId="19" numFmtId="0" xfId="0" applyAlignment="1" applyFont="1">
      <alignment horizontal="left" readingOrder="0"/>
    </xf>
    <xf borderId="0" fillId="0" fontId="17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1.finance/f8yr78jzFMk7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1.finance/xWdpkRCoHsW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1.finance/zQmQFSTGO2Fi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31.38"/>
    <col customWidth="1" min="3" max="3" width="5.13"/>
    <col customWidth="1" min="4" max="4" width="0.75"/>
    <col customWidth="1" min="5" max="5" width="31.38"/>
    <col customWidth="1" min="6" max="6" width="5.88"/>
    <col customWidth="1" min="7" max="7" width="4.75"/>
    <col customWidth="1" min="8" max="8" width="60.38"/>
  </cols>
  <sheetData>
    <row r="1">
      <c r="A1" s="1"/>
      <c r="B1" s="1"/>
      <c r="C1" s="1"/>
      <c r="D1" s="1"/>
      <c r="E1" s="1"/>
      <c r="F1" s="1"/>
      <c r="G1" s="2"/>
    </row>
    <row r="2">
      <c r="A2" s="1"/>
      <c r="B2" s="1"/>
      <c r="C2" s="1"/>
      <c r="D2" s="1"/>
      <c r="E2" s="1"/>
      <c r="F2" s="1"/>
      <c r="G2" s="2"/>
    </row>
    <row r="3">
      <c r="A3" s="1"/>
      <c r="B3" s="1"/>
      <c r="C3" s="1"/>
      <c r="D3" s="1"/>
      <c r="E3" s="1"/>
      <c r="F3" s="1"/>
      <c r="G3" s="2"/>
    </row>
    <row r="4">
      <c r="A4" s="1"/>
      <c r="B4" s="1"/>
      <c r="C4" s="1"/>
      <c r="D4" s="1"/>
      <c r="E4" s="1"/>
      <c r="F4" s="1"/>
      <c r="G4" s="2"/>
    </row>
    <row r="5">
      <c r="A5" s="1"/>
      <c r="B5" s="1"/>
      <c r="C5" s="1"/>
      <c r="D5" s="1"/>
      <c r="E5" s="1"/>
      <c r="F5" s="1"/>
      <c r="G5" s="2"/>
    </row>
    <row r="6">
      <c r="A6" s="1"/>
      <c r="B6" s="3" t="s">
        <v>0</v>
      </c>
      <c r="G6" s="2"/>
    </row>
    <row r="7" ht="11.25" customHeight="1">
      <c r="A7" s="1"/>
      <c r="B7" s="4" t="s">
        <v>1</v>
      </c>
      <c r="C7" s="5">
        <v>0.27</v>
      </c>
      <c r="D7" s="1"/>
      <c r="E7" s="4" t="s">
        <v>2</v>
      </c>
      <c r="F7" s="5">
        <v>0.18</v>
      </c>
      <c r="G7" s="2"/>
      <c r="H7" s="6" t="s">
        <v>3</v>
      </c>
    </row>
    <row r="8" ht="11.25" customHeight="1">
      <c r="A8" s="1"/>
      <c r="B8" s="7" t="s">
        <v>4</v>
      </c>
      <c r="C8" s="8">
        <v>0.04</v>
      </c>
      <c r="D8" s="1"/>
      <c r="E8" s="7" t="s">
        <v>5</v>
      </c>
      <c r="F8" s="8">
        <v>0.24</v>
      </c>
      <c r="G8" s="2"/>
      <c r="H8" s="7" t="s">
        <v>6</v>
      </c>
    </row>
    <row r="9" ht="11.25" customHeight="1">
      <c r="A9" s="1"/>
      <c r="B9" s="7" t="s">
        <v>7</v>
      </c>
      <c r="C9" s="8">
        <v>0.04</v>
      </c>
      <c r="D9" s="1"/>
      <c r="E9" s="7" t="s">
        <v>8</v>
      </c>
      <c r="F9" s="8">
        <v>0.2</v>
      </c>
      <c r="G9" s="2"/>
      <c r="H9" s="7"/>
    </row>
    <row r="10" ht="11.25" customHeight="1">
      <c r="A10" s="1"/>
      <c r="B10" s="7" t="s">
        <v>9</v>
      </c>
      <c r="C10" s="8">
        <v>0.04</v>
      </c>
      <c r="D10" s="9"/>
      <c r="E10" s="7" t="s">
        <v>10</v>
      </c>
      <c r="F10" s="8">
        <v>0.18</v>
      </c>
      <c r="G10" s="2"/>
      <c r="H10" s="6" t="s">
        <v>11</v>
      </c>
    </row>
    <row r="11" ht="11.25" customHeight="1">
      <c r="A11" s="1"/>
      <c r="B11" s="7" t="s">
        <v>12</v>
      </c>
      <c r="C11" s="8">
        <v>0.04</v>
      </c>
      <c r="D11" s="9"/>
      <c r="E11" s="7" t="s">
        <v>13</v>
      </c>
      <c r="F11" s="8">
        <v>0.18</v>
      </c>
      <c r="G11" s="2"/>
      <c r="H11" s="7" t="s">
        <v>14</v>
      </c>
    </row>
    <row r="12" ht="11.25" customHeight="1">
      <c r="A12" s="10"/>
      <c r="B12" s="7" t="s">
        <v>15</v>
      </c>
      <c r="C12" s="8">
        <v>0.04</v>
      </c>
      <c r="D12" s="9"/>
      <c r="E12" s="7" t="s">
        <v>16</v>
      </c>
      <c r="F12" s="8">
        <v>0.1</v>
      </c>
      <c r="G12" s="2"/>
      <c r="H12" s="7" t="s">
        <v>17</v>
      </c>
    </row>
    <row r="13" ht="11.25" customHeight="1">
      <c r="A13" s="1"/>
      <c r="B13" s="7" t="s">
        <v>18</v>
      </c>
      <c r="C13" s="8">
        <v>0.04</v>
      </c>
      <c r="D13" s="9"/>
      <c r="E13" s="7" t="s">
        <v>19</v>
      </c>
      <c r="F13" s="8">
        <v>0.1</v>
      </c>
      <c r="G13" s="2"/>
      <c r="H13" s="7" t="s">
        <v>20</v>
      </c>
    </row>
    <row r="14" ht="11.25" customHeight="1">
      <c r="A14" s="1"/>
      <c r="B14" s="7" t="s">
        <v>21</v>
      </c>
      <c r="C14" s="8">
        <v>0.04</v>
      </c>
      <c r="D14" s="9"/>
      <c r="G14" s="2"/>
      <c r="H14" s="7" t="s">
        <v>22</v>
      </c>
    </row>
    <row r="15" ht="11.25" customHeight="1">
      <c r="A15" s="1"/>
      <c r="B15" s="7" t="s">
        <v>23</v>
      </c>
      <c r="C15" s="8">
        <v>0.04</v>
      </c>
      <c r="D15" s="9"/>
      <c r="G15" s="2"/>
      <c r="H15" s="7"/>
    </row>
    <row r="16" ht="11.25" customHeight="1">
      <c r="A16" s="10"/>
      <c r="B16" s="7" t="s">
        <v>24</v>
      </c>
      <c r="C16" s="8">
        <v>0.04</v>
      </c>
      <c r="D16" s="9"/>
      <c r="E16" s="7"/>
      <c r="F16" s="8"/>
      <c r="G16" s="2"/>
      <c r="H16" s="6" t="s">
        <v>25</v>
      </c>
    </row>
    <row r="17" ht="11.25" customHeight="1">
      <c r="A17" s="1"/>
      <c r="B17" s="7" t="s">
        <v>26</v>
      </c>
      <c r="C17" s="8">
        <v>0.04</v>
      </c>
      <c r="D17" s="9"/>
      <c r="E17" s="4" t="s">
        <v>27</v>
      </c>
      <c r="F17" s="5">
        <v>0.12</v>
      </c>
      <c r="G17" s="2"/>
      <c r="H17" s="7" t="s">
        <v>28</v>
      </c>
    </row>
    <row r="18" ht="11.25" customHeight="1">
      <c r="A18" s="1"/>
      <c r="B18" s="7" t="s">
        <v>29</v>
      </c>
      <c r="C18" s="8">
        <v>0.03</v>
      </c>
      <c r="D18" s="9"/>
      <c r="E18" s="7" t="s">
        <v>30</v>
      </c>
      <c r="F18" s="8">
        <v>0.08</v>
      </c>
      <c r="G18" s="2"/>
      <c r="H18" s="7"/>
    </row>
    <row r="19" ht="11.25" customHeight="1">
      <c r="A19" s="1"/>
      <c r="B19" s="7" t="s">
        <v>31</v>
      </c>
      <c r="C19" s="8">
        <v>0.03</v>
      </c>
      <c r="D19" s="9"/>
      <c r="E19" s="7" t="s">
        <v>32</v>
      </c>
      <c r="F19" s="8">
        <v>0.08</v>
      </c>
      <c r="G19" s="2"/>
      <c r="H19" s="6" t="s">
        <v>33</v>
      </c>
    </row>
    <row r="20" ht="11.25" customHeight="1">
      <c r="A20" s="1"/>
      <c r="B20" s="7" t="s">
        <v>34</v>
      </c>
      <c r="C20" s="8">
        <v>0.03</v>
      </c>
      <c r="D20" s="9"/>
      <c r="E20" s="7" t="s">
        <v>35</v>
      </c>
      <c r="F20" s="8">
        <v>0.08</v>
      </c>
      <c r="G20" s="2"/>
      <c r="H20" s="7" t="s">
        <v>36</v>
      </c>
    </row>
    <row r="21" ht="11.25" customHeight="1">
      <c r="A21" s="1"/>
      <c r="B21" s="7" t="s">
        <v>37</v>
      </c>
      <c r="C21" s="8">
        <v>0.03</v>
      </c>
      <c r="D21" s="9"/>
      <c r="E21" s="7" t="s">
        <v>38</v>
      </c>
      <c r="F21" s="8">
        <v>0.08</v>
      </c>
      <c r="G21" s="2"/>
      <c r="H21" s="7" t="s">
        <v>39</v>
      </c>
    </row>
    <row r="22" ht="11.25" customHeight="1">
      <c r="A22" s="1"/>
      <c r="B22" s="7" t="s">
        <v>40</v>
      </c>
      <c r="C22" s="8">
        <v>0.03</v>
      </c>
      <c r="D22" s="9"/>
      <c r="E22" s="7" t="s">
        <v>41</v>
      </c>
      <c r="F22" s="8">
        <v>0.08</v>
      </c>
      <c r="G22" s="2"/>
      <c r="H22" s="7"/>
    </row>
    <row r="23" ht="11.25" customHeight="1">
      <c r="A23" s="1"/>
      <c r="B23" s="7" t="s">
        <v>42</v>
      </c>
      <c r="C23" s="8">
        <v>0.03</v>
      </c>
      <c r="D23" s="9"/>
      <c r="E23" s="7" t="s">
        <v>43</v>
      </c>
      <c r="F23" s="8">
        <v>0.08</v>
      </c>
      <c r="G23" s="2"/>
      <c r="H23" s="6" t="s">
        <v>44</v>
      </c>
    </row>
    <row r="24" ht="11.25" customHeight="1">
      <c r="A24" s="10"/>
      <c r="B24" s="7" t="s">
        <v>45</v>
      </c>
      <c r="C24" s="8">
        <v>0.03</v>
      </c>
      <c r="D24" s="1"/>
      <c r="E24" s="7" t="s">
        <v>46</v>
      </c>
      <c r="F24" s="8">
        <v>0.08</v>
      </c>
      <c r="G24" s="2"/>
      <c r="H24" s="7" t="s">
        <v>47</v>
      </c>
    </row>
    <row r="25" ht="11.25" customHeight="1">
      <c r="A25" s="1"/>
      <c r="B25" s="7" t="s">
        <v>48</v>
      </c>
      <c r="C25" s="8">
        <v>0.03</v>
      </c>
      <c r="D25" s="1"/>
      <c r="E25" s="7" t="s">
        <v>49</v>
      </c>
      <c r="F25" s="8">
        <v>0.08</v>
      </c>
      <c r="G25" s="2"/>
      <c r="H25" s="7"/>
    </row>
    <row r="26" ht="11.25" customHeight="1">
      <c r="A26" s="1"/>
      <c r="B26" s="7" t="s">
        <v>50</v>
      </c>
      <c r="C26" s="8">
        <v>0.03</v>
      </c>
      <c r="D26" s="1"/>
      <c r="E26" s="7" t="s">
        <v>51</v>
      </c>
      <c r="F26" s="8">
        <v>0.06</v>
      </c>
      <c r="G26" s="2"/>
      <c r="H26" s="6" t="s">
        <v>52</v>
      </c>
    </row>
    <row r="27" ht="11.25" customHeight="1">
      <c r="A27" s="1"/>
      <c r="B27" s="7" t="s">
        <v>53</v>
      </c>
      <c r="C27" s="8">
        <v>0.03</v>
      </c>
      <c r="D27" s="9"/>
      <c r="E27" s="7" t="s">
        <v>54</v>
      </c>
      <c r="F27" s="8">
        <v>0.06</v>
      </c>
      <c r="G27" s="2"/>
      <c r="H27" s="7" t="s">
        <v>55</v>
      </c>
    </row>
    <row r="28" ht="11.25" customHeight="1">
      <c r="A28" s="1"/>
      <c r="B28" s="7" t="s">
        <v>56</v>
      </c>
      <c r="C28" s="8">
        <v>0.03</v>
      </c>
      <c r="D28" s="9"/>
      <c r="E28" s="7" t="s">
        <v>57</v>
      </c>
      <c r="F28" s="8">
        <v>0.06</v>
      </c>
      <c r="G28" s="2"/>
      <c r="H28" s="7"/>
    </row>
    <row r="29" ht="11.25" customHeight="1">
      <c r="A29" s="1"/>
      <c r="B29" s="7" t="s">
        <v>58</v>
      </c>
      <c r="C29" s="8">
        <v>0.03</v>
      </c>
      <c r="D29" s="9"/>
      <c r="E29" s="7" t="s">
        <v>59</v>
      </c>
      <c r="F29" s="8">
        <v>0.06</v>
      </c>
      <c r="G29" s="2"/>
      <c r="H29" s="6" t="s">
        <v>60</v>
      </c>
    </row>
    <row r="30" ht="11.25" customHeight="1">
      <c r="A30" s="1"/>
      <c r="B30" s="7" t="s">
        <v>61</v>
      </c>
      <c r="C30" s="8">
        <v>0.03</v>
      </c>
      <c r="D30" s="9"/>
      <c r="E30" s="7" t="s">
        <v>62</v>
      </c>
      <c r="F30" s="8">
        <v>0.04</v>
      </c>
      <c r="G30" s="2"/>
      <c r="H30" s="7" t="s">
        <v>63</v>
      </c>
    </row>
    <row r="31" ht="11.25" customHeight="1">
      <c r="A31" s="10"/>
      <c r="B31" s="7" t="s">
        <v>64</v>
      </c>
      <c r="C31" s="8">
        <v>0.03</v>
      </c>
      <c r="D31" s="9"/>
      <c r="E31" s="7" t="s">
        <v>65</v>
      </c>
      <c r="F31" s="8">
        <v>0.04</v>
      </c>
      <c r="G31" s="2"/>
    </row>
    <row r="32" ht="11.25" customHeight="1">
      <c r="A32" s="1"/>
      <c r="B32" s="7" t="s">
        <v>66</v>
      </c>
      <c r="C32" s="8">
        <v>0.03</v>
      </c>
      <c r="D32" s="9"/>
      <c r="E32" s="7" t="s">
        <v>67</v>
      </c>
      <c r="F32" s="8">
        <v>0.04</v>
      </c>
      <c r="G32" s="2"/>
      <c r="H32" s="6" t="s">
        <v>68</v>
      </c>
    </row>
    <row r="33" ht="11.25" customHeight="1">
      <c r="A33" s="1"/>
      <c r="B33" s="7" t="s">
        <v>69</v>
      </c>
      <c r="C33" s="8">
        <v>0.03</v>
      </c>
      <c r="D33" s="9"/>
      <c r="G33" s="2"/>
      <c r="H33" s="7" t="s">
        <v>70</v>
      </c>
    </row>
    <row r="34" ht="11.25" customHeight="1">
      <c r="A34" s="1"/>
      <c r="B34" s="7" t="s">
        <v>71</v>
      </c>
      <c r="C34" s="8">
        <v>0.03</v>
      </c>
      <c r="D34" s="9"/>
      <c r="G34" s="2"/>
    </row>
    <row r="35" ht="11.25" customHeight="1">
      <c r="A35" s="1"/>
      <c r="B35" s="7" t="s">
        <v>72</v>
      </c>
      <c r="C35" s="8">
        <v>0.03</v>
      </c>
      <c r="D35" s="9"/>
      <c r="E35" s="7"/>
      <c r="F35" s="8"/>
      <c r="G35" s="2"/>
      <c r="H35" s="6" t="s">
        <v>73</v>
      </c>
    </row>
    <row r="36" ht="11.25" customHeight="1">
      <c r="A36" s="1"/>
      <c r="B36" s="7" t="s">
        <v>74</v>
      </c>
      <c r="C36" s="8">
        <v>0.03</v>
      </c>
      <c r="D36" s="9"/>
      <c r="E36" s="7"/>
      <c r="F36" s="8"/>
      <c r="G36" s="2"/>
      <c r="H36" s="7" t="s">
        <v>75</v>
      </c>
    </row>
    <row r="37" ht="11.25" customHeight="1">
      <c r="A37" s="1"/>
      <c r="B37" s="7" t="s">
        <v>76</v>
      </c>
      <c r="C37" s="8">
        <v>0.03</v>
      </c>
      <c r="D37" s="9"/>
      <c r="E37" s="7"/>
      <c r="F37" s="8"/>
    </row>
    <row r="38" ht="11.25" customHeight="1">
      <c r="A38" s="1"/>
      <c r="D38" s="9"/>
      <c r="E38" s="7"/>
      <c r="F38" s="8"/>
      <c r="H38" s="6" t="s">
        <v>77</v>
      </c>
    </row>
    <row r="39" ht="11.25" customHeight="1">
      <c r="A39" s="1"/>
      <c r="B39" s="4" t="s">
        <v>78</v>
      </c>
      <c r="C39" s="5">
        <v>0.12</v>
      </c>
      <c r="D39" s="9"/>
      <c r="E39" s="4" t="s">
        <v>79</v>
      </c>
      <c r="F39" s="5">
        <v>0.05</v>
      </c>
      <c r="H39" s="7" t="s">
        <v>80</v>
      </c>
    </row>
    <row r="40" ht="11.25" customHeight="1">
      <c r="A40" s="1"/>
      <c r="B40" s="7" t="s">
        <v>81</v>
      </c>
      <c r="C40" s="8">
        <v>0.14</v>
      </c>
      <c r="D40" s="9"/>
      <c r="H40" s="7" t="s">
        <v>82</v>
      </c>
    </row>
    <row r="41" ht="11.25" customHeight="1">
      <c r="A41" s="1"/>
      <c r="B41" s="7" t="s">
        <v>83</v>
      </c>
      <c r="C41" s="8">
        <v>0.12</v>
      </c>
      <c r="D41" s="9"/>
      <c r="E41" s="4" t="s">
        <v>84</v>
      </c>
      <c r="F41" s="5">
        <v>0.06</v>
      </c>
      <c r="H41" s="11"/>
    </row>
    <row r="42" ht="11.25" customHeight="1">
      <c r="A42" s="1"/>
      <c r="B42" s="7" t="s">
        <v>85</v>
      </c>
      <c r="C42" s="8">
        <v>0.12</v>
      </c>
      <c r="D42" s="9"/>
      <c r="H42" s="6" t="s">
        <v>86</v>
      </c>
    </row>
    <row r="43" ht="11.25" customHeight="1">
      <c r="A43" s="1"/>
      <c r="B43" s="7" t="s">
        <v>87</v>
      </c>
      <c r="C43" s="8">
        <v>0.12</v>
      </c>
      <c r="D43" s="9"/>
      <c r="E43" s="4" t="s">
        <v>88</v>
      </c>
      <c r="F43" s="5">
        <v>0.06</v>
      </c>
      <c r="H43" s="7" t="s">
        <v>89</v>
      </c>
    </row>
    <row r="44" ht="11.25" customHeight="1">
      <c r="A44" s="1"/>
      <c r="B44" s="7" t="s">
        <v>90</v>
      </c>
      <c r="C44" s="8">
        <v>0.1</v>
      </c>
      <c r="D44" s="9"/>
      <c r="H44" s="7" t="s">
        <v>91</v>
      </c>
    </row>
    <row r="45" ht="11.25" customHeight="1">
      <c r="A45" s="1"/>
      <c r="B45" s="7" t="s">
        <v>92</v>
      </c>
      <c r="C45" s="8">
        <v>0.1</v>
      </c>
      <c r="D45" s="9"/>
      <c r="E45" s="4" t="s">
        <v>93</v>
      </c>
      <c r="F45" s="5">
        <v>0.04</v>
      </c>
      <c r="H45" s="11"/>
    </row>
    <row r="46" ht="11.25" customHeight="1">
      <c r="A46" s="1"/>
      <c r="B46" s="7" t="s">
        <v>94</v>
      </c>
      <c r="C46" s="8">
        <v>0.08</v>
      </c>
      <c r="D46" s="9"/>
      <c r="H46" s="6" t="s">
        <v>95</v>
      </c>
    </row>
    <row r="47" ht="11.25" customHeight="1">
      <c r="A47" s="1"/>
      <c r="B47" s="12" t="s">
        <v>96</v>
      </c>
      <c r="C47" s="13">
        <v>0.08</v>
      </c>
      <c r="D47" s="9"/>
      <c r="E47" s="4" t="s">
        <v>97</v>
      </c>
      <c r="F47" s="5">
        <v>0.04</v>
      </c>
      <c r="H47" s="7" t="s">
        <v>98</v>
      </c>
    </row>
    <row r="48" ht="11.25" customHeight="1">
      <c r="A48" s="1"/>
      <c r="B48" s="7" t="s">
        <v>99</v>
      </c>
      <c r="C48" s="8">
        <v>0.08</v>
      </c>
      <c r="D48" s="9"/>
      <c r="H48" s="11"/>
    </row>
    <row r="49" ht="11.25" customHeight="1">
      <c r="A49" s="1"/>
      <c r="B49" s="7" t="s">
        <v>100</v>
      </c>
      <c r="C49" s="8">
        <v>0.06</v>
      </c>
      <c r="D49" s="9"/>
      <c r="E49" s="4" t="s">
        <v>101</v>
      </c>
      <c r="F49" s="5">
        <v>0.04</v>
      </c>
      <c r="H49" s="6" t="s">
        <v>102</v>
      </c>
    </row>
    <row r="50" ht="11.25" customHeight="1">
      <c r="A50" s="1"/>
      <c r="D50" s="9"/>
      <c r="E50" s="1"/>
      <c r="F50" s="1"/>
      <c r="H50" s="7" t="s">
        <v>103</v>
      </c>
    </row>
    <row r="51" ht="11.25" customHeight="1">
      <c r="A51" s="1"/>
      <c r="D51" s="9"/>
      <c r="E51" s="4" t="s">
        <v>104</v>
      </c>
      <c r="F51" s="5">
        <v>0.02</v>
      </c>
      <c r="H51" s="11"/>
    </row>
    <row r="52" ht="11.25" customHeight="1">
      <c r="A52" s="1"/>
      <c r="D52" s="9"/>
      <c r="H52" s="6" t="s">
        <v>105</v>
      </c>
    </row>
    <row r="53" ht="11.25" customHeight="1">
      <c r="B53" s="7"/>
      <c r="C53" s="8"/>
      <c r="D53" s="14"/>
      <c r="H53" s="7" t="s">
        <v>106</v>
      </c>
    </row>
    <row r="54" ht="11.25" customHeight="1">
      <c r="D54" s="14"/>
      <c r="E54" s="7"/>
      <c r="F54" s="8"/>
      <c r="H54" s="7" t="s">
        <v>107</v>
      </c>
    </row>
    <row r="55" ht="11.25" customHeight="1">
      <c r="D55" s="14"/>
      <c r="E55" s="7"/>
      <c r="F55" s="8"/>
      <c r="H55" s="11"/>
    </row>
    <row r="56" ht="11.25" customHeight="1">
      <c r="D56" s="15"/>
      <c r="E56" s="7"/>
      <c r="F56" s="8"/>
      <c r="H56" s="6" t="s">
        <v>108</v>
      </c>
    </row>
    <row r="57" ht="11.25" customHeight="1">
      <c r="E57" s="7"/>
      <c r="F57" s="8"/>
      <c r="H57" s="7" t="s">
        <v>109</v>
      </c>
    </row>
    <row r="58" ht="11.25" customHeight="1">
      <c r="H58" s="11"/>
    </row>
    <row r="59" ht="11.25" customHeight="1">
      <c r="H59" s="6" t="s">
        <v>110</v>
      </c>
    </row>
    <row r="60" ht="11.25" customHeight="1">
      <c r="H60" s="7" t="s">
        <v>111</v>
      </c>
    </row>
    <row r="61" ht="11.25" customHeight="1">
      <c r="H61" s="7" t="s">
        <v>112</v>
      </c>
    </row>
    <row r="62" ht="11.25" customHeight="1">
      <c r="H62" s="11"/>
    </row>
    <row r="63" ht="11.25" customHeight="1">
      <c r="H63" s="6" t="s">
        <v>113</v>
      </c>
    </row>
    <row r="64" ht="11.25" customHeight="1">
      <c r="H64" s="7" t="s">
        <v>114</v>
      </c>
    </row>
    <row r="65" ht="15.75" customHeight="1">
      <c r="H65" s="7" t="s">
        <v>115</v>
      </c>
    </row>
    <row r="66" ht="15.75" customHeight="1">
      <c r="B66" s="16" t="s">
        <v>116</v>
      </c>
      <c r="H66" s="7" t="s">
        <v>117</v>
      </c>
    </row>
    <row r="67" ht="15.75" customHeight="1">
      <c r="B67" s="17" t="s">
        <v>118</v>
      </c>
    </row>
    <row r="68" ht="15.75" customHeight="1">
      <c r="H68" s="6" t="s">
        <v>119</v>
      </c>
    </row>
    <row r="69" ht="15.75" customHeight="1">
      <c r="H69" s="7" t="s">
        <v>120</v>
      </c>
    </row>
    <row r="70" ht="15.75" customHeight="1">
      <c r="H70" s="7" t="s">
        <v>121</v>
      </c>
    </row>
    <row r="71" ht="15.75" customHeight="1">
      <c r="H71" s="7" t="s">
        <v>122</v>
      </c>
    </row>
    <row r="72" ht="15.75" customHeight="1">
      <c r="H72" s="7" t="s">
        <v>123</v>
      </c>
    </row>
    <row r="73" ht="15.75" customHeight="1">
      <c r="H73" s="11"/>
    </row>
    <row r="74" ht="15.75" customHeight="1">
      <c r="H74" s="6" t="s">
        <v>124</v>
      </c>
    </row>
    <row r="75" ht="15.75" customHeight="1">
      <c r="H75" s="7" t="s">
        <v>125</v>
      </c>
    </row>
    <row r="76" ht="15.75" customHeight="1">
      <c r="H76" s="7" t="s">
        <v>126</v>
      </c>
    </row>
    <row r="77" ht="15.75" customHeight="1">
      <c r="H77" s="7" t="s">
        <v>127</v>
      </c>
    </row>
    <row r="78">
      <c r="H78" s="7" t="s">
        <v>128</v>
      </c>
    </row>
    <row r="79">
      <c r="H79" s="7" t="s">
        <v>129</v>
      </c>
    </row>
    <row r="80">
      <c r="H80" s="7" t="s">
        <v>130</v>
      </c>
    </row>
    <row r="82">
      <c r="H82" s="6" t="s">
        <v>131</v>
      </c>
    </row>
    <row r="83">
      <c r="H83" s="7" t="s">
        <v>132</v>
      </c>
    </row>
    <row r="84">
      <c r="H84" s="7" t="s">
        <v>133</v>
      </c>
    </row>
    <row r="85">
      <c r="H85" s="7" t="s">
        <v>134</v>
      </c>
    </row>
    <row r="86">
      <c r="H86" s="7"/>
    </row>
    <row r="87">
      <c r="H87" s="6" t="s">
        <v>135</v>
      </c>
    </row>
    <row r="88">
      <c r="H88" s="7" t="s">
        <v>136</v>
      </c>
    </row>
    <row r="89">
      <c r="H89" s="7" t="s">
        <v>137</v>
      </c>
    </row>
    <row r="91">
      <c r="H91" s="6" t="s">
        <v>138</v>
      </c>
    </row>
    <row r="92">
      <c r="H92" s="7" t="s">
        <v>139</v>
      </c>
    </row>
    <row r="94">
      <c r="H94" s="6" t="s">
        <v>140</v>
      </c>
    </row>
    <row r="95">
      <c r="H95" s="7" t="s">
        <v>141</v>
      </c>
    </row>
    <row r="97">
      <c r="H97" s="6" t="s">
        <v>142</v>
      </c>
    </row>
    <row r="98">
      <c r="H98" s="7" t="s">
        <v>143</v>
      </c>
    </row>
    <row r="100">
      <c r="H100" s="6" t="s">
        <v>144</v>
      </c>
    </row>
    <row r="101">
      <c r="H101" s="7" t="s">
        <v>145</v>
      </c>
    </row>
    <row r="103">
      <c r="H103" s="6" t="s">
        <v>146</v>
      </c>
    </row>
    <row r="104">
      <c r="H104" s="7" t="s">
        <v>147</v>
      </c>
    </row>
    <row r="106">
      <c r="H106" s="6" t="s">
        <v>148</v>
      </c>
    </row>
    <row r="107">
      <c r="H107" s="7" t="s">
        <v>149</v>
      </c>
    </row>
    <row r="108">
      <c r="H108" s="7" t="s">
        <v>150</v>
      </c>
    </row>
    <row r="110">
      <c r="H110" s="6" t="s">
        <v>151</v>
      </c>
    </row>
    <row r="111">
      <c r="H111" s="7" t="s">
        <v>152</v>
      </c>
    </row>
    <row r="112">
      <c r="H112" s="7" t="s">
        <v>153</v>
      </c>
    </row>
    <row r="113">
      <c r="H113" s="7" t="s">
        <v>154</v>
      </c>
    </row>
    <row r="115">
      <c r="H115" s="6" t="s">
        <v>155</v>
      </c>
    </row>
    <row r="116">
      <c r="H116" s="7" t="s">
        <v>156</v>
      </c>
    </row>
    <row r="118">
      <c r="H118" s="6" t="s">
        <v>157</v>
      </c>
    </row>
    <row r="119">
      <c r="H119" s="7" t="s">
        <v>158</v>
      </c>
    </row>
    <row r="120">
      <c r="H120" s="7" t="s">
        <v>159</v>
      </c>
    </row>
    <row r="122">
      <c r="H122" s="6" t="s">
        <v>160</v>
      </c>
    </row>
    <row r="123">
      <c r="H123" s="7" t="s">
        <v>161</v>
      </c>
    </row>
    <row r="124">
      <c r="H124" s="7" t="s">
        <v>162</v>
      </c>
    </row>
    <row r="126">
      <c r="H126" s="6" t="s">
        <v>163</v>
      </c>
    </row>
    <row r="127">
      <c r="H127" s="7" t="s">
        <v>164</v>
      </c>
    </row>
    <row r="129">
      <c r="H129" s="6" t="s">
        <v>165</v>
      </c>
    </row>
    <row r="130">
      <c r="H130" s="7" t="s">
        <v>166</v>
      </c>
    </row>
    <row r="132">
      <c r="H132" s="6" t="s">
        <v>167</v>
      </c>
    </row>
    <row r="133">
      <c r="H133" s="7" t="s">
        <v>168</v>
      </c>
    </row>
    <row r="134">
      <c r="H134" s="7" t="s">
        <v>169</v>
      </c>
    </row>
    <row r="136">
      <c r="H136" s="6" t="s">
        <v>170</v>
      </c>
    </row>
    <row r="137">
      <c r="H137" s="7" t="s">
        <v>171</v>
      </c>
    </row>
    <row r="138">
      <c r="H138" s="7"/>
    </row>
    <row r="139">
      <c r="H139" s="6" t="s">
        <v>172</v>
      </c>
    </row>
    <row r="140">
      <c r="H140" s="7" t="s">
        <v>173</v>
      </c>
    </row>
    <row r="141">
      <c r="H141" s="7" t="s">
        <v>174</v>
      </c>
    </row>
    <row r="143">
      <c r="H143" s="6" t="s">
        <v>175</v>
      </c>
    </row>
    <row r="144">
      <c r="H144" s="7" t="s">
        <v>176</v>
      </c>
    </row>
    <row r="145">
      <c r="H145" s="7" t="s">
        <v>177</v>
      </c>
    </row>
    <row r="147">
      <c r="H147" s="6" t="s">
        <v>178</v>
      </c>
    </row>
    <row r="148">
      <c r="H148" s="7" t="s">
        <v>179</v>
      </c>
    </row>
    <row r="150">
      <c r="H150" s="6" t="s">
        <v>180</v>
      </c>
    </row>
    <row r="151">
      <c r="H151" s="7" t="s">
        <v>181</v>
      </c>
    </row>
    <row r="153">
      <c r="H153" s="6" t="s">
        <v>182</v>
      </c>
    </row>
    <row r="154">
      <c r="H154" s="7" t="s">
        <v>183</v>
      </c>
    </row>
    <row r="156">
      <c r="H156" s="6" t="s">
        <v>184</v>
      </c>
    </row>
    <row r="157">
      <c r="H157" s="7" t="s">
        <v>185</v>
      </c>
    </row>
    <row r="158">
      <c r="H158" s="7" t="s">
        <v>186</v>
      </c>
    </row>
  </sheetData>
  <mergeCells count="1">
    <mergeCell ref="B6:F6"/>
  </mergeCells>
  <hyperlinks>
    <hyperlink r:id="rId1" ref="B6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31.38"/>
    <col customWidth="1" min="3" max="3" width="5.13"/>
    <col customWidth="1" min="4" max="4" width="0.75"/>
    <col customWidth="1" min="5" max="5" width="31.38"/>
    <col customWidth="1" min="6" max="6" width="5.13"/>
    <col customWidth="1" min="7" max="7" width="8.0"/>
    <col customWidth="1" min="8" max="8" width="50.38"/>
  </cols>
  <sheetData>
    <row r="1">
      <c r="A1" s="1"/>
      <c r="B1" s="1"/>
      <c r="C1" s="1"/>
      <c r="D1" s="1"/>
      <c r="E1" s="1"/>
      <c r="F1" s="1"/>
      <c r="G1" s="2"/>
    </row>
    <row r="2">
      <c r="A2" s="1"/>
      <c r="B2" s="1"/>
      <c r="C2" s="1"/>
      <c r="D2" s="1"/>
      <c r="E2" s="1"/>
      <c r="F2" s="1"/>
      <c r="G2" s="2"/>
    </row>
    <row r="3">
      <c r="A3" s="1"/>
      <c r="B3" s="1"/>
      <c r="C3" s="1"/>
      <c r="D3" s="1"/>
      <c r="E3" s="1"/>
      <c r="F3" s="1"/>
      <c r="G3" s="2"/>
    </row>
    <row r="4">
      <c r="A4" s="1"/>
      <c r="B4" s="1"/>
      <c r="C4" s="1"/>
      <c r="D4" s="1"/>
      <c r="E4" s="1"/>
      <c r="F4" s="1"/>
      <c r="G4" s="2"/>
    </row>
    <row r="5">
      <c r="A5" s="1"/>
      <c r="B5" s="1"/>
      <c r="C5" s="1"/>
      <c r="D5" s="1"/>
      <c r="E5" s="1"/>
      <c r="F5" s="1"/>
      <c r="G5" s="2"/>
    </row>
    <row r="6">
      <c r="A6" s="1"/>
      <c r="B6" s="3" t="s">
        <v>187</v>
      </c>
      <c r="G6" s="2"/>
    </row>
    <row r="7" ht="11.25" customHeight="1">
      <c r="A7" s="1"/>
      <c r="B7" s="4" t="s">
        <v>188</v>
      </c>
      <c r="C7" s="5">
        <v>0.4</v>
      </c>
      <c r="D7" s="1"/>
      <c r="E7" s="4" t="s">
        <v>189</v>
      </c>
      <c r="F7" s="5">
        <v>0.3</v>
      </c>
      <c r="G7" s="2"/>
      <c r="H7" s="6" t="s">
        <v>190</v>
      </c>
    </row>
    <row r="8" ht="11.25" customHeight="1">
      <c r="A8" s="1"/>
      <c r="B8" s="7" t="s">
        <v>53</v>
      </c>
      <c r="C8" s="8">
        <v>0.04</v>
      </c>
      <c r="D8" s="1"/>
      <c r="E8" s="7" t="s">
        <v>191</v>
      </c>
      <c r="F8" s="8">
        <v>0.2</v>
      </c>
      <c r="G8" s="2"/>
      <c r="H8" s="7" t="s">
        <v>192</v>
      </c>
    </row>
    <row r="9" ht="11.25" customHeight="1">
      <c r="A9" s="1"/>
      <c r="B9" s="7" t="s">
        <v>7</v>
      </c>
      <c r="C9" s="8">
        <v>0.04</v>
      </c>
      <c r="D9" s="1"/>
      <c r="E9" s="7" t="s">
        <v>193</v>
      </c>
      <c r="F9" s="8">
        <v>0.2</v>
      </c>
      <c r="G9" s="2"/>
      <c r="H9" s="7" t="s">
        <v>194</v>
      </c>
    </row>
    <row r="10" ht="11.25" customHeight="1">
      <c r="A10" s="1"/>
      <c r="B10" s="7" t="s">
        <v>12</v>
      </c>
      <c r="C10" s="8">
        <v>0.04</v>
      </c>
      <c r="D10" s="9"/>
      <c r="E10" s="7" t="s">
        <v>195</v>
      </c>
      <c r="F10" s="8">
        <v>0.14</v>
      </c>
      <c r="G10" s="2"/>
    </row>
    <row r="11" ht="11.25" customHeight="1">
      <c r="A11" s="1"/>
      <c r="B11" s="7" t="s">
        <v>23</v>
      </c>
      <c r="C11" s="8">
        <v>0.04</v>
      </c>
      <c r="D11" s="9"/>
      <c r="E11" s="7" t="s">
        <v>196</v>
      </c>
      <c r="F11" s="8">
        <v>0.14</v>
      </c>
      <c r="G11" s="2"/>
      <c r="H11" s="6" t="s">
        <v>197</v>
      </c>
    </row>
    <row r="12" ht="11.25" customHeight="1">
      <c r="A12" s="1"/>
      <c r="B12" s="7" t="s">
        <v>18</v>
      </c>
      <c r="C12" s="8">
        <v>0.04</v>
      </c>
      <c r="D12" s="9"/>
      <c r="E12" s="7" t="s">
        <v>198</v>
      </c>
      <c r="F12" s="8">
        <v>0.08</v>
      </c>
      <c r="G12" s="2"/>
      <c r="H12" s="7" t="s">
        <v>199</v>
      </c>
    </row>
    <row r="13" ht="11.25" customHeight="1">
      <c r="A13" s="1"/>
      <c r="B13" s="7" t="s">
        <v>4</v>
      </c>
      <c r="C13" s="8">
        <v>0.04</v>
      </c>
      <c r="D13" s="9"/>
      <c r="E13" s="7" t="s">
        <v>200</v>
      </c>
      <c r="F13" s="8">
        <v>0.08</v>
      </c>
      <c r="G13" s="2"/>
      <c r="H13" s="7" t="s">
        <v>201</v>
      </c>
    </row>
    <row r="14" ht="11.25" customHeight="1">
      <c r="A14" s="1"/>
      <c r="B14" s="7" t="s">
        <v>64</v>
      </c>
      <c r="C14" s="8">
        <v>0.04</v>
      </c>
      <c r="D14" s="9"/>
      <c r="E14" s="7" t="s">
        <v>202</v>
      </c>
      <c r="F14" s="8">
        <v>0.08</v>
      </c>
      <c r="G14" s="2"/>
    </row>
    <row r="15" ht="11.25" customHeight="1">
      <c r="A15" s="1"/>
      <c r="B15" s="7" t="s">
        <v>203</v>
      </c>
      <c r="C15" s="8">
        <v>0.04</v>
      </c>
      <c r="D15" s="9"/>
      <c r="E15" s="7" t="s">
        <v>32</v>
      </c>
      <c r="F15" s="8">
        <v>0.08</v>
      </c>
      <c r="G15" s="2"/>
      <c r="H15" s="6" t="s">
        <v>204</v>
      </c>
    </row>
    <row r="16" ht="11.25" customHeight="1">
      <c r="A16" s="1"/>
      <c r="B16" s="7" t="s">
        <v>81</v>
      </c>
      <c r="C16" s="8">
        <v>0.04</v>
      </c>
      <c r="D16" s="9"/>
      <c r="G16" s="2"/>
      <c r="H16" s="7" t="s">
        <v>205</v>
      </c>
    </row>
    <row r="17" ht="11.25" customHeight="1">
      <c r="A17" s="1"/>
      <c r="B17" s="7" t="s">
        <v>35</v>
      </c>
      <c r="C17" s="8">
        <v>0.03</v>
      </c>
      <c r="D17" s="9"/>
      <c r="G17" s="2"/>
    </row>
    <row r="18" ht="11.25" customHeight="1">
      <c r="A18" s="1"/>
      <c r="B18" s="7" t="s">
        <v>57</v>
      </c>
      <c r="C18" s="8">
        <v>0.03</v>
      </c>
      <c r="D18" s="9"/>
      <c r="E18" s="4" t="s">
        <v>206</v>
      </c>
      <c r="F18" s="5">
        <v>0.25</v>
      </c>
      <c r="G18" s="2"/>
      <c r="H18" s="6" t="s">
        <v>207</v>
      </c>
    </row>
    <row r="19" ht="11.25" customHeight="1">
      <c r="A19" s="1"/>
      <c r="B19" s="7" t="s">
        <v>42</v>
      </c>
      <c r="C19" s="8">
        <v>0.03</v>
      </c>
      <c r="D19" s="9"/>
      <c r="E19" s="7" t="s">
        <v>208</v>
      </c>
      <c r="F19" s="8">
        <v>0.3</v>
      </c>
      <c r="G19" s="2"/>
      <c r="H19" s="7" t="s">
        <v>209</v>
      </c>
    </row>
    <row r="20" ht="11.25" customHeight="1">
      <c r="A20" s="1"/>
      <c r="B20" s="7" t="s">
        <v>210</v>
      </c>
      <c r="C20" s="8">
        <v>0.03</v>
      </c>
      <c r="D20" s="9"/>
      <c r="E20" s="7" t="s">
        <v>211</v>
      </c>
      <c r="F20" s="8">
        <v>0.2</v>
      </c>
      <c r="G20" s="2"/>
    </row>
    <row r="21" ht="11.25" customHeight="1">
      <c r="A21" s="1"/>
      <c r="B21" s="7" t="s">
        <v>212</v>
      </c>
      <c r="C21" s="8">
        <v>0.03</v>
      </c>
      <c r="D21" s="9"/>
      <c r="E21" s="7" t="s">
        <v>213</v>
      </c>
      <c r="F21" s="8">
        <v>0.2</v>
      </c>
      <c r="G21" s="2"/>
      <c r="H21" s="6" t="s">
        <v>214</v>
      </c>
    </row>
    <row r="22" ht="11.25" customHeight="1">
      <c r="A22" s="1"/>
      <c r="B22" s="7" t="s">
        <v>31</v>
      </c>
      <c r="C22" s="8">
        <v>0.03</v>
      </c>
      <c r="D22" s="9"/>
      <c r="E22" s="7" t="s">
        <v>84</v>
      </c>
      <c r="F22" s="8">
        <v>0.2</v>
      </c>
      <c r="G22" s="2"/>
      <c r="H22" s="7" t="s">
        <v>215</v>
      </c>
    </row>
    <row r="23" ht="11.25" customHeight="1">
      <c r="A23" s="1"/>
      <c r="B23" s="7" t="s">
        <v>216</v>
      </c>
      <c r="C23" s="8">
        <v>0.03</v>
      </c>
      <c r="D23" s="9"/>
      <c r="E23" s="7" t="s">
        <v>217</v>
      </c>
      <c r="F23" s="8">
        <v>0.1</v>
      </c>
      <c r="G23" s="2"/>
      <c r="H23" s="7" t="s">
        <v>218</v>
      </c>
    </row>
    <row r="24" ht="11.25" customHeight="1">
      <c r="A24" s="1"/>
      <c r="B24" s="7" t="s">
        <v>24</v>
      </c>
      <c r="C24" s="8">
        <v>0.03</v>
      </c>
      <c r="D24" s="9"/>
      <c r="G24" s="2"/>
    </row>
    <row r="25" ht="11.25" customHeight="1">
      <c r="A25" s="1"/>
      <c r="B25" s="7" t="s">
        <v>219</v>
      </c>
      <c r="C25" s="8">
        <v>0.03</v>
      </c>
      <c r="D25" s="9"/>
      <c r="E25" s="4" t="s">
        <v>79</v>
      </c>
      <c r="F25" s="5">
        <v>0.05</v>
      </c>
      <c r="G25" s="2"/>
      <c r="H25" s="6" t="s">
        <v>220</v>
      </c>
    </row>
    <row r="26" ht="11.25" customHeight="1">
      <c r="A26" s="1"/>
      <c r="B26" s="7" t="s">
        <v>34</v>
      </c>
      <c r="C26" s="8">
        <v>0.03</v>
      </c>
      <c r="D26" s="9"/>
      <c r="E26" s="7"/>
      <c r="F26" s="8"/>
      <c r="G26" s="2"/>
      <c r="H26" s="7" t="s">
        <v>221</v>
      </c>
    </row>
    <row r="27" ht="11.25" customHeight="1">
      <c r="A27" s="1"/>
      <c r="B27" s="7" t="s">
        <v>51</v>
      </c>
      <c r="C27" s="8">
        <v>0.03</v>
      </c>
      <c r="D27" s="9"/>
      <c r="E27" s="7"/>
      <c r="F27" s="8"/>
      <c r="G27" s="2"/>
      <c r="H27" s="7" t="s">
        <v>222</v>
      </c>
    </row>
    <row r="28" ht="11.25" customHeight="1">
      <c r="A28" s="1"/>
      <c r="B28" s="7" t="s">
        <v>223</v>
      </c>
      <c r="C28" s="8">
        <v>0.03</v>
      </c>
      <c r="D28" s="9"/>
      <c r="E28" s="7"/>
      <c r="F28" s="8"/>
      <c r="G28" s="2"/>
    </row>
    <row r="29" ht="11.25" customHeight="1">
      <c r="A29" s="1"/>
      <c r="B29" s="7" t="s">
        <v>61</v>
      </c>
      <c r="C29" s="8">
        <v>0.03</v>
      </c>
      <c r="D29" s="9"/>
      <c r="E29" s="7"/>
      <c r="F29" s="8"/>
      <c r="G29" s="2"/>
      <c r="H29" s="6" t="s">
        <v>224</v>
      </c>
    </row>
    <row r="30" ht="11.25" customHeight="1">
      <c r="A30" s="1"/>
      <c r="B30" s="7" t="s">
        <v>15</v>
      </c>
      <c r="C30" s="8">
        <v>0.03</v>
      </c>
      <c r="D30" s="9"/>
      <c r="E30" s="7"/>
      <c r="F30" s="8"/>
      <c r="G30" s="2"/>
      <c r="H30" s="7" t="s">
        <v>225</v>
      </c>
    </row>
    <row r="31" ht="11.25" customHeight="1">
      <c r="A31" s="1"/>
      <c r="B31" s="7" t="s">
        <v>9</v>
      </c>
      <c r="C31" s="8">
        <v>0.03</v>
      </c>
      <c r="D31" s="9"/>
      <c r="E31" s="6" t="s">
        <v>226</v>
      </c>
      <c r="F31" s="8"/>
      <c r="G31" s="2"/>
      <c r="H31" s="7" t="s">
        <v>227</v>
      </c>
    </row>
    <row r="32" ht="11.25" customHeight="1">
      <c r="A32" s="1"/>
      <c r="B32" s="7" t="s">
        <v>48</v>
      </c>
      <c r="C32" s="8">
        <v>0.03</v>
      </c>
      <c r="D32" s="9"/>
      <c r="E32" s="7" t="s">
        <v>228</v>
      </c>
      <c r="F32" s="8"/>
      <c r="G32" s="2"/>
      <c r="H32" s="1"/>
    </row>
    <row r="33" ht="11.25" customHeight="1">
      <c r="A33" s="1"/>
      <c r="B33" s="7" t="s">
        <v>229</v>
      </c>
      <c r="C33" s="8">
        <v>0.03</v>
      </c>
      <c r="D33" s="9"/>
      <c r="E33" s="7" t="s">
        <v>230</v>
      </c>
      <c r="F33" s="8"/>
      <c r="G33" s="2"/>
      <c r="H33" s="7" t="s">
        <v>231</v>
      </c>
    </row>
    <row r="34" ht="11.25" customHeight="1">
      <c r="A34" s="1"/>
      <c r="B34" s="7" t="s">
        <v>40</v>
      </c>
      <c r="C34" s="8">
        <v>0.03</v>
      </c>
      <c r="D34" s="9"/>
      <c r="E34" s="7" t="s">
        <v>232</v>
      </c>
      <c r="F34" s="8"/>
      <c r="G34" s="2"/>
      <c r="H34" s="7" t="s">
        <v>233</v>
      </c>
    </row>
    <row r="35" ht="11.25" customHeight="1">
      <c r="A35" s="1"/>
      <c r="B35" s="7" t="s">
        <v>234</v>
      </c>
      <c r="C35" s="8">
        <v>0.03</v>
      </c>
      <c r="D35" s="9"/>
      <c r="E35" s="7" t="s">
        <v>235</v>
      </c>
      <c r="F35" s="8"/>
      <c r="G35" s="2"/>
      <c r="H35" s="11"/>
    </row>
    <row r="36" ht="11.25" customHeight="1">
      <c r="A36" s="1"/>
      <c r="B36" s="7" t="s">
        <v>49</v>
      </c>
      <c r="C36" s="8">
        <v>0.03</v>
      </c>
      <c r="D36" s="9"/>
      <c r="E36" s="11"/>
      <c r="F36" s="8"/>
      <c r="G36" s="2"/>
      <c r="H36" s="6" t="s">
        <v>3</v>
      </c>
    </row>
    <row r="37" ht="11.25" customHeight="1">
      <c r="A37" s="1"/>
      <c r="B37" s="7" t="s">
        <v>236</v>
      </c>
      <c r="C37" s="8">
        <v>0.01</v>
      </c>
      <c r="D37" s="9"/>
      <c r="E37" s="6" t="s">
        <v>237</v>
      </c>
      <c r="F37" s="8"/>
      <c r="H37" s="7" t="s">
        <v>238</v>
      </c>
    </row>
    <row r="38" ht="11.25" customHeight="1">
      <c r="A38" s="1"/>
      <c r="B38" s="7" t="s">
        <v>62</v>
      </c>
      <c r="C38" s="8">
        <v>0.01</v>
      </c>
      <c r="D38" s="9"/>
      <c r="E38" s="7" t="s">
        <v>239</v>
      </c>
      <c r="F38" s="8"/>
      <c r="H38" s="11"/>
    </row>
    <row r="39" ht="11.25" customHeight="1">
      <c r="A39" s="1"/>
      <c r="B39" s="7" t="s">
        <v>240</v>
      </c>
      <c r="C39" s="8">
        <v>0.01</v>
      </c>
      <c r="D39" s="9"/>
      <c r="E39" s="7" t="s">
        <v>241</v>
      </c>
      <c r="F39" s="8"/>
      <c r="H39" s="6" t="s">
        <v>11</v>
      </c>
    </row>
    <row r="40" ht="11.25" customHeight="1">
      <c r="A40" s="1"/>
      <c r="B40" s="7" t="s">
        <v>43</v>
      </c>
      <c r="C40" s="8">
        <v>0.01</v>
      </c>
      <c r="D40" s="9"/>
      <c r="E40" s="7" t="s">
        <v>242</v>
      </c>
      <c r="F40" s="8"/>
      <c r="H40" s="7" t="s">
        <v>243</v>
      </c>
    </row>
    <row r="41" ht="11.25" customHeight="1">
      <c r="A41" s="1"/>
      <c r="D41" s="9"/>
      <c r="E41" s="7" t="s">
        <v>244</v>
      </c>
      <c r="F41" s="11"/>
      <c r="H41" s="7" t="s">
        <v>245</v>
      </c>
    </row>
    <row r="42" ht="11.25" customHeight="1">
      <c r="A42" s="1"/>
      <c r="D42" s="9"/>
      <c r="E42" s="11"/>
      <c r="F42" s="11"/>
      <c r="H42" s="7"/>
    </row>
    <row r="43" ht="11.25" customHeight="1">
      <c r="A43" s="1"/>
      <c r="D43" s="9"/>
      <c r="E43" s="11"/>
      <c r="F43" s="11"/>
      <c r="H43" s="6" t="s">
        <v>44</v>
      </c>
    </row>
    <row r="44" ht="11.25" customHeight="1">
      <c r="A44" s="1"/>
      <c r="D44" s="9"/>
      <c r="H44" s="7" t="s">
        <v>246</v>
      </c>
    </row>
    <row r="45" ht="11.25" customHeight="1">
      <c r="A45" s="1"/>
      <c r="D45" s="9"/>
    </row>
    <row r="46" ht="11.25" customHeight="1">
      <c r="A46" s="1"/>
      <c r="D46" s="9"/>
      <c r="H46" s="6" t="s">
        <v>52</v>
      </c>
    </row>
    <row r="47" ht="11.25" customHeight="1">
      <c r="A47" s="1"/>
      <c r="D47" s="9"/>
      <c r="E47" s="11"/>
      <c r="F47" s="11"/>
      <c r="H47" s="7" t="s">
        <v>247</v>
      </c>
    </row>
    <row r="48" ht="11.25" customHeight="1">
      <c r="A48" s="1"/>
      <c r="D48" s="9"/>
      <c r="E48" s="18"/>
      <c r="F48" s="18"/>
    </row>
    <row r="49" ht="11.25" customHeight="1">
      <c r="A49" s="1"/>
      <c r="D49" s="9"/>
      <c r="E49" s="18"/>
      <c r="F49" s="18"/>
      <c r="H49" s="6" t="s">
        <v>60</v>
      </c>
    </row>
    <row r="50" ht="11.25" customHeight="1">
      <c r="A50" s="1"/>
      <c r="D50" s="9"/>
      <c r="E50" s="18"/>
      <c r="F50" s="18"/>
      <c r="H50" s="7" t="s">
        <v>248</v>
      </c>
    </row>
    <row r="51" ht="11.25" customHeight="1">
      <c r="A51" s="1"/>
      <c r="B51" s="7"/>
      <c r="C51" s="8"/>
      <c r="D51" s="9"/>
    </row>
    <row r="52" ht="11.25" customHeight="1">
      <c r="A52" s="1"/>
      <c r="D52" s="9"/>
      <c r="H52" s="6" t="s">
        <v>77</v>
      </c>
    </row>
    <row r="53" ht="11.25" customHeight="1">
      <c r="D53" s="14"/>
      <c r="H53" s="7" t="s">
        <v>249</v>
      </c>
    </row>
    <row r="54" ht="11.25" customHeight="1">
      <c r="D54" s="14"/>
      <c r="H54" s="7" t="s">
        <v>250</v>
      </c>
    </row>
    <row r="55" ht="11.25" customHeight="1">
      <c r="D55" s="14"/>
    </row>
    <row r="56">
      <c r="D56" s="15"/>
      <c r="H56" s="6" t="s">
        <v>251</v>
      </c>
    </row>
    <row r="57">
      <c r="H57" s="7" t="s">
        <v>252</v>
      </c>
    </row>
    <row r="58">
      <c r="H58" s="11"/>
    </row>
    <row r="59">
      <c r="B59" s="16" t="s">
        <v>116</v>
      </c>
      <c r="H59" s="6" t="s">
        <v>102</v>
      </c>
    </row>
    <row r="60">
      <c r="B60" s="19" t="s">
        <v>253</v>
      </c>
      <c r="H60" s="7" t="s">
        <v>254</v>
      </c>
    </row>
    <row r="61">
      <c r="H61" s="7" t="s">
        <v>255</v>
      </c>
    </row>
    <row r="62">
      <c r="H62" s="7" t="s">
        <v>256</v>
      </c>
    </row>
    <row r="63">
      <c r="H63" s="11"/>
    </row>
    <row r="64">
      <c r="H64" s="6" t="s">
        <v>105</v>
      </c>
    </row>
    <row r="65">
      <c r="H65" s="7" t="s">
        <v>257</v>
      </c>
    </row>
    <row r="66">
      <c r="H66" s="20"/>
    </row>
    <row r="67">
      <c r="H67" s="6" t="s">
        <v>258</v>
      </c>
    </row>
    <row r="68">
      <c r="H68" s="7" t="s">
        <v>259</v>
      </c>
    </row>
    <row r="69">
      <c r="H69" s="20"/>
    </row>
    <row r="70">
      <c r="H70" s="6" t="s">
        <v>110</v>
      </c>
    </row>
    <row r="71">
      <c r="H71" s="7" t="s">
        <v>260</v>
      </c>
    </row>
    <row r="72">
      <c r="H72" s="7" t="s">
        <v>261</v>
      </c>
    </row>
    <row r="74">
      <c r="H74" s="6" t="s">
        <v>113</v>
      </c>
    </row>
    <row r="75">
      <c r="H75" s="7" t="s">
        <v>262</v>
      </c>
    </row>
    <row r="77">
      <c r="H77" s="6" t="s">
        <v>263</v>
      </c>
    </row>
    <row r="78">
      <c r="H78" s="7" t="s">
        <v>264</v>
      </c>
    </row>
    <row r="80">
      <c r="H80" s="6" t="s">
        <v>124</v>
      </c>
    </row>
    <row r="81">
      <c r="H81" s="7" t="s">
        <v>265</v>
      </c>
    </row>
    <row r="82">
      <c r="H82" s="7" t="s">
        <v>266</v>
      </c>
    </row>
    <row r="84">
      <c r="H84" s="6" t="s">
        <v>131</v>
      </c>
    </row>
    <row r="85">
      <c r="H85" s="7" t="s">
        <v>267</v>
      </c>
    </row>
    <row r="86">
      <c r="H86" s="7"/>
    </row>
    <row r="87">
      <c r="H87" s="6" t="s">
        <v>138</v>
      </c>
    </row>
    <row r="88">
      <c r="H88" s="7" t="s">
        <v>268</v>
      </c>
    </row>
    <row r="90">
      <c r="H90" s="6" t="s">
        <v>146</v>
      </c>
    </row>
    <row r="91">
      <c r="H91" s="7" t="s">
        <v>269</v>
      </c>
    </row>
    <row r="92">
      <c r="H92" s="7"/>
    </row>
    <row r="93">
      <c r="H93" s="6" t="s">
        <v>148</v>
      </c>
    </row>
    <row r="94">
      <c r="H94" s="7" t="s">
        <v>149</v>
      </c>
    </row>
    <row r="95">
      <c r="H95" s="7" t="s">
        <v>270</v>
      </c>
    </row>
    <row r="97">
      <c r="H97" s="6" t="s">
        <v>151</v>
      </c>
    </row>
    <row r="98">
      <c r="H98" s="7" t="s">
        <v>271</v>
      </c>
    </row>
    <row r="99">
      <c r="H99" s="7" t="s">
        <v>272</v>
      </c>
    </row>
    <row r="101">
      <c r="H101" s="6" t="s">
        <v>157</v>
      </c>
    </row>
    <row r="102">
      <c r="H102" s="7" t="s">
        <v>273</v>
      </c>
    </row>
    <row r="104">
      <c r="H104" s="6" t="s">
        <v>160</v>
      </c>
    </row>
    <row r="105">
      <c r="H105" s="7" t="s">
        <v>274</v>
      </c>
    </row>
    <row r="107">
      <c r="H107" s="6" t="s">
        <v>165</v>
      </c>
    </row>
    <row r="108">
      <c r="H108" s="7" t="s">
        <v>275</v>
      </c>
    </row>
    <row r="110">
      <c r="H110" s="6" t="s">
        <v>167</v>
      </c>
    </row>
    <row r="111">
      <c r="H111" s="7" t="s">
        <v>276</v>
      </c>
    </row>
    <row r="112">
      <c r="H112" s="7" t="s">
        <v>277</v>
      </c>
    </row>
    <row r="114">
      <c r="H114" s="6" t="s">
        <v>172</v>
      </c>
    </row>
    <row r="115">
      <c r="H115" s="7" t="s">
        <v>278</v>
      </c>
    </row>
    <row r="117">
      <c r="H117" s="6" t="s">
        <v>175</v>
      </c>
    </row>
    <row r="118">
      <c r="H118" s="7" t="s">
        <v>279</v>
      </c>
    </row>
    <row r="120">
      <c r="H120" s="6" t="s">
        <v>178</v>
      </c>
    </row>
    <row r="121">
      <c r="H121" s="7" t="s">
        <v>179</v>
      </c>
    </row>
    <row r="123">
      <c r="H123" s="6" t="s">
        <v>180</v>
      </c>
    </row>
    <row r="124">
      <c r="H124" s="7" t="s">
        <v>280</v>
      </c>
    </row>
    <row r="126">
      <c r="H126" s="6" t="s">
        <v>281</v>
      </c>
    </row>
    <row r="127">
      <c r="H127" s="7" t="s">
        <v>282</v>
      </c>
    </row>
  </sheetData>
  <mergeCells count="1">
    <mergeCell ref="B6:F6"/>
  </mergeCells>
  <hyperlinks>
    <hyperlink r:id="rId1" ref="B6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67.13"/>
    <col customWidth="1" min="3" max="7" width="5.13"/>
    <col customWidth="1" min="8" max="8" width="47.38"/>
  </cols>
  <sheetData>
    <row r="1">
      <c r="A1" s="1"/>
      <c r="B1" s="1"/>
      <c r="C1" s="1"/>
      <c r="D1" s="1"/>
      <c r="E1" s="1"/>
      <c r="F1" s="1"/>
      <c r="G1" s="2"/>
      <c r="H1" s="2"/>
    </row>
    <row r="2">
      <c r="A2" s="1"/>
      <c r="B2" s="1"/>
      <c r="C2" s="1"/>
      <c r="D2" s="1"/>
      <c r="E2" s="1"/>
      <c r="F2" s="1"/>
      <c r="G2" s="2"/>
      <c r="H2" s="2"/>
    </row>
    <row r="3">
      <c r="A3" s="1"/>
      <c r="B3" s="1"/>
      <c r="C3" s="1"/>
      <c r="D3" s="1"/>
      <c r="E3" s="1"/>
      <c r="F3" s="1"/>
      <c r="G3" s="2"/>
      <c r="H3" s="2"/>
    </row>
    <row r="4">
      <c r="A4" s="1"/>
      <c r="B4" s="1"/>
      <c r="C4" s="1"/>
      <c r="D4" s="1"/>
      <c r="E4" s="1"/>
      <c r="F4" s="1"/>
      <c r="G4" s="2"/>
      <c r="H4" s="2"/>
    </row>
    <row r="5">
      <c r="A5" s="1"/>
      <c r="B5" s="1"/>
      <c r="C5" s="1"/>
      <c r="D5" s="1"/>
      <c r="E5" s="1"/>
      <c r="F5" s="1"/>
      <c r="G5" s="2"/>
      <c r="H5" s="2"/>
    </row>
    <row r="6">
      <c r="A6" s="1"/>
      <c r="B6" s="3" t="s">
        <v>283</v>
      </c>
      <c r="D6" s="3"/>
      <c r="E6" s="3"/>
      <c r="F6" s="3"/>
      <c r="G6" s="2"/>
      <c r="H6" s="2"/>
    </row>
    <row r="7" ht="15.75" customHeight="1">
      <c r="A7" s="1"/>
      <c r="B7" s="21" t="s">
        <v>284</v>
      </c>
      <c r="C7" s="22">
        <f>sum(C8:C25)</f>
        <v>1</v>
      </c>
      <c r="D7" s="1"/>
      <c r="G7" s="2"/>
      <c r="H7" s="23" t="s">
        <v>285</v>
      </c>
    </row>
    <row r="8" ht="15.75" customHeight="1">
      <c r="A8" s="1"/>
      <c r="B8" s="24" t="s">
        <v>286</v>
      </c>
      <c r="C8" s="25">
        <v>0.14</v>
      </c>
      <c r="D8" s="1"/>
      <c r="G8" s="2"/>
      <c r="H8" s="26" t="s">
        <v>287</v>
      </c>
    </row>
    <row r="9" ht="15.75" customHeight="1">
      <c r="A9" s="1"/>
      <c r="B9" s="24" t="s">
        <v>288</v>
      </c>
      <c r="C9" s="25">
        <v>0.13</v>
      </c>
      <c r="D9" s="1"/>
      <c r="G9" s="2"/>
      <c r="H9" s="26"/>
    </row>
    <row r="10" ht="15.75" customHeight="1">
      <c r="A10" s="1"/>
      <c r="B10" s="24" t="s">
        <v>289</v>
      </c>
      <c r="C10" s="25">
        <v>0.12</v>
      </c>
      <c r="D10" s="9"/>
      <c r="G10" s="2"/>
      <c r="H10" s="23" t="s">
        <v>290</v>
      </c>
    </row>
    <row r="11" ht="15.75" customHeight="1">
      <c r="A11" s="1"/>
      <c r="B11" s="24" t="s">
        <v>291</v>
      </c>
      <c r="C11" s="25">
        <v>0.06</v>
      </c>
      <c r="D11" s="9"/>
      <c r="E11" s="7"/>
      <c r="F11" s="8"/>
      <c r="G11" s="2"/>
      <c r="H11" s="26" t="s">
        <v>292</v>
      </c>
    </row>
    <row r="12" ht="15.75" customHeight="1">
      <c r="A12" s="1"/>
      <c r="B12" s="24" t="s">
        <v>88</v>
      </c>
      <c r="C12" s="25">
        <v>0.06</v>
      </c>
      <c r="D12" s="9"/>
      <c r="E12" s="7"/>
      <c r="F12" s="8"/>
      <c r="G12" s="2"/>
      <c r="H12" s="26"/>
    </row>
    <row r="13" ht="15.75" customHeight="1">
      <c r="A13" s="1"/>
      <c r="B13" s="24" t="s">
        <v>84</v>
      </c>
      <c r="C13" s="25">
        <v>0.06</v>
      </c>
      <c r="D13" s="9"/>
      <c r="E13" s="7"/>
      <c r="F13" s="8"/>
      <c r="G13" s="2"/>
      <c r="H13" s="23" t="s">
        <v>293</v>
      </c>
    </row>
    <row r="14" ht="15.75" customHeight="1">
      <c r="A14" s="1"/>
      <c r="B14" s="24" t="s">
        <v>294</v>
      </c>
      <c r="C14" s="25">
        <v>0.05</v>
      </c>
      <c r="D14" s="9"/>
      <c r="E14" s="7"/>
      <c r="F14" s="8"/>
      <c r="G14" s="2"/>
      <c r="H14" s="26" t="s">
        <v>295</v>
      </c>
    </row>
    <row r="15" ht="15.75" customHeight="1">
      <c r="A15" s="1"/>
      <c r="B15" s="24" t="s">
        <v>296</v>
      </c>
      <c r="C15" s="25">
        <v>0.05</v>
      </c>
      <c r="D15" s="9"/>
      <c r="E15" s="7"/>
      <c r="F15" s="8"/>
      <c r="G15" s="2"/>
      <c r="H15" s="23"/>
    </row>
    <row r="16" ht="15.75" customHeight="1">
      <c r="A16" s="1"/>
      <c r="B16" s="24" t="s">
        <v>297</v>
      </c>
      <c r="C16" s="25">
        <v>0.04</v>
      </c>
      <c r="D16" s="9"/>
      <c r="E16" s="7"/>
      <c r="F16" s="8"/>
      <c r="G16" s="2"/>
      <c r="H16" s="23" t="s">
        <v>298</v>
      </c>
    </row>
    <row r="17" ht="15.75" customHeight="1">
      <c r="A17" s="1"/>
      <c r="B17" s="24" t="s">
        <v>299</v>
      </c>
      <c r="C17" s="25">
        <v>0.04</v>
      </c>
      <c r="D17" s="9"/>
      <c r="E17" s="7"/>
      <c r="F17" s="8"/>
      <c r="G17" s="2"/>
      <c r="H17" s="26" t="s">
        <v>300</v>
      </c>
    </row>
    <row r="18" ht="15.75" customHeight="1">
      <c r="A18" s="1"/>
      <c r="B18" s="24" t="s">
        <v>301</v>
      </c>
      <c r="C18" s="25">
        <v>0.04</v>
      </c>
      <c r="D18" s="9"/>
      <c r="E18" s="7"/>
      <c r="F18" s="8"/>
      <c r="G18" s="2"/>
      <c r="H18" s="2"/>
    </row>
    <row r="19" ht="15.75" customHeight="1">
      <c r="A19" s="1"/>
      <c r="B19" s="24" t="s">
        <v>302</v>
      </c>
      <c r="C19" s="25">
        <v>0.04</v>
      </c>
      <c r="D19" s="9"/>
      <c r="E19" s="7"/>
      <c r="F19" s="8"/>
      <c r="G19" s="2"/>
      <c r="H19" s="23" t="s">
        <v>303</v>
      </c>
    </row>
    <row r="20" ht="15.75" customHeight="1">
      <c r="A20" s="1"/>
      <c r="B20" s="24" t="s">
        <v>304</v>
      </c>
      <c r="C20" s="25">
        <v>0.04</v>
      </c>
      <c r="D20" s="9"/>
      <c r="E20" s="7"/>
      <c r="F20" s="8"/>
      <c r="H20" s="26" t="s">
        <v>305</v>
      </c>
    </row>
    <row r="21" ht="15.75" customHeight="1">
      <c r="A21" s="1"/>
      <c r="B21" s="24" t="s">
        <v>306</v>
      </c>
      <c r="C21" s="25">
        <v>0.03</v>
      </c>
      <c r="D21" s="9"/>
      <c r="E21" s="7"/>
      <c r="F21" s="8"/>
      <c r="H21" s="26" t="s">
        <v>307</v>
      </c>
    </row>
    <row r="22" ht="15.75" customHeight="1">
      <c r="A22" s="1"/>
      <c r="B22" s="24" t="s">
        <v>308</v>
      </c>
      <c r="C22" s="25">
        <v>0.03</v>
      </c>
      <c r="D22" s="9"/>
      <c r="E22" s="7"/>
      <c r="F22" s="8"/>
      <c r="H22" s="26"/>
    </row>
    <row r="23" ht="15.75" customHeight="1">
      <c r="A23" s="1"/>
      <c r="B23" s="24" t="s">
        <v>309</v>
      </c>
      <c r="C23" s="25">
        <v>0.03</v>
      </c>
      <c r="D23" s="9"/>
      <c r="E23" s="7"/>
      <c r="F23" s="8"/>
      <c r="H23" s="23" t="s">
        <v>310</v>
      </c>
    </row>
    <row r="24" ht="15.75" customHeight="1">
      <c r="A24" s="1"/>
      <c r="B24" s="24" t="s">
        <v>311</v>
      </c>
      <c r="C24" s="25">
        <v>0.02</v>
      </c>
      <c r="D24" s="9"/>
      <c r="E24" s="11"/>
      <c r="F24" s="11"/>
      <c r="H24" s="26" t="s">
        <v>312</v>
      </c>
    </row>
    <row r="25" ht="15.75" customHeight="1">
      <c r="A25" s="1"/>
      <c r="B25" s="24" t="s">
        <v>313</v>
      </c>
      <c r="C25" s="25">
        <v>0.02</v>
      </c>
      <c r="D25" s="9"/>
      <c r="E25" s="11"/>
      <c r="F25" s="11"/>
      <c r="H25" s="26"/>
    </row>
    <row r="26" ht="15.75" customHeight="1">
      <c r="A26" s="1"/>
      <c r="B26" s="7"/>
      <c r="C26" s="8"/>
      <c r="D26" s="9"/>
      <c r="G26" s="2"/>
      <c r="H26" s="23" t="s">
        <v>314</v>
      </c>
    </row>
    <row r="27" ht="15.75" customHeight="1">
      <c r="A27" s="1"/>
      <c r="D27" s="9"/>
      <c r="G27" s="2"/>
      <c r="H27" s="26" t="s">
        <v>315</v>
      </c>
    </row>
    <row r="28" ht="15.75" customHeight="1">
      <c r="A28" s="1"/>
      <c r="B28" s="24"/>
      <c r="C28" s="8"/>
      <c r="D28" s="9"/>
      <c r="E28" s="7"/>
      <c r="F28" s="8"/>
      <c r="G28" s="2"/>
      <c r="H28" s="23"/>
    </row>
    <row r="29" ht="15.75" customHeight="1">
      <c r="A29" s="1"/>
      <c r="B29" s="24"/>
      <c r="C29" s="8"/>
      <c r="D29" s="9"/>
      <c r="E29" s="7"/>
      <c r="F29" s="8"/>
      <c r="G29" s="2"/>
      <c r="H29" s="23" t="s">
        <v>316</v>
      </c>
    </row>
    <row r="30" ht="15.75" customHeight="1">
      <c r="A30" s="1"/>
      <c r="B30" s="24"/>
      <c r="C30" s="8"/>
      <c r="D30" s="9"/>
      <c r="E30" s="7"/>
      <c r="F30" s="8"/>
      <c r="G30" s="2"/>
      <c r="H30" s="26" t="s">
        <v>317</v>
      </c>
    </row>
    <row r="31" ht="15.75" customHeight="1">
      <c r="A31" s="1"/>
      <c r="B31" s="27" t="s">
        <v>116</v>
      </c>
      <c r="C31" s="8"/>
      <c r="D31" s="9"/>
      <c r="E31" s="7"/>
      <c r="F31" s="8"/>
      <c r="G31" s="2"/>
      <c r="H31" s="23"/>
    </row>
    <row r="32" ht="15.75" customHeight="1">
      <c r="A32" s="1"/>
      <c r="B32" s="28" t="s">
        <v>318</v>
      </c>
      <c r="C32" s="8"/>
      <c r="D32" s="9"/>
      <c r="E32" s="7"/>
      <c r="F32" s="8"/>
      <c r="G32" s="2"/>
      <c r="H32" s="23" t="s">
        <v>319</v>
      </c>
    </row>
    <row r="33" ht="15.75" customHeight="1">
      <c r="A33" s="1"/>
      <c r="B33" s="7"/>
      <c r="C33" s="8"/>
      <c r="D33" s="9"/>
      <c r="E33" s="7"/>
      <c r="F33" s="8"/>
      <c r="G33" s="2"/>
      <c r="H33" s="26" t="s">
        <v>320</v>
      </c>
    </row>
    <row r="34" ht="15.75" customHeight="1">
      <c r="A34" s="1"/>
      <c r="C34" s="8"/>
      <c r="D34" s="9"/>
      <c r="E34" s="7"/>
      <c r="F34" s="8"/>
      <c r="G34" s="2"/>
      <c r="H34" s="23"/>
    </row>
    <row r="35" ht="15.75" customHeight="1">
      <c r="A35" s="1"/>
      <c r="C35" s="8"/>
      <c r="D35" s="9"/>
      <c r="E35" s="7"/>
      <c r="F35" s="8"/>
      <c r="G35" s="2"/>
      <c r="H35" s="23" t="s">
        <v>321</v>
      </c>
    </row>
    <row r="36" ht="15.75" customHeight="1">
      <c r="A36" s="1"/>
      <c r="C36" s="8"/>
      <c r="D36" s="9"/>
      <c r="E36" s="7"/>
      <c r="F36" s="8"/>
      <c r="G36" s="2"/>
      <c r="H36" s="26" t="s">
        <v>322</v>
      </c>
    </row>
    <row r="37" ht="15.75" customHeight="1">
      <c r="A37" s="1"/>
      <c r="C37" s="8"/>
      <c r="D37" s="9"/>
      <c r="E37" s="7"/>
      <c r="F37" s="8"/>
    </row>
    <row r="38" ht="15.75" customHeight="1">
      <c r="A38" s="1"/>
      <c r="C38" s="8"/>
      <c r="D38" s="9"/>
      <c r="E38" s="7"/>
      <c r="F38" s="8"/>
      <c r="H38" s="23" t="s">
        <v>323</v>
      </c>
    </row>
    <row r="39" ht="15.75" customHeight="1">
      <c r="A39" s="1"/>
      <c r="C39" s="8"/>
      <c r="D39" s="9"/>
      <c r="E39" s="7"/>
      <c r="F39" s="8"/>
      <c r="H39" s="26" t="s">
        <v>324</v>
      </c>
    </row>
    <row r="40" ht="15.75" customHeight="1">
      <c r="A40" s="1"/>
      <c r="B40" s="7"/>
      <c r="C40" s="8"/>
      <c r="D40" s="9"/>
      <c r="E40" s="7"/>
      <c r="F40" s="8"/>
      <c r="H40" s="26" t="s">
        <v>325</v>
      </c>
    </row>
    <row r="41" ht="15.75" customHeight="1">
      <c r="A41" s="1"/>
      <c r="B41" s="7"/>
      <c r="C41" s="8"/>
      <c r="D41" s="9"/>
      <c r="E41" s="11"/>
      <c r="F41" s="11"/>
    </row>
    <row r="42" ht="15.75" customHeight="1">
      <c r="A42" s="1"/>
      <c r="B42" s="7"/>
      <c r="C42" s="8"/>
      <c r="D42" s="9"/>
      <c r="E42" s="11"/>
      <c r="F42" s="11"/>
      <c r="H42" s="23" t="s">
        <v>326</v>
      </c>
    </row>
    <row r="43" ht="15.75" customHeight="1">
      <c r="A43" s="1"/>
      <c r="B43" s="7"/>
      <c r="C43" s="8"/>
      <c r="D43" s="9"/>
      <c r="E43" s="11"/>
      <c r="F43" s="11"/>
      <c r="H43" s="26" t="s">
        <v>327</v>
      </c>
    </row>
    <row r="44" ht="15.75" customHeight="1">
      <c r="A44" s="1"/>
      <c r="D44" s="9"/>
      <c r="H44" s="26" t="s">
        <v>328</v>
      </c>
    </row>
    <row r="45" ht="15.75" customHeight="1">
      <c r="A45" s="1"/>
      <c r="D45" s="9"/>
    </row>
    <row r="46" ht="15.75" customHeight="1">
      <c r="A46" s="1"/>
      <c r="D46" s="9"/>
      <c r="H46" s="23" t="s">
        <v>329</v>
      </c>
    </row>
    <row r="47" ht="15.75" customHeight="1">
      <c r="A47" s="1"/>
      <c r="D47" s="9"/>
      <c r="E47" s="11"/>
      <c r="F47" s="11"/>
      <c r="H47" s="26" t="s">
        <v>330</v>
      </c>
    </row>
    <row r="48" ht="15.75" customHeight="1">
      <c r="A48" s="1"/>
      <c r="D48" s="9"/>
      <c r="E48" s="18"/>
      <c r="F48" s="18"/>
    </row>
    <row r="49" ht="15.75" customHeight="1">
      <c r="A49" s="1"/>
      <c r="D49" s="9"/>
      <c r="E49" s="18"/>
      <c r="F49" s="18"/>
      <c r="H49" s="23" t="s">
        <v>331</v>
      </c>
    </row>
    <row r="50" ht="15.75" customHeight="1">
      <c r="A50" s="1"/>
      <c r="D50" s="9"/>
      <c r="E50" s="18"/>
      <c r="F50" s="18"/>
      <c r="H50" s="26" t="s">
        <v>332</v>
      </c>
    </row>
    <row r="51" ht="15.75" customHeight="1">
      <c r="A51" s="1"/>
      <c r="B51" s="7"/>
      <c r="C51" s="8"/>
      <c r="D51" s="9"/>
      <c r="H51" s="26" t="s">
        <v>333</v>
      </c>
    </row>
    <row r="52" ht="15.75" customHeight="1">
      <c r="A52" s="1"/>
      <c r="D52" s="9"/>
    </row>
    <row r="53" ht="15.75" customHeight="1">
      <c r="D53" s="14"/>
      <c r="H53" s="23" t="s">
        <v>334</v>
      </c>
    </row>
    <row r="54" ht="15.75" customHeight="1">
      <c r="D54" s="14"/>
      <c r="H54" s="26" t="s">
        <v>335</v>
      </c>
    </row>
    <row r="55" ht="15.75" customHeight="1">
      <c r="D55" s="14"/>
      <c r="H55" s="26"/>
    </row>
    <row r="56">
      <c r="D56" s="15"/>
      <c r="H56" s="23" t="s">
        <v>336</v>
      </c>
    </row>
    <row r="57">
      <c r="H57" s="26" t="s">
        <v>337</v>
      </c>
    </row>
    <row r="58">
      <c r="H58" s="26" t="s">
        <v>338</v>
      </c>
    </row>
    <row r="60">
      <c r="B60" s="29"/>
      <c r="H60" s="23" t="s">
        <v>339</v>
      </c>
    </row>
    <row r="61">
      <c r="H61" s="26" t="s">
        <v>340</v>
      </c>
    </row>
    <row r="63">
      <c r="H63" s="23" t="s">
        <v>341</v>
      </c>
    </row>
    <row r="64">
      <c r="H64" s="26" t="s">
        <v>342</v>
      </c>
    </row>
    <row r="66">
      <c r="H66" s="23" t="s">
        <v>343</v>
      </c>
    </row>
    <row r="67">
      <c r="H67" s="26" t="s">
        <v>344</v>
      </c>
    </row>
    <row r="69">
      <c r="H69" s="23" t="s">
        <v>345</v>
      </c>
    </row>
    <row r="70">
      <c r="H70" s="26" t="s">
        <v>346</v>
      </c>
    </row>
    <row r="71">
      <c r="H71" s="26" t="s">
        <v>347</v>
      </c>
    </row>
    <row r="73">
      <c r="H73" s="23" t="s">
        <v>348</v>
      </c>
    </row>
    <row r="74">
      <c r="H74" s="26" t="s">
        <v>349</v>
      </c>
    </row>
    <row r="76">
      <c r="H76" s="23" t="s">
        <v>350</v>
      </c>
    </row>
    <row r="77">
      <c r="H77" s="26" t="s">
        <v>351</v>
      </c>
    </row>
    <row r="78">
      <c r="H78" s="26"/>
    </row>
    <row r="79">
      <c r="H79" s="23" t="s">
        <v>352</v>
      </c>
    </row>
    <row r="80">
      <c r="H80" s="26" t="s">
        <v>353</v>
      </c>
    </row>
  </sheetData>
  <mergeCells count="1">
    <mergeCell ref="B6:C6"/>
  </mergeCells>
  <hyperlinks>
    <hyperlink r:id="rId1" ref="B3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46.25"/>
    <col customWidth="1" min="3" max="5" width="10.75"/>
    <col customWidth="1" min="6" max="6" width="11.75"/>
    <col customWidth="1" min="7" max="7" width="10.75"/>
    <col customWidth="1" min="8" max="8" width="68.25"/>
    <col customWidth="1" min="9" max="9" width="6.25"/>
    <col customWidth="1" min="10" max="10" width="1.38"/>
    <col customWidth="1" min="11" max="11" width="69.5"/>
  </cols>
  <sheetData>
    <row r="6">
      <c r="B6" s="30" t="s">
        <v>354</v>
      </c>
      <c r="I6" s="30"/>
    </row>
    <row r="7">
      <c r="B7" s="31" t="s">
        <v>355</v>
      </c>
      <c r="C7" s="31" t="s">
        <v>356</v>
      </c>
      <c r="D7" s="31" t="s">
        <v>357</v>
      </c>
      <c r="E7" s="31" t="s">
        <v>358</v>
      </c>
      <c r="F7" s="31" t="s">
        <v>359</v>
      </c>
      <c r="G7" s="31" t="s">
        <v>360</v>
      </c>
      <c r="H7" s="31" t="s">
        <v>361</v>
      </c>
    </row>
    <row r="8" ht="15.75" customHeight="1">
      <c r="B8" s="32" t="s">
        <v>362</v>
      </c>
      <c r="F8" s="18"/>
      <c r="G8" s="33">
        <f>sum(G9:G25)</f>
        <v>0.703139116</v>
      </c>
      <c r="H8" s="18"/>
      <c r="K8" s="34" t="s">
        <v>363</v>
      </c>
    </row>
    <row r="9">
      <c r="B9" s="35" t="s">
        <v>364</v>
      </c>
      <c r="C9" s="35" t="s">
        <v>365</v>
      </c>
      <c r="D9" s="36">
        <f>IFERROR(__xludf.DUMMYFUNCTION("GOOGLEFINANCE(C9, ""Price"")"),140.88)</f>
        <v>140.88</v>
      </c>
      <c r="E9" s="37">
        <v>100.0</v>
      </c>
      <c r="F9" s="38">
        <f t="shared" ref="F9:F24" si="1">D9*E9</f>
        <v>14088</v>
      </c>
      <c r="G9" s="39">
        <f t="shared" ref="G9:G24" si="2">F9/$F$59</f>
        <v>0.1115462923</v>
      </c>
      <c r="H9" s="24" t="s">
        <v>366</v>
      </c>
      <c r="I9" s="36"/>
      <c r="K9" s="34" t="s">
        <v>367</v>
      </c>
    </row>
    <row r="10">
      <c r="B10" s="35" t="s">
        <v>368</v>
      </c>
      <c r="C10" s="35" t="s">
        <v>369</v>
      </c>
      <c r="D10" s="36">
        <f>IFERROR(__xludf.DUMMYFUNCTION("GOOGLEFINANCE(C10, ""Price"")"),39.92)</f>
        <v>39.92</v>
      </c>
      <c r="E10" s="37">
        <v>250.0</v>
      </c>
      <c r="F10" s="38">
        <f t="shared" si="1"/>
        <v>9980</v>
      </c>
      <c r="G10" s="39">
        <f t="shared" si="2"/>
        <v>0.07901987484</v>
      </c>
      <c r="H10" s="24" t="s">
        <v>370</v>
      </c>
      <c r="I10" s="36"/>
      <c r="K10" s="27" t="s">
        <v>371</v>
      </c>
    </row>
    <row r="11">
      <c r="B11" s="35" t="s">
        <v>372</v>
      </c>
      <c r="C11" s="35" t="s">
        <v>373</v>
      </c>
      <c r="D11" s="36">
        <f>IFERROR(__xludf.DUMMYFUNCTION("GOOGLEFINANCE(C11, ""Price"")"),40.94)</f>
        <v>40.94</v>
      </c>
      <c r="E11" s="37">
        <v>250.0</v>
      </c>
      <c r="F11" s="38">
        <f t="shared" si="1"/>
        <v>10235</v>
      </c>
      <c r="G11" s="39">
        <f t="shared" si="2"/>
        <v>0.08103891974</v>
      </c>
      <c r="H11" s="24" t="s">
        <v>374</v>
      </c>
      <c r="I11" s="36"/>
      <c r="K11" s="27" t="s">
        <v>375</v>
      </c>
    </row>
    <row r="12">
      <c r="B12" s="35" t="s">
        <v>376</v>
      </c>
      <c r="C12" s="35" t="s">
        <v>377</v>
      </c>
      <c r="D12" s="36">
        <f>IFERROR(__xludf.DUMMYFUNCTION("GOOGLEFINANCE(C12, ""Price"")"),16.82)</f>
        <v>16.82</v>
      </c>
      <c r="E12" s="37">
        <v>300.0</v>
      </c>
      <c r="F12" s="38">
        <f t="shared" si="1"/>
        <v>5046</v>
      </c>
      <c r="G12" s="39">
        <f t="shared" si="2"/>
        <v>0.03995333552</v>
      </c>
      <c r="H12" s="24" t="s">
        <v>378</v>
      </c>
      <c r="I12" s="36"/>
      <c r="K12" s="27" t="s">
        <v>379</v>
      </c>
    </row>
    <row r="13">
      <c r="B13" s="35" t="s">
        <v>380</v>
      </c>
      <c r="C13" s="35" t="s">
        <v>381</v>
      </c>
      <c r="D13" s="36">
        <f>IFERROR(__xludf.DUMMYFUNCTION("GOOGLEFINANCE(C13, ""Price"")"),17.09)</f>
        <v>17.09</v>
      </c>
      <c r="E13" s="37">
        <v>150.0</v>
      </c>
      <c r="F13" s="38">
        <f t="shared" si="1"/>
        <v>2563.5</v>
      </c>
      <c r="G13" s="39">
        <f t="shared" si="2"/>
        <v>0.0202973396</v>
      </c>
      <c r="H13" s="24" t="s">
        <v>382</v>
      </c>
      <c r="I13" s="36"/>
      <c r="K13" s="27" t="s">
        <v>383</v>
      </c>
    </row>
    <row r="14">
      <c r="B14" s="35" t="s">
        <v>384</v>
      </c>
      <c r="C14" s="35" t="s">
        <v>385</v>
      </c>
      <c r="D14" s="36">
        <f>IFERROR(__xludf.DUMMYFUNCTION("GOOGLEFINANCE(C14, ""Price"")"),12.28)</f>
        <v>12.28</v>
      </c>
      <c r="E14" s="37">
        <v>250.0</v>
      </c>
      <c r="F14" s="38">
        <f t="shared" si="1"/>
        <v>3070</v>
      </c>
      <c r="G14" s="39">
        <f t="shared" si="2"/>
        <v>0.02430771701</v>
      </c>
      <c r="H14" s="24" t="s">
        <v>386</v>
      </c>
      <c r="K14" s="27" t="s">
        <v>387</v>
      </c>
    </row>
    <row r="15">
      <c r="B15" s="35" t="s">
        <v>388</v>
      </c>
      <c r="C15" s="35" t="s">
        <v>389</v>
      </c>
      <c r="D15" s="36">
        <f>IFERROR(__xludf.DUMMYFUNCTION("GOOGLEFINANCE(C15, ""Price"")"),99.96)</f>
        <v>99.96</v>
      </c>
      <c r="E15" s="37">
        <v>20.0</v>
      </c>
      <c r="F15" s="38">
        <f t="shared" si="1"/>
        <v>1999.2</v>
      </c>
      <c r="G15" s="39">
        <f t="shared" si="2"/>
        <v>0.015829312</v>
      </c>
      <c r="H15" s="24" t="s">
        <v>390</v>
      </c>
      <c r="K15" s="27" t="s">
        <v>391</v>
      </c>
    </row>
    <row r="16">
      <c r="B16" s="35" t="s">
        <v>392</v>
      </c>
      <c r="C16" s="35" t="s">
        <v>393</v>
      </c>
      <c r="D16" s="36">
        <f>IFERROR(__xludf.DUMMYFUNCTION("GOOGLEFINANCE(C16, ""Price"")"),40.7)</f>
        <v>40.7</v>
      </c>
      <c r="E16" s="37">
        <v>150.0</v>
      </c>
      <c r="F16" s="38">
        <f t="shared" si="1"/>
        <v>6105</v>
      </c>
      <c r="G16" s="39">
        <f t="shared" si="2"/>
        <v>0.04833831021</v>
      </c>
      <c r="H16" s="24" t="s">
        <v>394</v>
      </c>
      <c r="I16" s="36"/>
      <c r="K16" s="27" t="s">
        <v>395</v>
      </c>
    </row>
    <row r="17">
      <c r="B17" s="35" t="s">
        <v>396</v>
      </c>
      <c r="C17" s="35" t="s">
        <v>397</v>
      </c>
      <c r="D17" s="36">
        <f>IFERROR(__xludf.DUMMYFUNCTION("GOOGLEFINANCE(C17, ""Price"")"),12.28)</f>
        <v>12.28</v>
      </c>
      <c r="E17" s="37">
        <v>400.0</v>
      </c>
      <c r="F17" s="38">
        <f t="shared" si="1"/>
        <v>4912</v>
      </c>
      <c r="G17" s="39">
        <f t="shared" si="2"/>
        <v>0.03889234722</v>
      </c>
      <c r="H17" s="24" t="s">
        <v>398</v>
      </c>
      <c r="I17" s="36"/>
      <c r="K17" s="27" t="s">
        <v>399</v>
      </c>
    </row>
    <row r="18">
      <c r="B18" s="35" t="s">
        <v>400</v>
      </c>
      <c r="C18" s="35" t="s">
        <v>401</v>
      </c>
      <c r="D18" s="36">
        <f>IFERROR(__xludf.DUMMYFUNCTION("GOOGLEFINANCE(C18, ""Price"")"),98.86)</f>
        <v>98.86</v>
      </c>
      <c r="E18" s="37">
        <v>90.0</v>
      </c>
      <c r="F18" s="38">
        <f t="shared" si="1"/>
        <v>8897.4</v>
      </c>
      <c r="G18" s="39">
        <f t="shared" si="2"/>
        <v>0.07044803952</v>
      </c>
      <c r="H18" s="24" t="s">
        <v>402</v>
      </c>
      <c r="I18" s="36"/>
      <c r="K18" s="27" t="s">
        <v>403</v>
      </c>
    </row>
    <row r="19">
      <c r="B19" s="35" t="s">
        <v>404</v>
      </c>
      <c r="C19" s="35" t="s">
        <v>405</v>
      </c>
      <c r="D19" s="36">
        <f>IFERROR(__xludf.DUMMYFUNCTION("GOOGLEFINANCE(C19, ""Price"")"),76.76)</f>
        <v>76.76</v>
      </c>
      <c r="E19" s="37">
        <v>30.0</v>
      </c>
      <c r="F19" s="38">
        <f t="shared" si="1"/>
        <v>2302.8</v>
      </c>
      <c r="G19" s="39">
        <f t="shared" si="2"/>
        <v>0.01823316311</v>
      </c>
      <c r="H19" s="24" t="s">
        <v>406</v>
      </c>
      <c r="I19" s="36"/>
      <c r="K19" s="27" t="s">
        <v>407</v>
      </c>
    </row>
    <row r="20">
      <c r="B20" s="35" t="s">
        <v>408</v>
      </c>
      <c r="C20" s="35" t="s">
        <v>409</v>
      </c>
      <c r="D20" s="36">
        <f>IFERROR(__xludf.DUMMYFUNCTION("GOOGLEFINANCE(C20, ""Price"")"),36.17)</f>
        <v>36.17</v>
      </c>
      <c r="E20" s="37">
        <v>150.0</v>
      </c>
      <c r="F20" s="38">
        <f t="shared" si="1"/>
        <v>5425.5</v>
      </c>
      <c r="G20" s="39">
        <f t="shared" si="2"/>
        <v>0.0429581494</v>
      </c>
      <c r="H20" s="24" t="s">
        <v>410</v>
      </c>
      <c r="K20" s="27" t="s">
        <v>411</v>
      </c>
    </row>
    <row r="21">
      <c r="B21" s="40" t="s">
        <v>412</v>
      </c>
      <c r="C21" s="40" t="s">
        <v>413</v>
      </c>
      <c r="D21" s="41">
        <f>IFERROR(__xludf.DUMMYFUNCTION("GOOGLEFINANCE(C21, ""Price"")"),12.43)</f>
        <v>12.43</v>
      </c>
      <c r="E21" s="42">
        <v>350.0</v>
      </c>
      <c r="F21" s="43">
        <f t="shared" si="1"/>
        <v>4350.5</v>
      </c>
      <c r="G21" s="44">
        <f t="shared" si="2"/>
        <v>0.03444648953</v>
      </c>
      <c r="H21" s="24" t="s">
        <v>414</v>
      </c>
      <c r="K21" s="27" t="s">
        <v>415</v>
      </c>
    </row>
    <row r="22">
      <c r="B22" s="40" t="s">
        <v>416</v>
      </c>
      <c r="C22" s="40" t="s">
        <v>417</v>
      </c>
      <c r="D22" s="41">
        <f>IFERROR(__xludf.DUMMYFUNCTION("GOOGLEFINANCE(C22, ""Price"")"),49.22)</f>
        <v>49.22</v>
      </c>
      <c r="E22" s="42">
        <v>75.0</v>
      </c>
      <c r="F22" s="43">
        <f t="shared" si="1"/>
        <v>3691.5</v>
      </c>
      <c r="G22" s="44">
        <f t="shared" si="2"/>
        <v>0.02922864409</v>
      </c>
      <c r="H22" s="24" t="s">
        <v>418</v>
      </c>
      <c r="K22" s="27" t="s">
        <v>419</v>
      </c>
    </row>
    <row r="23">
      <c r="B23" s="40" t="s">
        <v>420</v>
      </c>
      <c r="C23" s="40" t="s">
        <v>421</v>
      </c>
      <c r="D23" s="41">
        <f>IFERROR(__xludf.DUMMYFUNCTION("GOOGLEFINANCE(C23, ""Price"")"),30.46)</f>
        <v>30.46</v>
      </c>
      <c r="E23" s="42">
        <v>150.0</v>
      </c>
      <c r="F23" s="43">
        <f t="shared" si="1"/>
        <v>4569</v>
      </c>
      <c r="G23" s="44">
        <f t="shared" si="2"/>
        <v>0.03617653388</v>
      </c>
      <c r="H23" s="24" t="s">
        <v>422</v>
      </c>
      <c r="I23" s="36"/>
      <c r="K23" s="27" t="s">
        <v>423</v>
      </c>
    </row>
    <row r="24">
      <c r="B24" s="40" t="s">
        <v>424</v>
      </c>
      <c r="C24" s="40" t="s">
        <v>425</v>
      </c>
      <c r="D24" s="41">
        <f>IFERROR(__xludf.DUMMYFUNCTION("GOOGLEFINANCE(C24, ""Price"")"),39.23)</f>
        <v>39.23</v>
      </c>
      <c r="E24" s="42">
        <v>40.0</v>
      </c>
      <c r="F24" s="43">
        <f t="shared" si="1"/>
        <v>1569.2</v>
      </c>
      <c r="G24" s="44">
        <f t="shared" si="2"/>
        <v>0.01242464806</v>
      </c>
      <c r="H24" s="45" t="s">
        <v>426</v>
      </c>
      <c r="I24" s="36"/>
      <c r="K24" s="27" t="s">
        <v>427</v>
      </c>
    </row>
    <row r="25">
      <c r="H25" s="46"/>
      <c r="I25" s="36"/>
      <c r="K25" s="27" t="s">
        <v>428</v>
      </c>
    </row>
    <row r="26">
      <c r="I26" s="36"/>
      <c r="K26" s="27" t="s">
        <v>429</v>
      </c>
    </row>
    <row r="27">
      <c r="B27" s="32" t="s">
        <v>188</v>
      </c>
      <c r="D27" s="36"/>
      <c r="E27" s="47"/>
      <c r="F27" s="38"/>
      <c r="G27" s="33">
        <f>sum(G28:G55)</f>
        <v>0.2626638059</v>
      </c>
      <c r="H27" s="18"/>
      <c r="K27" s="27" t="s">
        <v>430</v>
      </c>
    </row>
    <row r="28">
      <c r="B28" s="35" t="s">
        <v>431</v>
      </c>
      <c r="C28" s="35" t="s">
        <v>432</v>
      </c>
      <c r="D28" s="36">
        <f>IFERROR(__xludf.DUMMYFUNCTION("GOOGLEFINANCE(C28, ""Price"")"),52.4)</f>
        <v>52.4</v>
      </c>
      <c r="E28" s="37">
        <v>50.0</v>
      </c>
      <c r="F28" s="38">
        <f t="shared" ref="F28:F41" si="3">D28*E28</f>
        <v>2620</v>
      </c>
      <c r="G28" s="39">
        <f t="shared" ref="G28:G41" si="4">F28/$F$59</f>
        <v>0.0207446966</v>
      </c>
      <c r="H28" s="24" t="s">
        <v>433</v>
      </c>
      <c r="K28" s="27" t="s">
        <v>434</v>
      </c>
    </row>
    <row r="29">
      <c r="B29" s="40" t="s">
        <v>435</v>
      </c>
      <c r="C29" s="40" t="s">
        <v>436</v>
      </c>
      <c r="D29" s="41">
        <f>IFERROR(__xludf.DUMMYFUNCTION("GOOGLEFINANCE(C29, ""Price"")"),39.84)</f>
        <v>39.84</v>
      </c>
      <c r="E29" s="42">
        <v>50.0</v>
      </c>
      <c r="F29" s="43">
        <f t="shared" si="3"/>
        <v>1992</v>
      </c>
      <c r="G29" s="44">
        <f t="shared" si="4"/>
        <v>0.01577230368</v>
      </c>
      <c r="H29" s="24" t="s">
        <v>437</v>
      </c>
      <c r="K29" s="27" t="s">
        <v>438</v>
      </c>
    </row>
    <row r="30">
      <c r="B30" s="35" t="s">
        <v>439</v>
      </c>
      <c r="C30" s="35" t="s">
        <v>440</v>
      </c>
      <c r="D30" s="36">
        <f>IFERROR(__xludf.DUMMYFUNCTION("GOOGLEFINANCE(C30, ""Price"")"),69.09)</f>
        <v>69.09</v>
      </c>
      <c r="E30" s="37">
        <v>60.0</v>
      </c>
      <c r="F30" s="38">
        <f t="shared" si="3"/>
        <v>4145.4</v>
      </c>
      <c r="G30" s="39">
        <f t="shared" si="4"/>
        <v>0.03282254401</v>
      </c>
      <c r="H30" s="24" t="s">
        <v>441</v>
      </c>
      <c r="K30" s="27" t="s">
        <v>442</v>
      </c>
    </row>
    <row r="31">
      <c r="B31" s="40" t="s">
        <v>443</v>
      </c>
      <c r="C31" s="40" t="s">
        <v>444</v>
      </c>
      <c r="D31" s="41">
        <f>IFERROR(__xludf.DUMMYFUNCTION("GOOGLEFINANCE(C31, ""Price"")"),44.77)</f>
        <v>44.77</v>
      </c>
      <c r="E31" s="42">
        <v>40.0</v>
      </c>
      <c r="F31" s="43">
        <f t="shared" si="3"/>
        <v>1790.8</v>
      </c>
      <c r="G31" s="44">
        <f t="shared" si="4"/>
        <v>0.01417923766</v>
      </c>
      <c r="H31" s="24" t="s">
        <v>445</v>
      </c>
      <c r="K31" s="27" t="s">
        <v>446</v>
      </c>
    </row>
    <row r="32">
      <c r="B32" s="40" t="s">
        <v>447</v>
      </c>
      <c r="C32" s="40" t="s">
        <v>448</v>
      </c>
      <c r="D32" s="41">
        <f>IFERROR(__xludf.DUMMYFUNCTION("GOOGLEFINANCE(C32, ""Price"")"),54.26)</f>
        <v>54.26</v>
      </c>
      <c r="E32" s="42">
        <v>30.0</v>
      </c>
      <c r="F32" s="43">
        <f t="shared" si="3"/>
        <v>1627.8</v>
      </c>
      <c r="G32" s="44">
        <f t="shared" si="4"/>
        <v>0.01288863249</v>
      </c>
      <c r="H32" s="24" t="s">
        <v>449</v>
      </c>
      <c r="K32" s="27" t="s">
        <v>450</v>
      </c>
    </row>
    <row r="33">
      <c r="B33" s="40" t="s">
        <v>451</v>
      </c>
      <c r="C33" s="40" t="s">
        <v>452</v>
      </c>
      <c r="D33" s="41">
        <f>IFERROR(__xludf.DUMMYFUNCTION("GOOGLEFINANCE(C33, ""Price"")"),53.93)</f>
        <v>53.93</v>
      </c>
      <c r="E33" s="42">
        <v>50.0</v>
      </c>
      <c r="F33" s="43">
        <f t="shared" si="3"/>
        <v>2696.5</v>
      </c>
      <c r="G33" s="44">
        <f t="shared" si="4"/>
        <v>0.02135041007</v>
      </c>
      <c r="H33" s="24" t="s">
        <v>453</v>
      </c>
      <c r="K33" s="27" t="s">
        <v>454</v>
      </c>
    </row>
    <row r="34">
      <c r="B34" s="40" t="s">
        <v>455</v>
      </c>
      <c r="C34" s="40" t="s">
        <v>456</v>
      </c>
      <c r="D34" s="41">
        <f>IFERROR(__xludf.DUMMYFUNCTION("GOOGLEFINANCE(C34, ""Price"")"),40.56)</f>
        <v>40.56</v>
      </c>
      <c r="E34" s="42">
        <v>50.0</v>
      </c>
      <c r="F34" s="43">
        <f t="shared" si="3"/>
        <v>2028</v>
      </c>
      <c r="G34" s="44">
        <f t="shared" si="4"/>
        <v>0.01605734531</v>
      </c>
      <c r="H34" s="24" t="s">
        <v>457</v>
      </c>
      <c r="K34" s="27" t="s">
        <v>458</v>
      </c>
    </row>
    <row r="35">
      <c r="B35" s="40" t="s">
        <v>459</v>
      </c>
      <c r="C35" s="40" t="s">
        <v>460</v>
      </c>
      <c r="D35" s="41">
        <f>IFERROR(__xludf.DUMMYFUNCTION("GOOGLEFINANCE(C35, ""Price"")"),99.93)</f>
        <v>99.93</v>
      </c>
      <c r="E35" s="42">
        <v>20.0</v>
      </c>
      <c r="F35" s="43">
        <f t="shared" si="3"/>
        <v>1998.6</v>
      </c>
      <c r="G35" s="44">
        <f t="shared" si="4"/>
        <v>0.01582456131</v>
      </c>
      <c r="H35" s="24" t="s">
        <v>461</v>
      </c>
      <c r="K35" s="27" t="s">
        <v>462</v>
      </c>
    </row>
    <row r="36">
      <c r="B36" s="40" t="s">
        <v>463</v>
      </c>
      <c r="C36" s="40" t="s">
        <v>464</v>
      </c>
      <c r="D36" s="41">
        <f>IFERROR(__xludf.DUMMYFUNCTION("GOOGLEFINANCE(C36, ""Price"")"),288.04)</f>
        <v>288.04</v>
      </c>
      <c r="E36" s="42">
        <v>15.0</v>
      </c>
      <c r="F36" s="43">
        <f t="shared" si="3"/>
        <v>4320.6</v>
      </c>
      <c r="G36" s="44">
        <f t="shared" si="4"/>
        <v>0.03420974662</v>
      </c>
      <c r="H36" s="24" t="s">
        <v>465</v>
      </c>
      <c r="K36" s="27" t="s">
        <v>466</v>
      </c>
    </row>
    <row r="37">
      <c r="B37" s="40" t="s">
        <v>467</v>
      </c>
      <c r="C37" s="40" t="s">
        <v>468</v>
      </c>
      <c r="D37" s="41">
        <f>IFERROR(__xludf.DUMMYFUNCTION("GOOGLEFINANCE(C37, ""Price"")"),93.02)</f>
        <v>93.02</v>
      </c>
      <c r="E37" s="42">
        <v>25.0</v>
      </c>
      <c r="F37" s="43">
        <f t="shared" si="3"/>
        <v>2325.5</v>
      </c>
      <c r="G37" s="44">
        <f t="shared" si="4"/>
        <v>0.01841289769</v>
      </c>
      <c r="H37" s="45" t="s">
        <v>469</v>
      </c>
      <c r="K37" s="27" t="s">
        <v>470</v>
      </c>
    </row>
    <row r="38">
      <c r="B38" s="40" t="s">
        <v>471</v>
      </c>
      <c r="C38" s="40" t="s">
        <v>472</v>
      </c>
      <c r="D38" s="41">
        <f>IFERROR(__xludf.DUMMYFUNCTION("GOOGLEFINANCE(C38, ""Price"")"),454.5)</f>
        <v>454.5</v>
      </c>
      <c r="E38" s="42">
        <v>5.0</v>
      </c>
      <c r="F38" s="43">
        <f t="shared" si="3"/>
        <v>2272.5</v>
      </c>
      <c r="G38" s="44">
        <f t="shared" si="4"/>
        <v>0.01799325306</v>
      </c>
      <c r="H38" s="24" t="s">
        <v>473</v>
      </c>
      <c r="K38" s="27" t="s">
        <v>474</v>
      </c>
    </row>
    <row r="39">
      <c r="B39" s="40" t="s">
        <v>475</v>
      </c>
      <c r="C39" s="40" t="s">
        <v>476</v>
      </c>
      <c r="D39" s="41">
        <f>IFERROR(__xludf.DUMMYFUNCTION("GOOGLEFINANCE(C39, ""Price"")"),220.92)</f>
        <v>220.92</v>
      </c>
      <c r="E39" s="42">
        <v>7.0</v>
      </c>
      <c r="F39" s="43">
        <f t="shared" si="3"/>
        <v>1546.44</v>
      </c>
      <c r="G39" s="44">
        <f t="shared" si="4"/>
        <v>0.0122444384</v>
      </c>
      <c r="H39" s="24" t="s">
        <v>477</v>
      </c>
      <c r="K39" s="27" t="s">
        <v>478</v>
      </c>
    </row>
    <row r="40">
      <c r="B40" s="40" t="s">
        <v>479</v>
      </c>
      <c r="C40" s="40" t="s">
        <v>480</v>
      </c>
      <c r="D40" s="41">
        <f>IFERROR(__xludf.DUMMYFUNCTION("GOOGLEFINANCE(C40, ""Price"")"),33.47)</f>
        <v>33.47</v>
      </c>
      <c r="E40" s="42">
        <v>40.0</v>
      </c>
      <c r="F40" s="43">
        <f t="shared" si="3"/>
        <v>1338.8</v>
      </c>
      <c r="G40" s="44">
        <f t="shared" si="4"/>
        <v>0.01060038161</v>
      </c>
      <c r="H40" s="24" t="s">
        <v>481</v>
      </c>
      <c r="K40" s="27" t="s">
        <v>482</v>
      </c>
    </row>
    <row r="41">
      <c r="B41" s="40" t="s">
        <v>483</v>
      </c>
      <c r="C41" s="40" t="s">
        <v>484</v>
      </c>
      <c r="D41" s="41">
        <f>IFERROR(__xludf.DUMMYFUNCTION("GOOGLEFINANCE(C41, ""Price"")"),61.77)</f>
        <v>61.77</v>
      </c>
      <c r="E41" s="42">
        <v>40.0</v>
      </c>
      <c r="F41" s="43">
        <f t="shared" si="3"/>
        <v>2470.8</v>
      </c>
      <c r="G41" s="44">
        <f t="shared" si="4"/>
        <v>0.01956335739</v>
      </c>
      <c r="H41" s="24" t="s">
        <v>485</v>
      </c>
      <c r="K41" s="27" t="s">
        <v>486</v>
      </c>
    </row>
    <row r="42">
      <c r="K42" s="27" t="s">
        <v>487</v>
      </c>
    </row>
    <row r="43">
      <c r="I43" s="48"/>
      <c r="K43" s="27" t="s">
        <v>488</v>
      </c>
    </row>
    <row r="44">
      <c r="I44" s="48"/>
      <c r="K44" s="27" t="s">
        <v>489</v>
      </c>
    </row>
    <row r="45">
      <c r="K45" s="27" t="s">
        <v>490</v>
      </c>
    </row>
    <row r="46">
      <c r="K46" s="27" t="s">
        <v>491</v>
      </c>
    </row>
    <row r="47">
      <c r="K47" s="27" t="s">
        <v>492</v>
      </c>
    </row>
    <row r="48">
      <c r="B48" s="35" t="s">
        <v>493</v>
      </c>
      <c r="C48" s="35" t="s">
        <v>494</v>
      </c>
      <c r="D48" s="49" t="s">
        <v>495</v>
      </c>
      <c r="E48" s="37">
        <v>30.0</v>
      </c>
      <c r="F48" s="38"/>
      <c r="G48" s="39"/>
      <c r="H48" s="24" t="s">
        <v>496</v>
      </c>
      <c r="K48" s="27" t="s">
        <v>497</v>
      </c>
    </row>
    <row r="49">
      <c r="B49" s="35" t="s">
        <v>498</v>
      </c>
      <c r="C49" s="35" t="s">
        <v>499</v>
      </c>
      <c r="D49" s="49" t="s">
        <v>495</v>
      </c>
      <c r="E49" s="37">
        <v>200.0</v>
      </c>
      <c r="F49" s="38"/>
      <c r="G49" s="39"/>
      <c r="H49" s="24" t="s">
        <v>500</v>
      </c>
      <c r="K49" s="27" t="s">
        <v>501</v>
      </c>
    </row>
    <row r="50">
      <c r="K50" s="27" t="s">
        <v>502</v>
      </c>
    </row>
    <row r="51">
      <c r="K51" s="27" t="s">
        <v>503</v>
      </c>
    </row>
    <row r="52">
      <c r="B52" s="46"/>
      <c r="C52" s="46"/>
      <c r="D52" s="46"/>
      <c r="E52" s="46"/>
      <c r="F52" s="46"/>
      <c r="G52" s="46"/>
      <c r="H52" s="24"/>
      <c r="K52" s="27" t="s">
        <v>504</v>
      </c>
    </row>
    <row r="53">
      <c r="B53" s="46"/>
      <c r="C53" s="46"/>
      <c r="D53" s="46"/>
      <c r="E53" s="46"/>
      <c r="F53" s="46"/>
      <c r="G53" s="46"/>
      <c r="H53" s="24"/>
      <c r="K53" s="27" t="s">
        <v>505</v>
      </c>
    </row>
    <row r="54">
      <c r="B54" s="46"/>
      <c r="C54" s="46"/>
      <c r="D54" s="46"/>
      <c r="E54" s="46"/>
      <c r="F54" s="46"/>
      <c r="G54" s="46"/>
      <c r="H54" s="46"/>
      <c r="K54" s="50" t="s">
        <v>506</v>
      </c>
    </row>
    <row r="56">
      <c r="K56" s="50"/>
    </row>
    <row r="57">
      <c r="B57" s="32" t="s">
        <v>507</v>
      </c>
      <c r="F57" s="38">
        <v>4319.0</v>
      </c>
      <c r="G57" s="51">
        <f>F57/$F$59</f>
        <v>0.0341970781</v>
      </c>
    </row>
    <row r="58">
      <c r="B58" s="32"/>
      <c r="F58" s="38"/>
      <c r="G58" s="51"/>
    </row>
    <row r="59">
      <c r="B59" s="32" t="s">
        <v>508</v>
      </c>
      <c r="F59" s="38">
        <f>sum(F9:F25)+sum(F28:F55)+F57</f>
        <v>126297.34</v>
      </c>
      <c r="G59" s="51">
        <f>F59/$F$59</f>
        <v>1</v>
      </c>
    </row>
  </sheetData>
  <mergeCells count="1">
    <mergeCell ref="B6:H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35.5"/>
    <col customWidth="1" min="3" max="3" width="0.75"/>
    <col customWidth="1" min="4" max="4" width="37.25"/>
    <col customWidth="1" min="5" max="5" width="10.5"/>
    <col customWidth="1" min="6" max="6" width="38.0"/>
    <col customWidth="1" min="7" max="7" width="8.0"/>
  </cols>
  <sheetData>
    <row r="1">
      <c r="A1" s="1"/>
      <c r="B1" s="1"/>
      <c r="C1" s="1"/>
      <c r="D1" s="1"/>
      <c r="E1" s="1"/>
      <c r="F1" s="1"/>
      <c r="G1" s="2"/>
    </row>
    <row r="2">
      <c r="A2" s="1"/>
      <c r="B2" s="1"/>
      <c r="C2" s="1"/>
      <c r="D2" s="1"/>
      <c r="E2" s="1"/>
      <c r="F2" s="1"/>
      <c r="G2" s="2"/>
    </row>
    <row r="3">
      <c r="A3" s="1"/>
      <c r="B3" s="1"/>
      <c r="C3" s="1"/>
      <c r="D3" s="1"/>
      <c r="E3" s="1"/>
      <c r="F3" s="1"/>
      <c r="G3" s="2"/>
    </row>
    <row r="4">
      <c r="A4" s="1"/>
      <c r="B4" s="1"/>
      <c r="C4" s="1"/>
      <c r="D4" s="1"/>
      <c r="E4" s="1"/>
      <c r="F4" s="1"/>
      <c r="G4" s="2"/>
    </row>
    <row r="5">
      <c r="A5" s="1"/>
      <c r="B5" s="1"/>
      <c r="C5" s="1"/>
      <c r="D5" s="1"/>
      <c r="E5" s="1"/>
      <c r="F5" s="1"/>
      <c r="G5" s="2"/>
    </row>
    <row r="6">
      <c r="A6" s="1"/>
      <c r="B6" s="3" t="s">
        <v>509</v>
      </c>
      <c r="E6" s="3"/>
      <c r="F6" s="3"/>
      <c r="G6" s="2"/>
    </row>
    <row r="7" ht="11.25" customHeight="1">
      <c r="A7" s="1"/>
      <c r="B7" s="4" t="s">
        <v>188</v>
      </c>
      <c r="C7" s="8"/>
      <c r="D7" s="4" t="s">
        <v>510</v>
      </c>
      <c r="F7" s="6" t="s">
        <v>511</v>
      </c>
      <c r="G7" s="2"/>
    </row>
    <row r="8" ht="11.25" customHeight="1">
      <c r="A8" s="1"/>
      <c r="B8" s="7" t="s">
        <v>512</v>
      </c>
      <c r="C8" s="8"/>
      <c r="D8" s="7" t="s">
        <v>513</v>
      </c>
      <c r="F8" s="7" t="s">
        <v>514</v>
      </c>
      <c r="G8" s="2"/>
    </row>
    <row r="9" ht="11.25" customHeight="1">
      <c r="A9" s="1"/>
      <c r="B9" s="7" t="s">
        <v>515</v>
      </c>
      <c r="C9" s="8"/>
      <c r="D9" s="7" t="s">
        <v>200</v>
      </c>
      <c r="G9" s="2"/>
    </row>
    <row r="10" ht="11.25" customHeight="1">
      <c r="A10" s="1"/>
      <c r="B10" s="7" t="s">
        <v>516</v>
      </c>
      <c r="C10" s="8"/>
      <c r="D10" s="7" t="s">
        <v>517</v>
      </c>
      <c r="F10" s="6" t="s">
        <v>518</v>
      </c>
      <c r="G10" s="2"/>
    </row>
    <row r="11" ht="11.25" customHeight="1">
      <c r="A11" s="1"/>
      <c r="B11" s="7" t="s">
        <v>15</v>
      </c>
      <c r="C11" s="8"/>
      <c r="D11" s="7" t="s">
        <v>519</v>
      </c>
      <c r="F11" s="7" t="s">
        <v>520</v>
      </c>
      <c r="G11" s="2"/>
    </row>
    <row r="12" ht="11.25" customHeight="1">
      <c r="A12" s="1"/>
      <c r="B12" s="7" t="s">
        <v>41</v>
      </c>
      <c r="C12" s="8"/>
      <c r="D12" s="7" t="s">
        <v>521</v>
      </c>
      <c r="F12" s="7" t="s">
        <v>522</v>
      </c>
      <c r="G12" s="2"/>
    </row>
    <row r="13" ht="11.25" customHeight="1">
      <c r="A13" s="1"/>
      <c r="B13" s="7" t="s">
        <v>523</v>
      </c>
      <c r="C13" s="8"/>
      <c r="D13" s="7" t="s">
        <v>297</v>
      </c>
      <c r="G13" s="2"/>
    </row>
    <row r="14" ht="11.25" customHeight="1">
      <c r="A14" s="1"/>
      <c r="B14" s="7" t="s">
        <v>46</v>
      </c>
      <c r="C14" s="8"/>
      <c r="D14" s="7" t="s">
        <v>217</v>
      </c>
      <c r="F14" s="6" t="s">
        <v>524</v>
      </c>
      <c r="G14" s="2"/>
    </row>
    <row r="15" ht="11.25" customHeight="1">
      <c r="A15" s="1"/>
      <c r="B15" s="7" t="s">
        <v>525</v>
      </c>
      <c r="C15" s="8"/>
      <c r="D15" s="7" t="s">
        <v>79</v>
      </c>
      <c r="F15" s="7" t="s">
        <v>526</v>
      </c>
      <c r="G15" s="2"/>
    </row>
    <row r="16" ht="11.25" customHeight="1">
      <c r="A16" s="1"/>
      <c r="B16" s="7" t="s">
        <v>527</v>
      </c>
      <c r="C16" s="8"/>
      <c r="D16" s="7" t="s">
        <v>528</v>
      </c>
      <c r="F16" s="7"/>
      <c r="G16" s="2"/>
    </row>
    <row r="17" ht="11.25" customHeight="1">
      <c r="A17" s="1"/>
      <c r="B17" s="7" t="s">
        <v>100</v>
      </c>
      <c r="C17" s="8"/>
      <c r="F17" s="6" t="s">
        <v>529</v>
      </c>
      <c r="G17" s="2"/>
    </row>
    <row r="18" ht="11.25" customHeight="1">
      <c r="A18" s="1"/>
      <c r="B18" s="7" t="s">
        <v>530</v>
      </c>
      <c r="C18" s="8"/>
      <c r="F18" s="7" t="s">
        <v>531</v>
      </c>
      <c r="G18" s="2"/>
    </row>
    <row r="19" ht="11.25" customHeight="1">
      <c r="A19" s="1"/>
      <c r="B19" s="7" t="s">
        <v>64</v>
      </c>
      <c r="C19" s="8"/>
      <c r="G19" s="2"/>
    </row>
    <row r="20" ht="11.25" customHeight="1">
      <c r="A20" s="1"/>
      <c r="B20" s="7" t="s">
        <v>31</v>
      </c>
      <c r="C20" s="8"/>
      <c r="F20" s="6" t="s">
        <v>532</v>
      </c>
      <c r="G20" s="2"/>
    </row>
    <row r="21" ht="11.25" customHeight="1">
      <c r="A21" s="1"/>
      <c r="B21" s="7" t="s">
        <v>533</v>
      </c>
      <c r="C21" s="8"/>
      <c r="F21" s="7" t="s">
        <v>534</v>
      </c>
      <c r="G21" s="2"/>
    </row>
    <row r="22" ht="11.25" customHeight="1">
      <c r="A22" s="1"/>
      <c r="B22" s="7" t="s">
        <v>535</v>
      </c>
      <c r="C22" s="8"/>
      <c r="D22" s="4" t="s">
        <v>536</v>
      </c>
      <c r="F22" s="7"/>
      <c r="G22" s="2"/>
    </row>
    <row r="23" ht="11.25" customHeight="1">
      <c r="A23" s="1"/>
      <c r="B23" s="7" t="s">
        <v>537</v>
      </c>
      <c r="C23" s="8"/>
      <c r="D23" s="7" t="s">
        <v>538</v>
      </c>
      <c r="F23" s="6" t="s">
        <v>539</v>
      </c>
      <c r="G23" s="2"/>
    </row>
    <row r="24" ht="11.25" customHeight="1">
      <c r="A24" s="1"/>
      <c r="B24" s="7" t="s">
        <v>540</v>
      </c>
      <c r="C24" s="8"/>
      <c r="D24" s="7"/>
      <c r="F24" s="7" t="s">
        <v>541</v>
      </c>
      <c r="G24" s="2"/>
    </row>
    <row r="25" ht="11.25" customHeight="1">
      <c r="A25" s="1"/>
      <c r="B25" s="7" t="s">
        <v>542</v>
      </c>
      <c r="C25" s="8"/>
      <c r="F25" s="7"/>
      <c r="G25" s="2"/>
    </row>
    <row r="26" ht="11.25" customHeight="1">
      <c r="A26" s="1"/>
      <c r="B26" s="7" t="s">
        <v>543</v>
      </c>
      <c r="C26" s="8"/>
      <c r="F26" s="6" t="s">
        <v>544</v>
      </c>
      <c r="G26" s="2"/>
    </row>
    <row r="27" ht="11.25" customHeight="1">
      <c r="A27" s="1"/>
      <c r="B27" s="7" t="s">
        <v>545</v>
      </c>
      <c r="C27" s="11"/>
      <c r="D27" s="4" t="s">
        <v>546</v>
      </c>
      <c r="F27" s="7" t="s">
        <v>547</v>
      </c>
      <c r="G27" s="2"/>
    </row>
    <row r="28" ht="11.25" customHeight="1">
      <c r="A28" s="1"/>
      <c r="B28" s="7" t="s">
        <v>23</v>
      </c>
      <c r="D28" s="7" t="s">
        <v>538</v>
      </c>
      <c r="E28" s="7"/>
      <c r="G28" s="2"/>
    </row>
    <row r="29" ht="11.25" customHeight="1">
      <c r="A29" s="1"/>
      <c r="B29" s="7" t="s">
        <v>85</v>
      </c>
      <c r="D29" s="7"/>
      <c r="E29" s="7"/>
      <c r="F29" s="6" t="s">
        <v>548</v>
      </c>
      <c r="G29" s="2"/>
    </row>
    <row r="30" ht="11.25" customHeight="1">
      <c r="A30" s="1"/>
      <c r="B30" s="7" t="s">
        <v>24</v>
      </c>
      <c r="E30" s="7"/>
      <c r="F30" s="7" t="s">
        <v>549</v>
      </c>
      <c r="G30" s="2"/>
    </row>
    <row r="31" ht="11.25" customHeight="1">
      <c r="A31" s="1"/>
      <c r="B31" s="7" t="s">
        <v>38</v>
      </c>
      <c r="C31" s="11"/>
      <c r="D31" s="7"/>
      <c r="E31" s="7"/>
      <c r="F31" s="18"/>
      <c r="G31" s="2"/>
    </row>
    <row r="32" ht="11.25" customHeight="1">
      <c r="A32" s="1"/>
      <c r="B32" s="7" t="s">
        <v>76</v>
      </c>
      <c r="C32" s="18"/>
      <c r="E32" s="7"/>
      <c r="F32" s="6" t="s">
        <v>550</v>
      </c>
      <c r="G32" s="2"/>
    </row>
    <row r="33" ht="11.25" customHeight="1">
      <c r="A33" s="1"/>
      <c r="B33" s="7" t="s">
        <v>26</v>
      </c>
      <c r="C33" s="18"/>
      <c r="D33" s="7"/>
      <c r="E33" s="7"/>
      <c r="F33" s="7" t="s">
        <v>551</v>
      </c>
      <c r="G33" s="2"/>
    </row>
    <row r="34" ht="11.25" customHeight="1">
      <c r="A34" s="1"/>
      <c r="B34" s="7" t="s">
        <v>58</v>
      </c>
      <c r="C34" s="18"/>
      <c r="D34" s="9"/>
      <c r="E34" s="7"/>
      <c r="F34" s="7" t="s">
        <v>552</v>
      </c>
      <c r="G34" s="2"/>
    </row>
    <row r="35" ht="11.25" customHeight="1">
      <c r="A35" s="1"/>
      <c r="B35" s="7" t="s">
        <v>553</v>
      </c>
      <c r="D35" s="4" t="s">
        <v>554</v>
      </c>
      <c r="E35" s="7"/>
      <c r="G35" s="2"/>
    </row>
    <row r="36" ht="11.25" customHeight="1">
      <c r="A36" s="1"/>
      <c r="B36" s="7" t="s">
        <v>96</v>
      </c>
      <c r="D36" s="7" t="s">
        <v>555</v>
      </c>
      <c r="E36" s="7"/>
      <c r="F36" s="6" t="s">
        <v>556</v>
      </c>
      <c r="G36" s="2"/>
    </row>
    <row r="37" ht="11.25" customHeight="1">
      <c r="A37" s="1"/>
      <c r="B37" s="7" t="s">
        <v>557</v>
      </c>
      <c r="D37" s="7" t="s">
        <v>558</v>
      </c>
      <c r="E37" s="7"/>
      <c r="F37" s="7" t="s">
        <v>559</v>
      </c>
    </row>
    <row r="38" ht="11.25" customHeight="1">
      <c r="A38" s="1"/>
      <c r="B38" s="7" t="s">
        <v>99</v>
      </c>
      <c r="D38" s="7" t="s">
        <v>560</v>
      </c>
      <c r="E38" s="7"/>
    </row>
    <row r="39" ht="11.25" customHeight="1">
      <c r="A39" s="1"/>
      <c r="B39" s="7" t="s">
        <v>49</v>
      </c>
      <c r="C39" s="11"/>
      <c r="D39" s="9"/>
      <c r="E39" s="7"/>
      <c r="F39" s="6" t="s">
        <v>25</v>
      </c>
    </row>
    <row r="40" ht="11.25" customHeight="1">
      <c r="A40" s="1"/>
      <c r="C40" s="18"/>
      <c r="D40" s="9"/>
      <c r="E40" s="7"/>
      <c r="F40" s="7" t="s">
        <v>561</v>
      </c>
    </row>
    <row r="41" ht="11.25" customHeight="1">
      <c r="A41" s="1"/>
      <c r="C41" s="18"/>
      <c r="D41" s="4" t="s">
        <v>562</v>
      </c>
      <c r="E41" s="11"/>
      <c r="F41" s="6"/>
    </row>
    <row r="42" ht="11.25" customHeight="1">
      <c r="A42" s="1"/>
      <c r="C42" s="18"/>
      <c r="D42" s="7" t="s">
        <v>563</v>
      </c>
      <c r="E42" s="11"/>
      <c r="F42" s="6" t="s">
        <v>44</v>
      </c>
    </row>
    <row r="43" ht="11.25" customHeight="1">
      <c r="A43" s="1"/>
      <c r="B43" s="20"/>
      <c r="D43" s="9"/>
      <c r="E43" s="11"/>
      <c r="F43" s="7" t="s">
        <v>564</v>
      </c>
    </row>
    <row r="44" ht="11.25" customHeight="1">
      <c r="A44" s="1"/>
      <c r="B44" s="4" t="s">
        <v>565</v>
      </c>
      <c r="D44" s="9"/>
      <c r="F44" s="6"/>
    </row>
    <row r="45" ht="11.25" customHeight="1">
      <c r="A45" s="1"/>
      <c r="B45" s="7" t="s">
        <v>566</v>
      </c>
      <c r="D45" s="9"/>
      <c r="F45" s="6" t="s">
        <v>567</v>
      </c>
    </row>
    <row r="46" ht="11.25" customHeight="1">
      <c r="A46" s="1"/>
      <c r="B46" s="7" t="s">
        <v>568</v>
      </c>
      <c r="C46" s="11"/>
      <c r="D46" s="9"/>
      <c r="F46" s="7" t="s">
        <v>569</v>
      </c>
    </row>
    <row r="47" ht="11.25" customHeight="1">
      <c r="A47" s="1"/>
      <c r="B47" s="7" t="s">
        <v>570</v>
      </c>
      <c r="C47" s="11"/>
      <c r="D47" s="9"/>
      <c r="E47" s="11"/>
      <c r="F47" s="6"/>
    </row>
    <row r="48" ht="11.25" customHeight="1">
      <c r="A48" s="1"/>
      <c r="B48" s="7" t="s">
        <v>571</v>
      </c>
      <c r="C48" s="11"/>
      <c r="D48" s="9"/>
      <c r="E48" s="18"/>
      <c r="F48" s="6" t="s">
        <v>572</v>
      </c>
    </row>
    <row r="49" ht="11.25" customHeight="1">
      <c r="A49" s="1"/>
      <c r="B49" s="7" t="s">
        <v>573</v>
      </c>
      <c r="D49" s="9"/>
      <c r="E49" s="18"/>
      <c r="F49" s="7" t="s">
        <v>574</v>
      </c>
    </row>
    <row r="50" ht="11.25" customHeight="1">
      <c r="A50" s="1"/>
      <c r="B50" s="18"/>
      <c r="D50" s="9"/>
      <c r="E50" s="18"/>
      <c r="F50" s="6"/>
    </row>
    <row r="51" ht="11.25" customHeight="1">
      <c r="A51" s="1"/>
      <c r="D51" s="9"/>
      <c r="F51" s="6" t="s">
        <v>60</v>
      </c>
    </row>
    <row r="52" ht="11.25" customHeight="1">
      <c r="A52" s="1"/>
      <c r="B52" s="11"/>
      <c r="C52" s="11"/>
      <c r="D52" s="9"/>
      <c r="F52" s="7" t="s">
        <v>575</v>
      </c>
    </row>
    <row r="53" ht="11.25" customHeight="1">
      <c r="B53" s="18"/>
      <c r="C53" s="18"/>
      <c r="D53" s="14"/>
      <c r="F53" s="6"/>
    </row>
    <row r="54" ht="11.25" customHeight="1">
      <c r="B54" s="18"/>
      <c r="C54" s="18"/>
      <c r="D54" s="14"/>
      <c r="F54" s="6" t="s">
        <v>576</v>
      </c>
    </row>
    <row r="55" ht="11.25" customHeight="1">
      <c r="B55" s="18"/>
      <c r="C55" s="18"/>
      <c r="D55" s="14"/>
      <c r="F55" s="7" t="s">
        <v>577</v>
      </c>
    </row>
    <row r="56">
      <c r="D56" s="15"/>
      <c r="F56" s="6"/>
    </row>
    <row r="57">
      <c r="F57" s="6" t="s">
        <v>578</v>
      </c>
    </row>
    <row r="58">
      <c r="F58" s="7" t="s">
        <v>579</v>
      </c>
    </row>
    <row r="60">
      <c r="F60" s="6" t="s">
        <v>580</v>
      </c>
    </row>
    <row r="61">
      <c r="F61" s="7" t="s">
        <v>581</v>
      </c>
    </row>
    <row r="63">
      <c r="F63" s="6" t="s">
        <v>582</v>
      </c>
    </row>
    <row r="64">
      <c r="F64" s="7" t="s">
        <v>583</v>
      </c>
    </row>
    <row r="66">
      <c r="F66" s="6" t="s">
        <v>584</v>
      </c>
    </row>
    <row r="67">
      <c r="F67" s="7" t="s">
        <v>581</v>
      </c>
    </row>
    <row r="69">
      <c r="F69" s="6" t="s">
        <v>585</v>
      </c>
    </row>
    <row r="70">
      <c r="F70" s="7" t="s">
        <v>586</v>
      </c>
    </row>
    <row r="72">
      <c r="F72" s="6" t="s">
        <v>587</v>
      </c>
    </row>
    <row r="73">
      <c r="F73" s="7" t="s">
        <v>588</v>
      </c>
    </row>
    <row r="75">
      <c r="F75" s="6" t="s">
        <v>105</v>
      </c>
    </row>
    <row r="76">
      <c r="F76" s="7" t="s">
        <v>589</v>
      </c>
    </row>
    <row r="78">
      <c r="F78" s="6" t="s">
        <v>110</v>
      </c>
    </row>
    <row r="79">
      <c r="F79" s="7" t="s">
        <v>590</v>
      </c>
    </row>
    <row r="80">
      <c r="F80" s="7" t="s">
        <v>591</v>
      </c>
    </row>
    <row r="82">
      <c r="F82" s="6" t="s">
        <v>592</v>
      </c>
    </row>
    <row r="83">
      <c r="F83" s="7" t="s">
        <v>593</v>
      </c>
    </row>
    <row r="85">
      <c r="F85" s="6" t="s">
        <v>594</v>
      </c>
    </row>
    <row r="86">
      <c r="F86" s="7" t="s">
        <v>595</v>
      </c>
    </row>
    <row r="88">
      <c r="F88" s="6" t="s">
        <v>596</v>
      </c>
    </row>
    <row r="89">
      <c r="F89" s="7" t="s">
        <v>597</v>
      </c>
    </row>
    <row r="91">
      <c r="F91" s="6" t="s">
        <v>598</v>
      </c>
    </row>
    <row r="92">
      <c r="F92" s="7" t="s">
        <v>599</v>
      </c>
    </row>
    <row r="94">
      <c r="F94" s="6" t="s">
        <v>600</v>
      </c>
    </row>
    <row r="95">
      <c r="F95" s="7" t="s">
        <v>601</v>
      </c>
    </row>
    <row r="96">
      <c r="F96" s="7" t="s">
        <v>602</v>
      </c>
    </row>
    <row r="98">
      <c r="F98" s="6" t="s">
        <v>603</v>
      </c>
    </row>
    <row r="99">
      <c r="F99" s="7" t="s">
        <v>604</v>
      </c>
    </row>
    <row r="101">
      <c r="F101" s="6" t="s">
        <v>605</v>
      </c>
    </row>
    <row r="102">
      <c r="F102" s="7" t="s">
        <v>606</v>
      </c>
    </row>
    <row r="103">
      <c r="F103" s="6"/>
    </row>
    <row r="104">
      <c r="F104" s="6" t="s">
        <v>140</v>
      </c>
    </row>
    <row r="105">
      <c r="F105" s="7" t="s">
        <v>607</v>
      </c>
    </row>
    <row r="107">
      <c r="F107" s="6" t="s">
        <v>608</v>
      </c>
    </row>
    <row r="108">
      <c r="F108" s="7" t="s">
        <v>609</v>
      </c>
    </row>
    <row r="110">
      <c r="F110" s="6" t="s">
        <v>142</v>
      </c>
    </row>
    <row r="111">
      <c r="F111" s="7" t="s">
        <v>610</v>
      </c>
    </row>
    <row r="113">
      <c r="F113" s="6" t="s">
        <v>144</v>
      </c>
    </row>
    <row r="114">
      <c r="F114" s="7" t="s">
        <v>611</v>
      </c>
    </row>
    <row r="116">
      <c r="F116" s="6" t="s">
        <v>612</v>
      </c>
    </row>
    <row r="117">
      <c r="F117" s="7" t="s">
        <v>613</v>
      </c>
    </row>
    <row r="118">
      <c r="F118" s="6"/>
    </row>
    <row r="119">
      <c r="F119" s="6" t="s">
        <v>155</v>
      </c>
    </row>
    <row r="120">
      <c r="F120" s="7" t="s">
        <v>614</v>
      </c>
    </row>
    <row r="122">
      <c r="F122" s="6" t="s">
        <v>157</v>
      </c>
    </row>
    <row r="123">
      <c r="F123" s="7" t="s">
        <v>615</v>
      </c>
    </row>
    <row r="125">
      <c r="F125" s="6" t="s">
        <v>160</v>
      </c>
    </row>
    <row r="126">
      <c r="F126" s="7" t="s">
        <v>616</v>
      </c>
    </row>
    <row r="128">
      <c r="F128" s="6" t="s">
        <v>617</v>
      </c>
    </row>
    <row r="129">
      <c r="F129" s="7" t="s">
        <v>618</v>
      </c>
    </row>
    <row r="131">
      <c r="F131" s="6" t="s">
        <v>619</v>
      </c>
    </row>
    <row r="132">
      <c r="F132" s="7" t="s">
        <v>620</v>
      </c>
    </row>
    <row r="134">
      <c r="F134" s="6" t="s">
        <v>621</v>
      </c>
    </row>
    <row r="135">
      <c r="F135" s="7" t="s">
        <v>622</v>
      </c>
    </row>
  </sheetData>
  <mergeCells count="1">
    <mergeCell ref="B6:D6"/>
  </mergeCells>
  <drawing r:id="rId1"/>
</worksheet>
</file>