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6a44ef2ff30a9bf4/00_23webclamp/00羽生市倉庫/02設計資料/99貫通孔/"/>
    </mc:Choice>
  </mc:AlternateContent>
  <xr:revisionPtr revIDLastSave="339" documentId="13_ncr:1_{B1EE9A6B-A315-4159-A842-35BEFC1B9320}" xr6:coauthVersionLast="47" xr6:coauthVersionMax="47" xr10:uidLastSave="{D799155E-30CB-43B4-9E7A-99615CEFB643}"/>
  <bookViews>
    <workbookView xWindow="-108" yWindow="-108" windowWidth="23256" windowHeight="12576" xr2:uid="{00000000-000D-0000-FFFF-FFFF00000000}"/>
  </bookViews>
  <sheets>
    <sheet name="長方形貫通孔の検討" sheetId="6" r:id="rId1"/>
    <sheet name="円形貫通孔の検討" sheetId="7" r:id="rId2"/>
  </sheets>
  <definedNames>
    <definedName name="_xlnm.Print_Area" localSheetId="0">長方形貫通孔の検討!$B$1:$AH$51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41" i="6" l="1"/>
  <c r="AI41" i="6"/>
  <c r="AJ41" i="6"/>
  <c r="AK41" i="6"/>
  <c r="AH42" i="6"/>
  <c r="AI42" i="6"/>
  <c r="AJ42" i="6"/>
  <c r="AK42" i="6"/>
  <c r="AH43" i="6"/>
  <c r="AI43" i="6"/>
  <c r="AJ43" i="6"/>
  <c r="AK43" i="6"/>
  <c r="AH44" i="6"/>
  <c r="AI44" i="6"/>
  <c r="AJ44" i="6"/>
  <c r="AK44" i="6"/>
  <c r="AH45" i="6"/>
  <c r="AI45" i="6"/>
  <c r="AJ45" i="6"/>
  <c r="AK45" i="6"/>
  <c r="AH46" i="6"/>
  <c r="AI46" i="6"/>
  <c r="AJ46" i="6"/>
  <c r="AK46" i="6"/>
  <c r="AH47" i="6"/>
  <c r="AI47" i="6"/>
  <c r="AJ47" i="6"/>
  <c r="AK47" i="6"/>
  <c r="AH48" i="6"/>
  <c r="AI48" i="6"/>
  <c r="AJ48" i="6"/>
  <c r="AK48" i="6"/>
  <c r="AH49" i="6"/>
  <c r="AI49" i="6"/>
  <c r="AJ49" i="6"/>
  <c r="AK49" i="6"/>
  <c r="AJ40" i="6"/>
  <c r="AK40" i="6"/>
  <c r="AI40" i="6"/>
  <c r="AH40" i="6"/>
  <c r="AD12" i="6"/>
  <c r="AA41" i="6"/>
  <c r="AB41" i="6"/>
  <c r="AC41" i="6"/>
  <c r="AD41" i="6"/>
  <c r="AE41" i="6"/>
  <c r="AF41" i="6"/>
  <c r="AA42" i="6"/>
  <c r="AB42" i="6"/>
  <c r="AC42" i="6"/>
  <c r="AD42" i="6"/>
  <c r="AE42" i="6"/>
  <c r="AF42" i="6"/>
  <c r="AA43" i="6"/>
  <c r="AB43" i="6"/>
  <c r="AC43" i="6"/>
  <c r="AD43" i="6"/>
  <c r="AE43" i="6"/>
  <c r="AF43" i="6"/>
  <c r="AA44" i="6"/>
  <c r="AB44" i="6"/>
  <c r="AC44" i="6"/>
  <c r="AD44" i="6"/>
  <c r="AE44" i="6"/>
  <c r="AF44" i="6"/>
  <c r="AA45" i="6"/>
  <c r="AB45" i="6"/>
  <c r="AC45" i="6"/>
  <c r="AD45" i="6"/>
  <c r="AE45" i="6"/>
  <c r="AF45" i="6"/>
  <c r="AA46" i="6"/>
  <c r="AB46" i="6"/>
  <c r="AC46" i="6"/>
  <c r="AD46" i="6"/>
  <c r="AE46" i="6"/>
  <c r="AF46" i="6"/>
  <c r="AA47" i="6"/>
  <c r="AB47" i="6"/>
  <c r="AC47" i="6"/>
  <c r="AD47" i="6"/>
  <c r="AE47" i="6"/>
  <c r="AF47" i="6"/>
  <c r="AA48" i="6"/>
  <c r="AB48" i="6"/>
  <c r="AC48" i="6"/>
  <c r="AD48" i="6"/>
  <c r="AE48" i="6"/>
  <c r="AF48" i="6"/>
  <c r="AA49" i="6"/>
  <c r="AB49" i="6"/>
  <c r="AC49" i="6"/>
  <c r="AD49" i="6"/>
  <c r="AE49" i="6"/>
  <c r="AF49" i="6"/>
  <c r="AF40" i="6"/>
  <c r="AE40" i="6"/>
  <c r="AD40" i="6"/>
  <c r="AC40" i="6"/>
  <c r="AB40" i="6"/>
  <c r="AA40" i="6"/>
  <c r="W41" i="6"/>
  <c r="W42" i="6"/>
  <c r="W43" i="6"/>
  <c r="W44" i="6"/>
  <c r="W45" i="6"/>
  <c r="W46" i="6"/>
  <c r="W47" i="6"/>
  <c r="W48" i="6"/>
  <c r="W49" i="6"/>
  <c r="W40" i="6"/>
  <c r="T41" i="6"/>
  <c r="T42" i="6"/>
  <c r="T43" i="6"/>
  <c r="T44" i="6"/>
  <c r="T45" i="6"/>
  <c r="T46" i="6"/>
  <c r="T47" i="6"/>
  <c r="T48" i="6"/>
  <c r="T49" i="6"/>
  <c r="U41" i="6"/>
  <c r="U42" i="6"/>
  <c r="U43" i="6"/>
  <c r="U44" i="6"/>
  <c r="U45" i="6"/>
  <c r="U46" i="6"/>
  <c r="U47" i="6"/>
  <c r="U48" i="6"/>
  <c r="U49" i="6"/>
  <c r="V41" i="6"/>
  <c r="V42" i="6"/>
  <c r="V43" i="6"/>
  <c r="V44" i="6"/>
  <c r="V45" i="6"/>
  <c r="V46" i="6"/>
  <c r="V47" i="6"/>
  <c r="V48" i="6"/>
  <c r="V49" i="6"/>
  <c r="V40" i="6"/>
  <c r="X41" i="6"/>
  <c r="Y41" i="6"/>
  <c r="X42" i="6"/>
  <c r="Y42" i="6"/>
  <c r="X43" i="6"/>
  <c r="Y43" i="6"/>
  <c r="X44" i="6"/>
  <c r="Y44" i="6"/>
  <c r="X45" i="6"/>
  <c r="Y45" i="6"/>
  <c r="X46" i="6"/>
  <c r="Y46" i="6"/>
  <c r="X47" i="6"/>
  <c r="Y47" i="6"/>
  <c r="X48" i="6"/>
  <c r="Y48" i="6"/>
  <c r="X49" i="6"/>
  <c r="Y49" i="6"/>
  <c r="U40" i="6"/>
  <c r="X40" i="6"/>
  <c r="Y40" i="6"/>
  <c r="T40" i="6"/>
  <c r="D26" i="6"/>
  <c r="E26" i="6"/>
  <c r="F26" i="6"/>
  <c r="G26" i="6"/>
  <c r="H26" i="6"/>
  <c r="I26" i="6"/>
  <c r="D27" i="6"/>
  <c r="E27" i="6"/>
  <c r="F27" i="6"/>
  <c r="G27" i="6"/>
  <c r="H27" i="6"/>
  <c r="I27" i="6"/>
  <c r="D28" i="6"/>
  <c r="E28" i="6"/>
  <c r="F28" i="6"/>
  <c r="G28" i="6"/>
  <c r="H28" i="6"/>
  <c r="I28" i="6"/>
  <c r="D29" i="6"/>
  <c r="E29" i="6"/>
  <c r="F29" i="6"/>
  <c r="G29" i="6"/>
  <c r="H29" i="6"/>
  <c r="I29" i="6"/>
  <c r="D30" i="6"/>
  <c r="E30" i="6"/>
  <c r="F30" i="6"/>
  <c r="G30" i="6"/>
  <c r="H30" i="6"/>
  <c r="I30" i="6"/>
  <c r="D31" i="6"/>
  <c r="E31" i="6"/>
  <c r="F31" i="6"/>
  <c r="G31" i="6"/>
  <c r="H31" i="6"/>
  <c r="I31" i="6"/>
  <c r="D32" i="6"/>
  <c r="E32" i="6"/>
  <c r="F32" i="6"/>
  <c r="G32" i="6"/>
  <c r="H32" i="6"/>
  <c r="I32" i="6"/>
  <c r="D33" i="6"/>
  <c r="E33" i="6"/>
  <c r="F33" i="6"/>
  <c r="G33" i="6"/>
  <c r="H33" i="6"/>
  <c r="I33" i="6"/>
  <c r="D34" i="6"/>
  <c r="E34" i="6"/>
  <c r="F34" i="6"/>
  <c r="G34" i="6"/>
  <c r="H34" i="6"/>
  <c r="I34" i="6"/>
  <c r="D35" i="6"/>
  <c r="E35" i="6"/>
  <c r="F35" i="6"/>
  <c r="G35" i="6"/>
  <c r="H35" i="6"/>
  <c r="I35" i="6"/>
  <c r="C26" i="6"/>
  <c r="C27" i="6"/>
  <c r="C28" i="6"/>
  <c r="C29" i="6"/>
  <c r="C30" i="6"/>
  <c r="C31" i="6"/>
  <c r="C32" i="6"/>
  <c r="C33" i="6"/>
  <c r="C34" i="6"/>
  <c r="C35" i="6"/>
  <c r="B24" i="6"/>
  <c r="B27" i="6"/>
  <c r="B28" i="6"/>
  <c r="B29" i="6"/>
  <c r="B30" i="6"/>
  <c r="B31" i="6"/>
  <c r="B32" i="6"/>
  <c r="B33" i="6"/>
  <c r="B34" i="6"/>
  <c r="B35" i="6"/>
  <c r="B26" i="6"/>
  <c r="C41" i="6"/>
  <c r="D41" i="6"/>
  <c r="E41" i="6"/>
  <c r="F41" i="6"/>
  <c r="G41" i="6"/>
  <c r="H41" i="6"/>
  <c r="I41" i="6"/>
  <c r="J41" i="6"/>
  <c r="K41" i="6"/>
  <c r="L41" i="6"/>
  <c r="M41" i="6"/>
  <c r="C42" i="6"/>
  <c r="D42" i="6"/>
  <c r="E42" i="6"/>
  <c r="F42" i="6"/>
  <c r="G42" i="6"/>
  <c r="H42" i="6"/>
  <c r="I42" i="6"/>
  <c r="J42" i="6"/>
  <c r="K42" i="6"/>
  <c r="L42" i="6"/>
  <c r="M42" i="6"/>
  <c r="C43" i="6"/>
  <c r="D43" i="6"/>
  <c r="E43" i="6"/>
  <c r="F43" i="6"/>
  <c r="G43" i="6"/>
  <c r="H43" i="6"/>
  <c r="I43" i="6"/>
  <c r="J43" i="6"/>
  <c r="K43" i="6"/>
  <c r="L43" i="6"/>
  <c r="M43" i="6"/>
  <c r="C44" i="6"/>
  <c r="D44" i="6"/>
  <c r="E44" i="6"/>
  <c r="F44" i="6"/>
  <c r="G44" i="6"/>
  <c r="H44" i="6"/>
  <c r="I44" i="6"/>
  <c r="J44" i="6"/>
  <c r="K44" i="6"/>
  <c r="L44" i="6"/>
  <c r="M44" i="6"/>
  <c r="C45" i="6"/>
  <c r="D45" i="6"/>
  <c r="E45" i="6"/>
  <c r="F45" i="6"/>
  <c r="G45" i="6"/>
  <c r="H45" i="6"/>
  <c r="I45" i="6"/>
  <c r="J45" i="6"/>
  <c r="K45" i="6"/>
  <c r="L45" i="6"/>
  <c r="M45" i="6"/>
  <c r="C46" i="6"/>
  <c r="D46" i="6"/>
  <c r="E46" i="6"/>
  <c r="F46" i="6"/>
  <c r="G46" i="6"/>
  <c r="H46" i="6"/>
  <c r="I46" i="6"/>
  <c r="J46" i="6"/>
  <c r="K46" i="6"/>
  <c r="L46" i="6"/>
  <c r="M46" i="6"/>
  <c r="C47" i="6"/>
  <c r="D47" i="6"/>
  <c r="E47" i="6"/>
  <c r="F47" i="6"/>
  <c r="G47" i="6"/>
  <c r="H47" i="6"/>
  <c r="I47" i="6"/>
  <c r="J47" i="6"/>
  <c r="K47" i="6"/>
  <c r="L47" i="6"/>
  <c r="M47" i="6"/>
  <c r="C48" i="6"/>
  <c r="D48" i="6"/>
  <c r="E48" i="6"/>
  <c r="F48" i="6"/>
  <c r="G48" i="6"/>
  <c r="H48" i="6"/>
  <c r="I48" i="6"/>
  <c r="J48" i="6"/>
  <c r="K48" i="6"/>
  <c r="L48" i="6"/>
  <c r="M48" i="6"/>
  <c r="C49" i="6"/>
  <c r="D49" i="6"/>
  <c r="E49" i="6"/>
  <c r="F49" i="6"/>
  <c r="G49" i="6"/>
  <c r="H49" i="6"/>
  <c r="I49" i="6"/>
  <c r="J49" i="6"/>
  <c r="K49" i="6"/>
  <c r="L49" i="6"/>
  <c r="M49" i="6"/>
  <c r="B41" i="6"/>
  <c r="B42" i="6"/>
  <c r="B43" i="6"/>
  <c r="B44" i="6"/>
  <c r="B45" i="6"/>
  <c r="B46" i="6"/>
  <c r="B47" i="6"/>
  <c r="B48" i="6"/>
  <c r="B49" i="6"/>
  <c r="AC12" i="6"/>
  <c r="AE12" i="6" s="1"/>
  <c r="M40" i="6" s="1"/>
  <c r="F7" i="7"/>
  <c r="J7" i="7" s="1"/>
  <c r="K7" i="7" s="1"/>
  <c r="L7" i="7"/>
  <c r="N7" i="7"/>
  <c r="S7" i="7"/>
  <c r="U7" i="7"/>
  <c r="W7" i="7"/>
  <c r="F8" i="7"/>
  <c r="P8" i="7" s="1"/>
  <c r="Q8" i="7" s="1"/>
  <c r="J8" i="7"/>
  <c r="K8" i="7"/>
  <c r="Z8" i="7" s="1"/>
  <c r="AB8" i="7" s="1"/>
  <c r="L8" i="7"/>
  <c r="N8" i="7"/>
  <c r="S8" i="7"/>
  <c r="U8" i="7"/>
  <c r="W8" i="7"/>
  <c r="X8" i="7"/>
  <c r="F9" i="7"/>
  <c r="J9" i="7" s="1"/>
  <c r="K9" i="7" s="1"/>
  <c r="L9" i="7"/>
  <c r="N9" i="7"/>
  <c r="S9" i="7"/>
  <c r="U9" i="7"/>
  <c r="X9" i="7" s="1"/>
  <c r="W9" i="7"/>
  <c r="F22" i="7"/>
  <c r="J22" i="7" s="1"/>
  <c r="K22" i="7" s="1"/>
  <c r="L22" i="7"/>
  <c r="N22" i="7"/>
  <c r="S22" i="7"/>
  <c r="U22" i="7"/>
  <c r="W22" i="7"/>
  <c r="F23" i="7"/>
  <c r="J23" i="7" s="1"/>
  <c r="K23" i="7" s="1"/>
  <c r="Z23" i="7" s="1"/>
  <c r="AB23" i="7" s="1"/>
  <c r="L23" i="7"/>
  <c r="P23" i="7" s="1"/>
  <c r="Q23" i="7" s="1"/>
  <c r="N23" i="7"/>
  <c r="S23" i="7"/>
  <c r="U23" i="7"/>
  <c r="W23" i="7"/>
  <c r="X23" i="7"/>
  <c r="F24" i="7"/>
  <c r="P24" i="7" s="1"/>
  <c r="Q24" i="7" s="1"/>
  <c r="J24" i="7"/>
  <c r="K24" i="7" s="1"/>
  <c r="L24" i="7"/>
  <c r="N24" i="7"/>
  <c r="S24" i="7"/>
  <c r="U24" i="7"/>
  <c r="X24" i="7" s="1"/>
  <c r="W24" i="7"/>
  <c r="F25" i="7"/>
  <c r="J25" i="7"/>
  <c r="K25" i="7" s="1"/>
  <c r="L25" i="7"/>
  <c r="N25" i="7"/>
  <c r="S25" i="7"/>
  <c r="U25" i="7"/>
  <c r="W25" i="7"/>
  <c r="F26" i="7"/>
  <c r="J26" i="7" s="1"/>
  <c r="K26" i="7" s="1"/>
  <c r="Z26" i="7" s="1"/>
  <c r="AB26" i="7" s="1"/>
  <c r="L26" i="7"/>
  <c r="P26" i="7" s="1"/>
  <c r="Q26" i="7" s="1"/>
  <c r="N26" i="7"/>
  <c r="S26" i="7"/>
  <c r="X26" i="7" s="1"/>
  <c r="U26" i="7"/>
  <c r="W26" i="7"/>
  <c r="X7" i="7" l="1"/>
  <c r="X25" i="7"/>
  <c r="Z25" i="7"/>
  <c r="AB25" i="7" s="1"/>
  <c r="P25" i="7"/>
  <c r="Q25" i="7" s="1"/>
  <c r="X22" i="7"/>
  <c r="Z22" i="7" s="1"/>
  <c r="AB22" i="7" s="1"/>
  <c r="P9" i="7"/>
  <c r="Q9" i="7" s="1"/>
  <c r="L40" i="6"/>
  <c r="P7" i="7"/>
  <c r="Q7" i="7" s="1"/>
  <c r="K40" i="6"/>
  <c r="Z9" i="7"/>
  <c r="AB9" i="7" s="1"/>
  <c r="Z24" i="7"/>
  <c r="AB24" i="7" s="1"/>
  <c r="Z7" i="7"/>
  <c r="AB7" i="7" s="1"/>
  <c r="P22" i="7"/>
  <c r="Q22" i="7" s="1"/>
  <c r="W12" i="6" l="1"/>
  <c r="U12" i="6"/>
  <c r="C40" i="6" s="1"/>
  <c r="AA12" i="6" l="1"/>
  <c r="I40" i="6" s="1"/>
  <c r="E40" i="6"/>
  <c r="V12" i="6"/>
  <c r="D40" i="6" s="1"/>
  <c r="Z12" i="6"/>
  <c r="X12" i="6"/>
  <c r="F40" i="6" s="1"/>
  <c r="E12" i="6"/>
  <c r="H12" i="6"/>
  <c r="AB12" i="6" l="1"/>
  <c r="J40" i="6" s="1"/>
  <c r="H40" i="6"/>
  <c r="Y12" i="6"/>
  <c r="G40" i="6" s="1"/>
  <c r="B40" i="6"/>
</calcChain>
</file>

<file path=xl/sharedStrings.xml><?xml version="1.0" encoding="utf-8"?>
<sst xmlns="http://schemas.openxmlformats.org/spreadsheetml/2006/main" count="213" uniqueCount="134">
  <si>
    <t>D</t>
    <phoneticPr fontId="1"/>
  </si>
  <si>
    <t>記号</t>
    <rPh sb="0" eb="2">
      <t>キゴウ</t>
    </rPh>
    <phoneticPr fontId="1"/>
  </si>
  <si>
    <t>ft</t>
    <phoneticPr fontId="1"/>
  </si>
  <si>
    <t>M</t>
    <phoneticPr fontId="1"/>
  </si>
  <si>
    <t>at</t>
    <phoneticPr fontId="1"/>
  </si>
  <si>
    <t>6-D29</t>
    <phoneticPr fontId="1"/>
  </si>
  <si>
    <t>8-D29</t>
    <phoneticPr fontId="1"/>
  </si>
  <si>
    <t>ku</t>
    <phoneticPr fontId="1"/>
  </si>
  <si>
    <t>鉄筋</t>
    <rPh sb="0" eb="2">
      <t>テッキン</t>
    </rPh>
    <phoneticPr fontId="1"/>
  </si>
  <si>
    <t>断面</t>
    <rPh sb="0" eb="2">
      <t>ダンメン</t>
    </rPh>
    <phoneticPr fontId="1"/>
  </si>
  <si>
    <t>b</t>
    <phoneticPr fontId="1"/>
  </si>
  <si>
    <t>d</t>
    <phoneticPr fontId="1"/>
  </si>
  <si>
    <t>pt</t>
    <phoneticPr fontId="1"/>
  </si>
  <si>
    <t>kp</t>
    <phoneticPr fontId="1"/>
  </si>
  <si>
    <t>j</t>
    <phoneticPr fontId="1"/>
  </si>
  <si>
    <t>Fc</t>
    <phoneticPr fontId="1"/>
  </si>
  <si>
    <t>H/D</t>
    <phoneticPr fontId="1"/>
  </si>
  <si>
    <t>M/Qd</t>
    <phoneticPr fontId="1"/>
  </si>
  <si>
    <t>c</t>
    <phoneticPr fontId="1"/>
  </si>
  <si>
    <t>縦補強筋</t>
    <rPh sb="0" eb="1">
      <t>タテ</t>
    </rPh>
    <rPh sb="1" eb="4">
      <t>ホキョウキン</t>
    </rPh>
    <phoneticPr fontId="1"/>
  </si>
  <si>
    <t>2-D16</t>
    <phoneticPr fontId="1"/>
  </si>
  <si>
    <t>ps</t>
    <phoneticPr fontId="1"/>
  </si>
  <si>
    <t>sσy</t>
    <phoneticPr fontId="1"/>
  </si>
  <si>
    <t>4-D16</t>
    <phoneticPr fontId="1"/>
  </si>
  <si>
    <t>斜補強筋</t>
    <rPh sb="0" eb="1">
      <t>シャ</t>
    </rPh>
    <rPh sb="1" eb="4">
      <t>ホキョウキン</t>
    </rPh>
    <phoneticPr fontId="1"/>
  </si>
  <si>
    <t>FG1A</t>
    <phoneticPr fontId="1"/>
  </si>
  <si>
    <t>FG2</t>
    <phoneticPr fontId="1"/>
  </si>
  <si>
    <t>FB11</t>
    <phoneticPr fontId="1"/>
  </si>
  <si>
    <t>1-D16</t>
    <phoneticPr fontId="1"/>
  </si>
  <si>
    <t>FB11A</t>
    <phoneticPr fontId="1"/>
  </si>
  <si>
    <t>FB12</t>
    <phoneticPr fontId="1"/>
  </si>
  <si>
    <t>採用値</t>
    <rPh sb="0" eb="2">
      <t>サイヨウ</t>
    </rPh>
    <rPh sb="2" eb="3">
      <t>チ</t>
    </rPh>
    <phoneticPr fontId="1"/>
  </si>
  <si>
    <t>Qsuo</t>
    <phoneticPr fontId="1"/>
  </si>
  <si>
    <t>Q設計値</t>
    <rPh sb="1" eb="3">
      <t>セッケイ</t>
    </rPh>
    <rPh sb="3" eb="4">
      <t>チ</t>
    </rPh>
    <phoneticPr fontId="1"/>
  </si>
  <si>
    <t>検定比</t>
    <rPh sb="0" eb="2">
      <t>ケンテイ</t>
    </rPh>
    <rPh sb="2" eb="3">
      <t>ヒ</t>
    </rPh>
    <phoneticPr fontId="1"/>
  </si>
  <si>
    <t>断面積</t>
    <rPh sb="0" eb="2">
      <t>ダンメン</t>
    </rPh>
    <rPh sb="2" eb="3">
      <t>セキ</t>
    </rPh>
    <phoneticPr fontId="1"/>
  </si>
  <si>
    <t>断面積</t>
    <rPh sb="0" eb="3">
      <t>ダンメンセキ</t>
    </rPh>
    <phoneticPr fontId="1"/>
  </si>
  <si>
    <t>12-D29</t>
    <phoneticPr fontId="1"/>
  </si>
  <si>
    <t>FB13</t>
    <phoneticPr fontId="1"/>
  </si>
  <si>
    <t>M/Qdが最大となるときが安全側であるので、Mが最大となる鉄筋断面にてM/Qdの算定を行う</t>
    <rPh sb="5" eb="7">
      <t>サイダイ</t>
    </rPh>
    <rPh sb="13" eb="15">
      <t>アンゼン</t>
    </rPh>
    <rPh sb="15" eb="16">
      <t>ガワ</t>
    </rPh>
    <rPh sb="24" eb="26">
      <t>サイダイ</t>
    </rPh>
    <rPh sb="29" eb="31">
      <t>テッキン</t>
    </rPh>
    <rPh sb="31" eb="33">
      <t>ダンメン</t>
    </rPh>
    <rPh sb="40" eb="42">
      <t>サンテイ</t>
    </rPh>
    <rPh sb="43" eb="44">
      <t>オコナ</t>
    </rPh>
    <phoneticPr fontId="1"/>
  </si>
  <si>
    <t>FB13A</t>
    <phoneticPr fontId="1"/>
  </si>
  <si>
    <t>長期1000kN　保有時700kNを最大せん断力として、合計1800kNに対して設計を行う。ただしFG14のみ、長期1400kN、保有時700kNの2100kNで設計</t>
    <rPh sb="0" eb="2">
      <t>チョウキ</t>
    </rPh>
    <rPh sb="9" eb="11">
      <t>ホユウ</t>
    </rPh>
    <rPh sb="11" eb="12">
      <t>ジ</t>
    </rPh>
    <rPh sb="18" eb="20">
      <t>サイダイ</t>
    </rPh>
    <rPh sb="22" eb="24">
      <t>ダンリョク</t>
    </rPh>
    <rPh sb="28" eb="30">
      <t>ゴウケイ</t>
    </rPh>
    <rPh sb="37" eb="38">
      <t>タイ</t>
    </rPh>
    <rPh sb="40" eb="42">
      <t>セッケイ</t>
    </rPh>
    <rPh sb="43" eb="44">
      <t>オコナ</t>
    </rPh>
    <rPh sb="56" eb="58">
      <t>チョウキ</t>
    </rPh>
    <rPh sb="65" eb="67">
      <t>ホユウ</t>
    </rPh>
    <rPh sb="67" eb="68">
      <t>ジ</t>
    </rPh>
    <rPh sb="81" eb="83">
      <t>セッケイ</t>
    </rPh>
    <phoneticPr fontId="1"/>
  </si>
  <si>
    <t>11-D25</t>
    <phoneticPr fontId="1"/>
  </si>
  <si>
    <t>at：主筋断面積</t>
    <rPh sb="3" eb="8">
      <t>シュキンダンメンセキ</t>
    </rPh>
    <phoneticPr fontId="1"/>
  </si>
  <si>
    <t>9-D25</t>
    <phoneticPr fontId="1"/>
  </si>
  <si>
    <t>FG2A</t>
    <phoneticPr fontId="1"/>
  </si>
  <si>
    <t>14-D25</t>
    <phoneticPr fontId="1"/>
  </si>
  <si>
    <t>H(550mm)/D</t>
    <phoneticPr fontId="1"/>
  </si>
  <si>
    <t>D6</t>
  </si>
  <si>
    <t>D10</t>
  </si>
  <si>
    <t>D13</t>
  </si>
  <si>
    <t>D16</t>
  </si>
  <si>
    <t>D19</t>
  </si>
  <si>
    <t>D22</t>
  </si>
  <si>
    <t>D25</t>
  </si>
  <si>
    <t>D29</t>
  </si>
  <si>
    <t>D32</t>
  </si>
  <si>
    <t>D35</t>
  </si>
  <si>
    <t>D38</t>
  </si>
  <si>
    <t>D41</t>
  </si>
  <si>
    <t>D51</t>
  </si>
  <si>
    <t>別</t>
  </si>
  <si>
    <t>長期</t>
  </si>
  <si>
    <t>引張・圧縮</t>
  </si>
  <si>
    <t>剪断補強</t>
  </si>
  <si>
    <t>SR235</t>
  </si>
  <si>
    <t>SR295</t>
  </si>
  <si>
    <t>SD295A・B</t>
  </si>
  <si>
    <t>SD345</t>
  </si>
  <si>
    <t>SD390</t>
  </si>
  <si>
    <t>SD490</t>
  </si>
  <si>
    <t>215 ( * 195 )</t>
  </si>
  <si>
    <t>溶接金網</t>
  </si>
  <si>
    <t>名称</t>
    <rPh sb="0" eb="2">
      <t>メイショウ</t>
    </rPh>
    <phoneticPr fontId="1"/>
  </si>
  <si>
    <t>組</t>
    <rPh sb="0" eb="1">
      <t>クミ</t>
    </rPh>
    <phoneticPr fontId="1"/>
  </si>
  <si>
    <t>本数</t>
    <rPh sb="0" eb="2">
      <t>ホンスウ</t>
    </rPh>
    <phoneticPr fontId="1"/>
  </si>
  <si>
    <t>せん断</t>
    <rPh sb="2" eb="3">
      <t>ダン</t>
    </rPh>
    <phoneticPr fontId="1"/>
  </si>
  <si>
    <t>杭あき</t>
    <rPh sb="0" eb="1">
      <t>クイ</t>
    </rPh>
    <phoneticPr fontId="1"/>
  </si>
  <si>
    <t>○検討結果</t>
    <rPh sb="1" eb="3">
      <t>ケントウ</t>
    </rPh>
    <rPh sb="3" eb="5">
      <t>ケッカ</t>
    </rPh>
    <phoneticPr fontId="1"/>
  </si>
  <si>
    <t>補強主筋</t>
    <rPh sb="0" eb="2">
      <t>ホキョウ</t>
    </rPh>
    <rPh sb="2" eb="4">
      <t>シュキン</t>
    </rPh>
    <phoneticPr fontId="1"/>
  </si>
  <si>
    <t>補強あばら筋</t>
    <rPh sb="0" eb="2">
      <t>ホキョウ</t>
    </rPh>
    <rPh sb="5" eb="6">
      <t>キン</t>
    </rPh>
    <phoneticPr fontId="1"/>
  </si>
  <si>
    <t>D25</t>
    <phoneticPr fontId="1"/>
  </si>
  <si>
    <t>D13</t>
    <phoneticPr fontId="1"/>
  </si>
  <si>
    <t>あばら筋</t>
    <rPh sb="3" eb="4">
      <t>キン</t>
    </rPh>
    <phoneticPr fontId="1"/>
  </si>
  <si>
    <t>貫通孔</t>
    <rPh sb="0" eb="3">
      <t>カンツウコウ</t>
    </rPh>
    <phoneticPr fontId="1"/>
  </si>
  <si>
    <t>軸方向鉄筋間距離</t>
    <rPh sb="0" eb="3">
      <t>ジクホウコウ</t>
    </rPh>
    <rPh sb="3" eb="5">
      <t>テッキン</t>
    </rPh>
    <rPh sb="5" eb="6">
      <t>カン</t>
    </rPh>
    <rPh sb="6" eb="8">
      <t>キョリ</t>
    </rPh>
    <phoneticPr fontId="1"/>
  </si>
  <si>
    <t>QA0_1</t>
    <phoneticPr fontId="1"/>
  </si>
  <si>
    <t>QA0_2</t>
    <phoneticPr fontId="1"/>
  </si>
  <si>
    <t>長期せん断の検討</t>
    <rPh sb="0" eb="2">
      <t>チョウキ</t>
    </rPh>
    <rPh sb="4" eb="5">
      <t>ダン</t>
    </rPh>
    <rPh sb="6" eb="8">
      <t>ケントウ</t>
    </rPh>
    <phoneticPr fontId="1"/>
  </si>
  <si>
    <t>短期せん断の検討</t>
    <rPh sb="0" eb="2">
      <t>タンキ</t>
    </rPh>
    <rPh sb="4" eb="5">
      <t>ダン</t>
    </rPh>
    <rPh sb="6" eb="8">
      <t>ケントウ</t>
    </rPh>
    <phoneticPr fontId="1"/>
  </si>
  <si>
    <t>QA0S_1</t>
    <phoneticPr fontId="1"/>
  </si>
  <si>
    <t>QA0S_2</t>
    <phoneticPr fontId="1"/>
  </si>
  <si>
    <t>Qd/QA0S</t>
    <phoneticPr fontId="1"/>
  </si>
  <si>
    <t>Q0/QA0</t>
    <phoneticPr fontId="1"/>
  </si>
  <si>
    <t>FG3_Y3/X6-X7</t>
    <phoneticPr fontId="1"/>
  </si>
  <si>
    <t>軸方向鉄筋の検討</t>
    <rPh sb="0" eb="3">
      <t>ジクホウコウ</t>
    </rPh>
    <rPh sb="3" eb="5">
      <t>テッキン</t>
    </rPh>
    <rPh sb="6" eb="8">
      <t>ケントウ</t>
    </rPh>
    <phoneticPr fontId="1"/>
  </si>
  <si>
    <t>Qud</t>
    <phoneticPr fontId="1"/>
  </si>
  <si>
    <t>必要鉄筋断面a</t>
    <rPh sb="0" eb="2">
      <t>ヒツヨウ</t>
    </rPh>
    <rPh sb="2" eb="4">
      <t>テッキン</t>
    </rPh>
    <rPh sb="4" eb="6">
      <t>ダンメン</t>
    </rPh>
    <phoneticPr fontId="1"/>
  </si>
  <si>
    <t>a/補強主筋</t>
    <rPh sb="2" eb="4">
      <t>ホキョウ</t>
    </rPh>
    <rPh sb="4" eb="6">
      <t>シュキン</t>
    </rPh>
    <phoneticPr fontId="1"/>
  </si>
  <si>
    <t>B
(mm)</t>
    <phoneticPr fontId="1"/>
  </si>
  <si>
    <t>pw</t>
    <phoneticPr fontId="1"/>
  </si>
  <si>
    <t>j1(mm)</t>
    <phoneticPr fontId="1"/>
  </si>
  <si>
    <t>j2(mm)</t>
    <phoneticPr fontId="1"/>
  </si>
  <si>
    <t>長期Q0(kN)</t>
    <rPh sb="0" eb="2">
      <t>チョウキ</t>
    </rPh>
    <phoneticPr fontId="1"/>
  </si>
  <si>
    <t>短期Qd(kN)</t>
    <rPh sb="0" eb="2">
      <t>タンキ</t>
    </rPh>
    <phoneticPr fontId="1"/>
  </si>
  <si>
    <t>長さl0(mm)</t>
    <rPh sb="0" eb="1">
      <t>ナガ</t>
    </rPh>
    <phoneticPr fontId="1"/>
  </si>
  <si>
    <t>高さh0(mm)</t>
    <rPh sb="0" eb="1">
      <t>タカ</t>
    </rPh>
    <phoneticPr fontId="1"/>
  </si>
  <si>
    <t>かぶり
dc(mm)</t>
    <phoneticPr fontId="1"/>
  </si>
  <si>
    <t>ピッチ(mm)</t>
    <phoneticPr fontId="1"/>
  </si>
  <si>
    <t>断面積(mm2)</t>
    <rPh sb="0" eb="3">
      <t>ダンメンセキ</t>
    </rPh>
    <phoneticPr fontId="1"/>
  </si>
  <si>
    <t>D
(mm)</t>
    <phoneticPr fontId="1"/>
  </si>
  <si>
    <t>j(mm)</t>
    <phoneticPr fontId="1"/>
  </si>
  <si>
    <t>QA0_1(kN)</t>
    <phoneticPr fontId="1"/>
  </si>
  <si>
    <t>QA0_2(kN)</t>
    <phoneticPr fontId="1"/>
  </si>
  <si>
    <t>QA0S_1(kN)</t>
    <phoneticPr fontId="1"/>
  </si>
  <si>
    <t>QA0S_2(kN)</t>
    <phoneticPr fontId="1"/>
  </si>
  <si>
    <t>Qud(kN)</t>
    <phoneticPr fontId="1"/>
  </si>
  <si>
    <t>必要鉄筋
断面a(mm2)</t>
    <rPh sb="0" eb="2">
      <t>ヒツヨウ</t>
    </rPh>
    <rPh sb="2" eb="4">
      <t>テッキン</t>
    </rPh>
    <rPh sb="5" eb="7">
      <t>ダンメン</t>
    </rPh>
    <phoneticPr fontId="1"/>
  </si>
  <si>
    <t>: 鉄筋の長期許容応力度(kN/mm^2)</t>
    <rPh sb="2" eb="4">
      <t>テッキン</t>
    </rPh>
    <rPh sb="5" eb="7">
      <t>チョウキ</t>
    </rPh>
    <rPh sb="7" eb="9">
      <t>キョヨウ</t>
    </rPh>
    <rPh sb="9" eb="12">
      <t>オウリョクド</t>
    </rPh>
    <phoneticPr fontId="1"/>
  </si>
  <si>
    <t>: Fc24のせん断許容応力度</t>
    <rPh sb="9" eb="10">
      <t>ダン</t>
    </rPh>
    <rPh sb="10" eb="15">
      <t>キョヨウオウリョクド</t>
    </rPh>
    <phoneticPr fontId="1"/>
  </si>
  <si>
    <t>: せん断補強筋用長期応力度(kN/mm^2)</t>
    <rPh sb="4" eb="5">
      <t>ダン</t>
    </rPh>
    <rPh sb="5" eb="8">
      <t>ホキョウキン</t>
    </rPh>
    <rPh sb="8" eb="9">
      <t>ヨウ</t>
    </rPh>
    <rPh sb="9" eb="11">
      <t>チョウキ</t>
    </rPh>
    <rPh sb="11" eb="14">
      <t>オウリョクド</t>
    </rPh>
    <phoneticPr fontId="1"/>
  </si>
  <si>
    <t>: Fc21のヤング係数(N/mm^2)</t>
    <rPh sb="10" eb="12">
      <t>ケイスウ</t>
    </rPh>
    <phoneticPr fontId="1"/>
  </si>
  <si>
    <t>: 主筋</t>
    <rPh sb="2" eb="4">
      <t>シュキン</t>
    </rPh>
    <phoneticPr fontId="1"/>
  </si>
  <si>
    <t>: Fc24短期許容せん断応力度</t>
    <rPh sb="6" eb="8">
      <t>タンキ</t>
    </rPh>
    <rPh sb="8" eb="10">
      <t>キョヨウ</t>
    </rPh>
    <rPh sb="12" eb="13">
      <t>ダン</t>
    </rPh>
    <rPh sb="13" eb="16">
      <t>オウリョクド</t>
    </rPh>
    <phoneticPr fontId="1"/>
  </si>
  <si>
    <t>: 鉄筋の短期許容応力度(kN/mm^2)</t>
    <rPh sb="2" eb="4">
      <t>テッキン</t>
    </rPh>
    <rPh sb="5" eb="7">
      <t>タンキ</t>
    </rPh>
    <rPh sb="7" eb="9">
      <t>キョヨウ</t>
    </rPh>
    <rPh sb="9" eb="12">
      <t>オウリョクド</t>
    </rPh>
    <phoneticPr fontId="1"/>
  </si>
  <si>
    <t>: せん断補強筋用応力度(kN/mm^2)</t>
    <rPh sb="4" eb="5">
      <t>ダン</t>
    </rPh>
    <rPh sb="5" eb="8">
      <t>ホキョウキン</t>
    </rPh>
    <rPh sb="8" eb="9">
      <t>ヨウ</t>
    </rPh>
    <rPh sb="9" eb="12">
      <t>オウリョクド</t>
    </rPh>
    <phoneticPr fontId="1"/>
  </si>
  <si>
    <t>○検討諸元①　貫通孔をあける梁の断面サイズBDと補強主筋・補強あばら筋の情報</t>
    <rPh sb="1" eb="3">
      <t>ケントウ</t>
    </rPh>
    <rPh sb="3" eb="5">
      <t>ショゲン</t>
    </rPh>
    <rPh sb="7" eb="10">
      <t>カンツウコウ</t>
    </rPh>
    <rPh sb="14" eb="15">
      <t>ハリ</t>
    </rPh>
    <rPh sb="16" eb="18">
      <t>ダンメン</t>
    </rPh>
    <rPh sb="24" eb="26">
      <t>ホキョウ</t>
    </rPh>
    <rPh sb="26" eb="28">
      <t>シュキン</t>
    </rPh>
    <rPh sb="29" eb="31">
      <t>ホキョウ</t>
    </rPh>
    <rPh sb="34" eb="35">
      <t>キン</t>
    </rPh>
    <rPh sb="36" eb="38">
      <t>ジョウホウ</t>
    </rPh>
    <phoneticPr fontId="1"/>
  </si>
  <si>
    <t>○検討諸元②　貫通孔のかぶり厚とサイズ、作用するせん断力と軸方向鉄筋位置に関する情報</t>
    <rPh sb="1" eb="3">
      <t>ケントウ</t>
    </rPh>
    <rPh sb="3" eb="5">
      <t>ショゲン</t>
    </rPh>
    <rPh sb="7" eb="10">
      <t>カンツウコウ</t>
    </rPh>
    <rPh sb="14" eb="15">
      <t>アツ</t>
    </rPh>
    <rPh sb="20" eb="22">
      <t>サヨウ</t>
    </rPh>
    <rPh sb="26" eb="28">
      <t>ダンリョク</t>
    </rPh>
    <rPh sb="29" eb="32">
      <t>ジクホウコウ</t>
    </rPh>
    <rPh sb="32" eb="34">
      <t>テッキン</t>
    </rPh>
    <rPh sb="34" eb="36">
      <t>イチ</t>
    </rPh>
    <rPh sb="37" eb="38">
      <t>カン</t>
    </rPh>
    <rPh sb="40" eb="42">
      <t>ジョウホウ</t>
    </rPh>
    <phoneticPr fontId="1"/>
  </si>
  <si>
    <t>QA0_1
(N)</t>
    <phoneticPr fontId="1"/>
  </si>
  <si>
    <t>QA0_2
(N)</t>
    <phoneticPr fontId="1"/>
  </si>
  <si>
    <t>QA0S_1
(N)</t>
    <phoneticPr fontId="1"/>
  </si>
  <si>
    <t>QA0S_2
(N)</t>
    <phoneticPr fontId="1"/>
  </si>
  <si>
    <t>j
(mm)</t>
    <phoneticPr fontId="1"/>
  </si>
  <si>
    <t>軸方向鉄筋合計
/補強主筋</t>
    <rPh sb="0" eb="3">
      <t>ジクホウコウ</t>
    </rPh>
    <rPh sb="3" eb="5">
      <t>テッキン</t>
    </rPh>
    <rPh sb="5" eb="7">
      <t>ゴウケイ</t>
    </rPh>
    <rPh sb="9" eb="11">
      <t>ホキョウ</t>
    </rPh>
    <rPh sb="11" eb="13">
      <t>シュキン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</si>
</sst>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80" formatCode="0.000_ "/>
  </numFmts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8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8"/>
      <color theme="1"/>
      <name val="Yu Gothic"/>
      <family val="3"/>
      <charset val="128"/>
      <scheme val="minor"/>
    </font>
    <font>
      <sz val="8"/>
      <color rgb="FFFF0000"/>
      <name val="Yu Gothic"/>
      <family val="3"/>
      <charset val="128"/>
      <scheme val="minor"/>
    </font>
    <font>
      <sz val="6"/>
      <color theme="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5" xfId="0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4" borderId="1" xfId="0" applyFont="1" applyFill="1" applyBorder="1"/>
    <xf numFmtId="0" fontId="5" fillId="0" borderId="1" xfId="0" applyFont="1" applyBorder="1"/>
    <xf numFmtId="0" fontId="2" fillId="5" borderId="1" xfId="0" applyFont="1" applyFill="1" applyBorder="1"/>
    <xf numFmtId="0" fontId="5" fillId="0" borderId="0" xfId="0" applyFont="1"/>
    <xf numFmtId="0" fontId="2" fillId="0" borderId="6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/>
    <xf numFmtId="0" fontId="2" fillId="4" borderId="0" xfId="0" applyFont="1" applyFill="1" applyBorder="1"/>
    <xf numFmtId="0" fontId="5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0" fontId="2" fillId="0" borderId="6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7" xfId="0" applyFont="1" applyFill="1" applyBorder="1"/>
    <xf numFmtId="0" fontId="2" fillId="0" borderId="1" xfId="0" applyFont="1" applyFill="1" applyBorder="1"/>
    <xf numFmtId="176" fontId="2" fillId="2" borderId="1" xfId="0" applyNumberFormat="1" applyFont="1" applyFill="1" applyBorder="1"/>
    <xf numFmtId="176" fontId="5" fillId="5" borderId="1" xfId="0" applyNumberFormat="1" applyFont="1" applyFill="1" applyBorder="1"/>
    <xf numFmtId="0" fontId="5" fillId="5" borderId="1" xfId="0" applyFont="1" applyFill="1" applyBorder="1"/>
    <xf numFmtId="0" fontId="2" fillId="0" borderId="9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180" fontId="5" fillId="5" borderId="1" xfId="0" applyNumberFormat="1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8" xfId="0" applyFont="1" applyBorder="1"/>
    <xf numFmtId="0" fontId="2" fillId="2" borderId="8" xfId="0" applyFont="1" applyFill="1" applyBorder="1"/>
    <xf numFmtId="180" fontId="5" fillId="5" borderId="8" xfId="0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E75-3AE4-4CB7-BAC2-362D04645D4B}">
  <dimension ref="B2:AK70"/>
  <sheetViews>
    <sheetView tabSelected="1" topLeftCell="K23" zoomScale="85" zoomScaleNormal="85" zoomScaleSheetLayoutView="85" workbookViewId="0">
      <selection activeCell="AH38" sqref="AH38:AK40"/>
    </sheetView>
  </sheetViews>
  <sheetFormatPr defaultColWidth="5.59765625" defaultRowHeight="13.2"/>
  <cols>
    <col min="1" max="1" width="5.796875" style="1" customWidth="1"/>
    <col min="2" max="2" width="11.5" style="1" customWidth="1"/>
    <col min="3" max="18" width="7.69921875" style="1" customWidth="1"/>
    <col min="19" max="19" width="5.59765625" style="1"/>
    <col min="20" max="20" width="11.69921875" style="1" customWidth="1"/>
    <col min="21" max="21" width="6.09765625" style="1" bestFit="1" customWidth="1"/>
    <col min="22" max="24" width="5.59765625" style="1"/>
    <col min="25" max="25" width="6.8984375" style="1" customWidth="1"/>
    <col min="26" max="26" width="5.59765625" style="1"/>
    <col min="27" max="27" width="11.19921875" style="1" customWidth="1"/>
    <col min="28" max="29" width="5.59765625" style="1"/>
    <col min="30" max="30" width="9.09765625" style="1" customWidth="1"/>
    <col min="31" max="31" width="8.19921875" style="1" customWidth="1"/>
    <col min="32" max="32" width="6.69921875" style="1" customWidth="1"/>
    <col min="33" max="33" width="5.59765625" style="1"/>
    <col min="34" max="34" width="11" style="1" customWidth="1"/>
    <col min="35" max="36" width="5.59765625" style="1"/>
    <col min="37" max="37" width="10.5" style="1" customWidth="1"/>
    <col min="38" max="16384" width="5.59765625" style="1"/>
  </cols>
  <sheetData>
    <row r="2" spans="2:31">
      <c r="C2" s="33">
        <v>0.74</v>
      </c>
      <c r="D2" s="34" t="s">
        <v>119</v>
      </c>
      <c r="E2" s="34"/>
      <c r="F2" s="34"/>
      <c r="G2" s="34"/>
      <c r="H2" s="33"/>
      <c r="I2" s="33">
        <v>1.1100000000000001</v>
      </c>
      <c r="J2" s="34" t="s">
        <v>123</v>
      </c>
      <c r="K2" s="34"/>
      <c r="L2" s="34"/>
      <c r="M2" s="34"/>
      <c r="N2" s="34"/>
      <c r="O2" s="34"/>
    </row>
    <row r="3" spans="2:31">
      <c r="C3" s="33">
        <v>0.215</v>
      </c>
      <c r="D3" s="34" t="s">
        <v>118</v>
      </c>
      <c r="E3" s="34"/>
      <c r="F3" s="34"/>
      <c r="G3" s="34"/>
      <c r="H3" s="33"/>
      <c r="I3" s="33">
        <v>0.34499999999999997</v>
      </c>
      <c r="J3" s="34" t="s">
        <v>124</v>
      </c>
      <c r="K3" s="34"/>
      <c r="L3" s="34"/>
      <c r="M3" s="34"/>
      <c r="N3" s="34"/>
      <c r="O3" s="34"/>
      <c r="Y3" s="2"/>
      <c r="Z3" s="2"/>
    </row>
    <row r="4" spans="2:31">
      <c r="C4" s="33">
        <v>0.19500000000000001</v>
      </c>
      <c r="D4" s="34" t="s">
        <v>120</v>
      </c>
      <c r="E4" s="34"/>
      <c r="F4" s="34"/>
      <c r="G4" s="34"/>
      <c r="H4" s="33"/>
      <c r="I4" s="33">
        <v>0.29499999999999998</v>
      </c>
      <c r="J4" s="34" t="s">
        <v>125</v>
      </c>
      <c r="K4" s="34"/>
      <c r="L4" s="34"/>
      <c r="M4" s="34"/>
      <c r="N4" s="34"/>
      <c r="O4" s="34"/>
      <c r="Y4" s="2"/>
      <c r="Z4" s="2"/>
    </row>
    <row r="5" spans="2:31">
      <c r="C5" s="33">
        <v>21700</v>
      </c>
      <c r="D5" s="34" t="s">
        <v>121</v>
      </c>
      <c r="E5" s="34"/>
      <c r="F5" s="34"/>
      <c r="G5" s="34"/>
      <c r="H5" s="33"/>
      <c r="I5" s="33"/>
      <c r="J5" s="34" t="s">
        <v>43</v>
      </c>
      <c r="K5" s="34"/>
      <c r="L5" s="34"/>
      <c r="M5" s="34"/>
      <c r="N5" s="34"/>
      <c r="O5" s="34"/>
    </row>
    <row r="6" spans="2:31">
      <c r="C6" s="33" t="s">
        <v>81</v>
      </c>
      <c r="D6" s="34" t="s">
        <v>122</v>
      </c>
      <c r="E6" s="34"/>
      <c r="F6" s="34"/>
      <c r="G6" s="34"/>
      <c r="H6" s="33"/>
      <c r="I6" s="33" t="s">
        <v>82</v>
      </c>
      <c r="J6" s="34" t="s">
        <v>83</v>
      </c>
      <c r="K6" s="34"/>
      <c r="L6" s="34"/>
      <c r="M6" s="34"/>
      <c r="N6" s="34"/>
      <c r="O6" s="34"/>
    </row>
    <row r="7" spans="2:31">
      <c r="D7" s="22"/>
      <c r="E7" s="22"/>
      <c r="F7" s="22"/>
      <c r="G7" s="22"/>
      <c r="J7" s="22"/>
      <c r="K7" s="22"/>
      <c r="L7" s="22"/>
      <c r="M7" s="22"/>
      <c r="N7" s="22"/>
      <c r="O7" s="22"/>
    </row>
    <row r="9" spans="2:31">
      <c r="B9" s="50" t="s">
        <v>126</v>
      </c>
      <c r="C9" s="50"/>
      <c r="D9" s="50"/>
      <c r="E9" s="50"/>
      <c r="F9" s="50"/>
      <c r="G9" s="50"/>
      <c r="H9" s="50"/>
      <c r="I9" s="50"/>
      <c r="J9" s="50"/>
      <c r="K9" s="50"/>
    </row>
    <row r="10" spans="2:31" ht="13.95" customHeight="1">
      <c r="B10" s="25" t="s">
        <v>1</v>
      </c>
      <c r="C10" s="30" t="s">
        <v>99</v>
      </c>
      <c r="D10" s="30" t="s">
        <v>110</v>
      </c>
      <c r="E10" s="27" t="s">
        <v>79</v>
      </c>
      <c r="F10" s="28"/>
      <c r="G10" s="29"/>
      <c r="H10" s="27" t="s">
        <v>80</v>
      </c>
      <c r="I10" s="28"/>
      <c r="J10" s="28"/>
      <c r="K10" s="29"/>
      <c r="L10" s="40" t="s">
        <v>107</v>
      </c>
      <c r="M10" s="41" t="s">
        <v>84</v>
      </c>
      <c r="N10" s="42"/>
      <c r="O10" s="41" t="s">
        <v>76</v>
      </c>
      <c r="P10" s="42"/>
      <c r="Q10" s="43" t="s">
        <v>85</v>
      </c>
      <c r="R10" s="43"/>
      <c r="S10" s="18"/>
      <c r="T10" s="18"/>
      <c r="U10" s="25" t="s">
        <v>88</v>
      </c>
      <c r="V10" s="25"/>
      <c r="W10" s="25"/>
      <c r="X10" s="25"/>
      <c r="Y10" s="25"/>
      <c r="Z10" s="25" t="s">
        <v>89</v>
      </c>
      <c r="AA10" s="25"/>
      <c r="AB10" s="25"/>
      <c r="AC10" s="25" t="s">
        <v>95</v>
      </c>
      <c r="AD10" s="25"/>
      <c r="AE10" s="25"/>
    </row>
    <row r="11" spans="2:31">
      <c r="B11" s="26"/>
      <c r="C11" s="31"/>
      <c r="D11" s="31"/>
      <c r="E11" s="16" t="s">
        <v>73</v>
      </c>
      <c r="F11" s="16" t="s">
        <v>75</v>
      </c>
      <c r="G11" s="16" t="s">
        <v>109</v>
      </c>
      <c r="H11" s="16" t="s">
        <v>73</v>
      </c>
      <c r="I11" s="16" t="s">
        <v>74</v>
      </c>
      <c r="J11" s="16" t="s">
        <v>109</v>
      </c>
      <c r="K11" s="16" t="s">
        <v>108</v>
      </c>
      <c r="L11" s="44"/>
      <c r="M11" s="45" t="s">
        <v>106</v>
      </c>
      <c r="N11" s="45" t="s">
        <v>105</v>
      </c>
      <c r="O11" s="45" t="s">
        <v>103</v>
      </c>
      <c r="P11" s="45" t="s">
        <v>104</v>
      </c>
      <c r="Q11" s="46" t="s">
        <v>101</v>
      </c>
      <c r="R11" s="46" t="s">
        <v>102</v>
      </c>
      <c r="T11" s="18"/>
      <c r="U11" s="3" t="s">
        <v>111</v>
      </c>
      <c r="V11" s="3" t="s">
        <v>112</v>
      </c>
      <c r="W11" s="3" t="s">
        <v>100</v>
      </c>
      <c r="X11" s="3" t="s">
        <v>113</v>
      </c>
      <c r="Y11" s="13" t="s">
        <v>93</v>
      </c>
      <c r="Z11" s="3" t="s">
        <v>114</v>
      </c>
      <c r="AA11" s="3" t="s">
        <v>115</v>
      </c>
      <c r="AB11" s="13" t="s">
        <v>92</v>
      </c>
      <c r="AC11" s="3" t="s">
        <v>116</v>
      </c>
      <c r="AD11" s="17" t="s">
        <v>97</v>
      </c>
      <c r="AE11" s="13" t="s">
        <v>98</v>
      </c>
    </row>
    <row r="12" spans="2:31">
      <c r="B12" s="3" t="s">
        <v>94</v>
      </c>
      <c r="C12" s="4">
        <v>600</v>
      </c>
      <c r="D12" s="4">
        <v>1500</v>
      </c>
      <c r="E12" s="14" t="str">
        <f>F12&amp;"-"&amp;C6</f>
        <v>3-D25</v>
      </c>
      <c r="F12" s="4">
        <v>3</v>
      </c>
      <c r="G12" s="4">
        <v>507</v>
      </c>
      <c r="H12" s="14" t="str">
        <f>I12&amp;"-D13@"&amp;K12</f>
        <v>2-D13@75</v>
      </c>
      <c r="I12" s="4">
        <v>2</v>
      </c>
      <c r="J12" s="4">
        <v>126</v>
      </c>
      <c r="K12" s="4">
        <v>75</v>
      </c>
      <c r="L12" s="46">
        <v>70</v>
      </c>
      <c r="M12" s="46">
        <v>100</v>
      </c>
      <c r="N12" s="46">
        <v>600</v>
      </c>
      <c r="O12" s="46">
        <v>640</v>
      </c>
      <c r="P12" s="46">
        <v>750</v>
      </c>
      <c r="Q12" s="46">
        <v>282</v>
      </c>
      <c r="R12" s="46">
        <v>682</v>
      </c>
      <c r="U12" s="12">
        <f>(D12-L12-150)*7/8</f>
        <v>1120</v>
      </c>
      <c r="V12" s="3">
        <f>C12*U12*$C$2*(1-M12/D12)</f>
        <v>464128</v>
      </c>
      <c r="W12" s="3">
        <f>I12*J12/K12/C12</f>
        <v>5.5999999999999999E-3</v>
      </c>
      <c r="X12" s="3">
        <f>C12*(Q12+R12)*(0.5*C4*1000*(W12-0.002))</f>
        <v>203018.4</v>
      </c>
      <c r="Y12" s="13">
        <f>O12/(X12+V12)*1000</f>
        <v>0.95930968075372958</v>
      </c>
      <c r="Z12" s="3">
        <f>C12*U12*$I$2*(1-M12/D12)*2/3</f>
        <v>464128.00000000006</v>
      </c>
      <c r="AA12" s="3">
        <f>C12*(Q12+R12)*(0.5*$I$4*1000*(W12-0.002))</f>
        <v>307130.40000000002</v>
      </c>
      <c r="AB12" s="13">
        <f>P12/(AA12+Z12)*1000</f>
        <v>0.97243673456263147</v>
      </c>
      <c r="AC12" s="3">
        <f>P12</f>
        <v>750</v>
      </c>
      <c r="AD12" s="17">
        <f>AC12*N12/(Q12+R12)/$I$3</f>
        <v>1353.0579108785857</v>
      </c>
      <c r="AE12" s="13">
        <f>AD12/F12/G12</f>
        <v>0.88958442529821546</v>
      </c>
    </row>
    <row r="13" spans="2:31">
      <c r="B13" s="3"/>
      <c r="C13" s="4"/>
      <c r="D13" s="4"/>
      <c r="E13" s="14"/>
      <c r="F13" s="4"/>
      <c r="G13" s="4"/>
      <c r="H13" s="14"/>
      <c r="I13" s="4"/>
      <c r="J13" s="4"/>
      <c r="K13" s="4"/>
      <c r="L13" s="46"/>
      <c r="M13" s="46"/>
      <c r="N13" s="46"/>
      <c r="O13" s="46"/>
      <c r="P13" s="46"/>
      <c r="Q13" s="46"/>
      <c r="R13" s="46"/>
      <c r="U13" s="12"/>
      <c r="V13" s="3"/>
      <c r="W13" s="3"/>
      <c r="X13" s="3"/>
      <c r="Y13" s="13"/>
      <c r="Z13" s="3"/>
      <c r="AA13" s="3"/>
      <c r="AB13" s="13"/>
      <c r="AC13" s="3"/>
      <c r="AD13" s="17"/>
      <c r="AE13" s="13"/>
    </row>
    <row r="14" spans="2:31">
      <c r="B14" s="3"/>
      <c r="C14" s="4"/>
      <c r="D14" s="4"/>
      <c r="E14" s="14"/>
      <c r="F14" s="4"/>
      <c r="G14" s="4"/>
      <c r="H14" s="14"/>
      <c r="I14" s="4"/>
      <c r="J14" s="4"/>
      <c r="K14" s="4"/>
      <c r="L14" s="46"/>
      <c r="M14" s="46"/>
      <c r="N14" s="46"/>
      <c r="O14" s="46"/>
      <c r="P14" s="46"/>
      <c r="Q14" s="46"/>
      <c r="R14" s="46"/>
      <c r="U14" s="12"/>
      <c r="V14" s="3"/>
      <c r="W14" s="3"/>
      <c r="X14" s="3"/>
      <c r="Y14" s="13"/>
      <c r="Z14" s="3"/>
      <c r="AA14" s="3"/>
      <c r="AB14" s="13"/>
      <c r="AC14" s="3"/>
      <c r="AD14" s="17"/>
      <c r="AE14" s="13"/>
    </row>
    <row r="15" spans="2:31">
      <c r="B15" s="3"/>
      <c r="C15" s="4"/>
      <c r="D15" s="4"/>
      <c r="E15" s="14"/>
      <c r="F15" s="4"/>
      <c r="G15" s="4"/>
      <c r="H15" s="14"/>
      <c r="I15" s="4"/>
      <c r="J15" s="4"/>
      <c r="K15" s="4"/>
      <c r="L15" s="46"/>
      <c r="M15" s="46"/>
      <c r="N15" s="46"/>
      <c r="O15" s="46"/>
      <c r="P15" s="46"/>
      <c r="Q15" s="46"/>
      <c r="R15" s="46"/>
      <c r="U15" s="12"/>
      <c r="V15" s="3"/>
      <c r="W15" s="3"/>
      <c r="X15" s="3"/>
      <c r="Y15" s="13"/>
      <c r="Z15" s="3"/>
      <c r="AA15" s="3"/>
      <c r="AB15" s="13"/>
      <c r="AC15" s="3"/>
      <c r="AD15" s="17"/>
      <c r="AE15" s="13"/>
    </row>
    <row r="16" spans="2:31">
      <c r="B16" s="3"/>
      <c r="C16" s="4"/>
      <c r="D16" s="4"/>
      <c r="E16" s="14"/>
      <c r="F16" s="4"/>
      <c r="G16" s="4"/>
      <c r="H16" s="14"/>
      <c r="I16" s="4"/>
      <c r="J16" s="4"/>
      <c r="K16" s="4"/>
      <c r="L16" s="46"/>
      <c r="M16" s="46"/>
      <c r="N16" s="46"/>
      <c r="O16" s="46"/>
      <c r="P16" s="46"/>
      <c r="Q16" s="46"/>
      <c r="R16" s="46"/>
      <c r="U16" s="12"/>
      <c r="V16" s="3"/>
      <c r="W16" s="3"/>
      <c r="X16" s="3"/>
      <c r="Y16" s="13"/>
      <c r="Z16" s="3"/>
      <c r="AA16" s="3"/>
      <c r="AB16" s="13"/>
      <c r="AC16" s="3"/>
      <c r="AD16" s="17"/>
      <c r="AE16" s="13"/>
    </row>
    <row r="17" spans="2:31">
      <c r="B17" s="3"/>
      <c r="C17" s="4"/>
      <c r="D17" s="4"/>
      <c r="E17" s="14"/>
      <c r="F17" s="4"/>
      <c r="G17" s="4"/>
      <c r="H17" s="14"/>
      <c r="I17" s="4"/>
      <c r="J17" s="4"/>
      <c r="K17" s="4"/>
      <c r="L17" s="46"/>
      <c r="M17" s="46"/>
      <c r="N17" s="46"/>
      <c r="O17" s="46"/>
      <c r="P17" s="46"/>
      <c r="Q17" s="46"/>
      <c r="R17" s="46"/>
      <c r="U17" s="12"/>
      <c r="V17" s="3"/>
      <c r="W17" s="3"/>
      <c r="X17" s="3"/>
      <c r="Y17" s="13"/>
      <c r="Z17" s="3"/>
      <c r="AA17" s="3"/>
      <c r="AB17" s="13"/>
      <c r="AC17" s="3"/>
      <c r="AD17" s="17"/>
      <c r="AE17" s="13"/>
    </row>
    <row r="18" spans="2:31">
      <c r="B18" s="3"/>
      <c r="C18" s="4"/>
      <c r="D18" s="4"/>
      <c r="E18" s="14"/>
      <c r="F18" s="4"/>
      <c r="G18" s="4"/>
      <c r="H18" s="14"/>
      <c r="I18" s="4"/>
      <c r="J18" s="4"/>
      <c r="K18" s="4"/>
      <c r="L18" s="46"/>
      <c r="M18" s="46"/>
      <c r="N18" s="46"/>
      <c r="O18" s="46"/>
      <c r="P18" s="46"/>
      <c r="Q18" s="46"/>
      <c r="R18" s="46"/>
      <c r="U18" s="12"/>
      <c r="V18" s="3"/>
      <c r="W18" s="3"/>
      <c r="X18" s="3"/>
      <c r="Y18" s="13"/>
      <c r="Z18" s="3"/>
      <c r="AA18" s="3"/>
      <c r="AB18" s="13"/>
      <c r="AC18" s="3"/>
      <c r="AD18" s="17"/>
      <c r="AE18" s="13"/>
    </row>
    <row r="19" spans="2:31">
      <c r="B19" s="3"/>
      <c r="C19" s="4"/>
      <c r="D19" s="4"/>
      <c r="E19" s="14"/>
      <c r="F19" s="4"/>
      <c r="G19" s="4"/>
      <c r="H19" s="14"/>
      <c r="I19" s="4"/>
      <c r="J19" s="4"/>
      <c r="K19" s="4"/>
      <c r="L19" s="46"/>
      <c r="M19" s="46"/>
      <c r="N19" s="46"/>
      <c r="O19" s="46"/>
      <c r="P19" s="46"/>
      <c r="Q19" s="46"/>
      <c r="R19" s="46"/>
      <c r="U19" s="12"/>
      <c r="V19" s="3"/>
      <c r="W19" s="3"/>
      <c r="X19" s="3"/>
      <c r="Y19" s="13"/>
      <c r="Z19" s="3"/>
      <c r="AA19" s="3"/>
      <c r="AB19" s="13"/>
      <c r="AC19" s="3"/>
      <c r="AD19" s="17"/>
      <c r="AE19" s="13"/>
    </row>
    <row r="20" spans="2:31">
      <c r="B20" s="3"/>
      <c r="C20" s="4"/>
      <c r="D20" s="4"/>
      <c r="E20" s="14"/>
      <c r="F20" s="4"/>
      <c r="G20" s="4"/>
      <c r="H20" s="14"/>
      <c r="I20" s="4"/>
      <c r="J20" s="4"/>
      <c r="K20" s="4"/>
      <c r="L20" s="46"/>
      <c r="M20" s="46"/>
      <c r="N20" s="46"/>
      <c r="O20" s="46"/>
      <c r="P20" s="46"/>
      <c r="Q20" s="46"/>
      <c r="R20" s="46"/>
      <c r="U20" s="12"/>
      <c r="V20" s="3"/>
      <c r="W20" s="3"/>
      <c r="X20" s="3"/>
      <c r="Y20" s="13"/>
      <c r="Z20" s="3"/>
      <c r="AA20" s="3"/>
      <c r="AB20" s="13"/>
      <c r="AC20" s="3"/>
      <c r="AD20" s="17"/>
      <c r="AE20" s="13"/>
    </row>
    <row r="21" spans="2:31">
      <c r="B21" s="3"/>
      <c r="C21" s="4"/>
      <c r="D21" s="4"/>
      <c r="E21" s="14"/>
      <c r="F21" s="4"/>
      <c r="G21" s="4"/>
      <c r="H21" s="14"/>
      <c r="I21" s="4"/>
      <c r="J21" s="4"/>
      <c r="K21" s="4"/>
      <c r="L21" s="46"/>
      <c r="M21" s="46"/>
      <c r="N21" s="46"/>
      <c r="O21" s="46"/>
      <c r="P21" s="46"/>
      <c r="Q21" s="46"/>
      <c r="R21" s="46"/>
      <c r="U21" s="12"/>
      <c r="V21" s="3"/>
      <c r="W21" s="3"/>
      <c r="X21" s="3"/>
      <c r="Y21" s="13"/>
      <c r="Z21" s="3"/>
      <c r="AA21" s="3"/>
      <c r="AB21" s="13"/>
      <c r="AC21" s="3"/>
      <c r="AD21" s="17"/>
      <c r="AE21" s="13"/>
    </row>
    <row r="22" spans="2:31">
      <c r="B22" s="35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U22" s="36"/>
      <c r="V22" s="35"/>
      <c r="W22" s="35"/>
      <c r="X22" s="35"/>
      <c r="Y22" s="37"/>
      <c r="Z22" s="35"/>
      <c r="AA22" s="35"/>
      <c r="AB22" s="37"/>
      <c r="AC22" s="35"/>
      <c r="AD22" s="38"/>
      <c r="AE22" s="37"/>
    </row>
    <row r="23" spans="2:31">
      <c r="B23" s="50" t="s">
        <v>127</v>
      </c>
      <c r="C23" s="50"/>
      <c r="D23" s="50"/>
      <c r="E23" s="50"/>
      <c r="F23" s="50"/>
      <c r="G23" s="50"/>
      <c r="H23" s="50"/>
      <c r="I23" s="50"/>
      <c r="J23" s="39"/>
      <c r="K23" s="39"/>
      <c r="L23" s="39"/>
      <c r="M23" s="39"/>
      <c r="N23" s="39"/>
      <c r="O23" s="39"/>
      <c r="P23" s="39"/>
      <c r="Q23" s="39"/>
      <c r="R23" s="39"/>
      <c r="U23" s="36"/>
      <c r="V23" s="35"/>
      <c r="W23" s="35"/>
      <c r="X23" s="35"/>
      <c r="Y23" s="37"/>
      <c r="Z23" s="35"/>
      <c r="AA23" s="35"/>
      <c r="AB23" s="37"/>
      <c r="AC23" s="35"/>
      <c r="AD23" s="38"/>
      <c r="AE23" s="37"/>
    </row>
    <row r="24" spans="2:31">
      <c r="B24" s="26" t="str">
        <f>IF(ISBLANK(B10),"",B10)</f>
        <v>記号</v>
      </c>
      <c r="C24" s="40" t="s">
        <v>107</v>
      </c>
      <c r="D24" s="41" t="s">
        <v>84</v>
      </c>
      <c r="E24" s="42"/>
      <c r="F24" s="41" t="s">
        <v>76</v>
      </c>
      <c r="G24" s="42"/>
      <c r="H24" s="43" t="s">
        <v>85</v>
      </c>
      <c r="I24" s="43"/>
      <c r="J24" s="39"/>
      <c r="K24" s="39"/>
      <c r="L24" s="39"/>
      <c r="M24" s="39"/>
      <c r="N24" s="39"/>
      <c r="O24" s="39"/>
      <c r="P24" s="39"/>
      <c r="Q24" s="39"/>
      <c r="R24" s="39"/>
      <c r="U24" s="36"/>
      <c r="V24" s="35"/>
      <c r="W24" s="35"/>
      <c r="X24" s="35"/>
      <c r="Y24" s="37"/>
      <c r="Z24" s="35"/>
      <c r="AA24" s="35"/>
      <c r="AB24" s="37"/>
      <c r="AC24" s="35"/>
      <c r="AD24" s="38"/>
      <c r="AE24" s="37"/>
    </row>
    <row r="25" spans="2:31">
      <c r="B25" s="32"/>
      <c r="C25" s="44"/>
      <c r="D25" s="45" t="s">
        <v>106</v>
      </c>
      <c r="E25" s="45" t="s">
        <v>105</v>
      </c>
      <c r="F25" s="45" t="s">
        <v>103</v>
      </c>
      <c r="G25" s="45" t="s">
        <v>104</v>
      </c>
      <c r="H25" s="46" t="s">
        <v>101</v>
      </c>
      <c r="I25" s="46" t="s">
        <v>102</v>
      </c>
      <c r="J25" s="39"/>
      <c r="K25" s="39"/>
      <c r="L25" s="39"/>
      <c r="M25" s="39"/>
      <c r="N25" s="39"/>
      <c r="O25" s="39"/>
      <c r="P25" s="39"/>
      <c r="Q25" s="39"/>
      <c r="R25" s="39"/>
      <c r="U25" s="36"/>
      <c r="V25" s="35"/>
      <c r="W25" s="35"/>
      <c r="X25" s="35"/>
      <c r="Y25" s="37"/>
      <c r="Z25" s="35"/>
      <c r="AA25" s="35"/>
      <c r="AB25" s="37"/>
      <c r="AC25" s="35"/>
      <c r="AD25" s="38"/>
      <c r="AE25" s="37"/>
    </row>
    <row r="26" spans="2:31">
      <c r="B26" s="3" t="str">
        <f>IF(ISBLANK(B12),"",B12)</f>
        <v>FG3_Y3/X6-X7</v>
      </c>
      <c r="C26" s="4">
        <f>IF(ISBLANK(L12),"",L12)</f>
        <v>70</v>
      </c>
      <c r="D26" s="4">
        <f>IF(ISBLANK(M12),"",M12)</f>
        <v>100</v>
      </c>
      <c r="E26" s="4">
        <f>IF(ISBLANK(N12),"",N12)</f>
        <v>600</v>
      </c>
      <c r="F26" s="4">
        <f>IF(ISBLANK(O12),"",O12)</f>
        <v>640</v>
      </c>
      <c r="G26" s="4">
        <f>IF(ISBLANK(P12),"",P12)</f>
        <v>750</v>
      </c>
      <c r="H26" s="4">
        <f>IF(ISBLANK(Q12),"",Q12)</f>
        <v>282</v>
      </c>
      <c r="I26" s="4">
        <f>IF(ISBLANK(R12),"",R12)</f>
        <v>682</v>
      </c>
      <c r="J26" s="39"/>
      <c r="K26" s="39"/>
      <c r="L26" s="39"/>
      <c r="M26" s="39"/>
      <c r="N26" s="39"/>
      <c r="O26" s="39"/>
      <c r="P26" s="39"/>
      <c r="Q26" s="39"/>
      <c r="R26" s="39"/>
      <c r="U26" s="36"/>
      <c r="V26" s="35"/>
      <c r="W26" s="35"/>
      <c r="X26" s="35"/>
      <c r="Y26" s="37"/>
      <c r="Z26" s="35"/>
      <c r="AA26" s="35"/>
      <c r="AB26" s="37"/>
      <c r="AC26" s="35"/>
      <c r="AD26" s="38"/>
      <c r="AE26" s="37"/>
    </row>
    <row r="27" spans="2:31">
      <c r="B27" s="3" t="str">
        <f>IF(ISBLANK(B13),"",B13)</f>
        <v/>
      </c>
      <c r="C27" s="4" t="str">
        <f>IF(ISBLANK(L13),"",L13)</f>
        <v/>
      </c>
      <c r="D27" s="4" t="str">
        <f>IF(ISBLANK(M13),"",M13)</f>
        <v/>
      </c>
      <c r="E27" s="4" t="str">
        <f>IF(ISBLANK(N13),"",N13)</f>
        <v/>
      </c>
      <c r="F27" s="4" t="str">
        <f>IF(ISBLANK(O13),"",O13)</f>
        <v/>
      </c>
      <c r="G27" s="4" t="str">
        <f>IF(ISBLANK(P13),"",P13)</f>
        <v/>
      </c>
      <c r="H27" s="4" t="str">
        <f>IF(ISBLANK(Q13),"",Q13)</f>
        <v/>
      </c>
      <c r="I27" s="4" t="str">
        <f>IF(ISBLANK(R13),"",R13)</f>
        <v/>
      </c>
      <c r="J27" s="39"/>
      <c r="K27" s="39"/>
      <c r="L27" s="39"/>
      <c r="M27" s="39"/>
      <c r="N27" s="39"/>
      <c r="O27" s="39"/>
      <c r="P27" s="39"/>
      <c r="Q27" s="39"/>
      <c r="R27" s="39"/>
      <c r="U27" s="36"/>
      <c r="V27" s="35"/>
      <c r="W27" s="35"/>
      <c r="X27" s="35"/>
      <c r="Y27" s="37"/>
      <c r="Z27" s="35"/>
      <c r="AA27" s="35"/>
      <c r="AB27" s="37"/>
      <c r="AC27" s="35"/>
      <c r="AD27" s="38"/>
      <c r="AE27" s="37"/>
    </row>
    <row r="28" spans="2:31">
      <c r="B28" s="3" t="str">
        <f>IF(ISBLANK(B14),"",B14)</f>
        <v/>
      </c>
      <c r="C28" s="4" t="str">
        <f>IF(ISBLANK(L14),"",L14)</f>
        <v/>
      </c>
      <c r="D28" s="4" t="str">
        <f>IF(ISBLANK(M14),"",M14)</f>
        <v/>
      </c>
      <c r="E28" s="4" t="str">
        <f>IF(ISBLANK(N14),"",N14)</f>
        <v/>
      </c>
      <c r="F28" s="4" t="str">
        <f>IF(ISBLANK(O14),"",O14)</f>
        <v/>
      </c>
      <c r="G28" s="4" t="str">
        <f>IF(ISBLANK(P14),"",P14)</f>
        <v/>
      </c>
      <c r="H28" s="4" t="str">
        <f>IF(ISBLANK(Q14),"",Q14)</f>
        <v/>
      </c>
      <c r="I28" s="4" t="str">
        <f>IF(ISBLANK(R14),"",R14)</f>
        <v/>
      </c>
      <c r="J28" s="39"/>
      <c r="K28" s="39"/>
      <c r="L28" s="39"/>
      <c r="M28" s="39"/>
      <c r="N28" s="39"/>
      <c r="O28" s="39"/>
      <c r="P28" s="39"/>
      <c r="Q28" s="39"/>
      <c r="R28" s="39"/>
      <c r="U28" s="36"/>
      <c r="V28" s="35"/>
      <c r="W28" s="35"/>
      <c r="X28" s="35"/>
      <c r="Y28" s="37"/>
      <c r="Z28" s="35"/>
      <c r="AA28" s="35"/>
      <c r="AB28" s="37"/>
      <c r="AC28" s="35"/>
      <c r="AD28" s="38"/>
      <c r="AE28" s="37"/>
    </row>
    <row r="29" spans="2:31">
      <c r="B29" s="3" t="str">
        <f>IF(ISBLANK(B15),"",B15)</f>
        <v/>
      </c>
      <c r="C29" s="4" t="str">
        <f>IF(ISBLANK(L15),"",L15)</f>
        <v/>
      </c>
      <c r="D29" s="4" t="str">
        <f>IF(ISBLANK(M15),"",M15)</f>
        <v/>
      </c>
      <c r="E29" s="4" t="str">
        <f>IF(ISBLANK(N15),"",N15)</f>
        <v/>
      </c>
      <c r="F29" s="4" t="str">
        <f>IF(ISBLANK(O15),"",O15)</f>
        <v/>
      </c>
      <c r="G29" s="4" t="str">
        <f>IF(ISBLANK(P15),"",P15)</f>
        <v/>
      </c>
      <c r="H29" s="4" t="str">
        <f>IF(ISBLANK(Q15),"",Q15)</f>
        <v/>
      </c>
      <c r="I29" s="4" t="str">
        <f>IF(ISBLANK(R15),"",R15)</f>
        <v/>
      </c>
      <c r="J29" s="39"/>
      <c r="K29" s="39"/>
      <c r="L29" s="39"/>
      <c r="M29" s="39"/>
      <c r="N29" s="39"/>
      <c r="O29" s="39"/>
      <c r="P29" s="39"/>
      <c r="Q29" s="39"/>
      <c r="R29" s="39"/>
      <c r="U29" s="36"/>
      <c r="V29" s="35"/>
      <c r="W29" s="35"/>
      <c r="X29" s="35"/>
      <c r="Y29" s="37"/>
      <c r="Z29" s="35"/>
      <c r="AA29" s="35"/>
      <c r="AB29" s="37"/>
      <c r="AC29" s="35"/>
      <c r="AD29" s="38"/>
      <c r="AE29" s="37"/>
    </row>
    <row r="30" spans="2:31">
      <c r="B30" s="3" t="str">
        <f>IF(ISBLANK(B16),"",B16)</f>
        <v/>
      </c>
      <c r="C30" s="4" t="str">
        <f>IF(ISBLANK(L16),"",L16)</f>
        <v/>
      </c>
      <c r="D30" s="4" t="str">
        <f>IF(ISBLANK(M16),"",M16)</f>
        <v/>
      </c>
      <c r="E30" s="4" t="str">
        <f>IF(ISBLANK(N16),"",N16)</f>
        <v/>
      </c>
      <c r="F30" s="4" t="str">
        <f>IF(ISBLANK(O16),"",O16)</f>
        <v/>
      </c>
      <c r="G30" s="4" t="str">
        <f>IF(ISBLANK(P16),"",P16)</f>
        <v/>
      </c>
      <c r="H30" s="4" t="str">
        <f>IF(ISBLANK(Q16),"",Q16)</f>
        <v/>
      </c>
      <c r="I30" s="4" t="str">
        <f>IF(ISBLANK(R16),"",R16)</f>
        <v/>
      </c>
      <c r="J30" s="39"/>
      <c r="K30" s="39"/>
      <c r="L30" s="39"/>
      <c r="M30" s="39"/>
      <c r="N30" s="39"/>
      <c r="O30" s="39"/>
      <c r="P30" s="39"/>
      <c r="Q30" s="39"/>
      <c r="R30" s="39"/>
      <c r="U30" s="36"/>
      <c r="V30" s="35"/>
      <c r="W30" s="35"/>
      <c r="X30" s="35"/>
      <c r="Y30" s="37"/>
      <c r="Z30" s="35"/>
      <c r="AA30" s="35"/>
      <c r="AB30" s="37"/>
      <c r="AC30" s="35"/>
      <c r="AD30" s="38"/>
      <c r="AE30" s="37"/>
    </row>
    <row r="31" spans="2:31">
      <c r="B31" s="3" t="str">
        <f>IF(ISBLANK(B17),"",B17)</f>
        <v/>
      </c>
      <c r="C31" s="4" t="str">
        <f>IF(ISBLANK(L17),"",L17)</f>
        <v/>
      </c>
      <c r="D31" s="4" t="str">
        <f>IF(ISBLANK(M17),"",M17)</f>
        <v/>
      </c>
      <c r="E31" s="4" t="str">
        <f>IF(ISBLANK(N17),"",N17)</f>
        <v/>
      </c>
      <c r="F31" s="4" t="str">
        <f>IF(ISBLANK(O17),"",O17)</f>
        <v/>
      </c>
      <c r="G31" s="4" t="str">
        <f>IF(ISBLANK(P17),"",P17)</f>
        <v/>
      </c>
      <c r="H31" s="4" t="str">
        <f>IF(ISBLANK(Q17),"",Q17)</f>
        <v/>
      </c>
      <c r="I31" s="4" t="str">
        <f>IF(ISBLANK(R17),"",R17)</f>
        <v/>
      </c>
      <c r="J31" s="39"/>
      <c r="K31" s="39"/>
      <c r="L31" s="39"/>
      <c r="M31" s="39"/>
      <c r="N31" s="39"/>
      <c r="O31" s="39"/>
      <c r="P31" s="39"/>
      <c r="Q31" s="39"/>
      <c r="R31" s="39"/>
      <c r="U31" s="36"/>
      <c r="V31" s="35"/>
      <c r="W31" s="35"/>
      <c r="X31" s="35"/>
      <c r="Y31" s="37"/>
      <c r="Z31" s="35"/>
      <c r="AA31" s="35"/>
      <c r="AB31" s="37"/>
      <c r="AC31" s="35"/>
      <c r="AD31" s="38"/>
      <c r="AE31" s="37"/>
    </row>
    <row r="32" spans="2:31">
      <c r="B32" s="3" t="str">
        <f>IF(ISBLANK(B18),"",B18)</f>
        <v/>
      </c>
      <c r="C32" s="4" t="str">
        <f>IF(ISBLANK(L18),"",L18)</f>
        <v/>
      </c>
      <c r="D32" s="4" t="str">
        <f>IF(ISBLANK(M18),"",M18)</f>
        <v/>
      </c>
      <c r="E32" s="4" t="str">
        <f>IF(ISBLANK(N18),"",N18)</f>
        <v/>
      </c>
      <c r="F32" s="4" t="str">
        <f>IF(ISBLANK(O18),"",O18)</f>
        <v/>
      </c>
      <c r="G32" s="4" t="str">
        <f>IF(ISBLANK(P18),"",P18)</f>
        <v/>
      </c>
      <c r="H32" s="4" t="str">
        <f>IF(ISBLANK(Q18),"",Q18)</f>
        <v/>
      </c>
      <c r="I32" s="4" t="str">
        <f>IF(ISBLANK(R18),"",R18)</f>
        <v/>
      </c>
      <c r="J32" s="39"/>
      <c r="K32" s="39"/>
      <c r="L32" s="39"/>
      <c r="M32" s="39"/>
      <c r="N32" s="39"/>
      <c r="O32" s="39"/>
      <c r="P32" s="39"/>
      <c r="Q32" s="39"/>
      <c r="R32" s="39"/>
      <c r="U32" s="36"/>
      <c r="V32" s="35"/>
      <c r="W32" s="35"/>
      <c r="X32" s="35"/>
      <c r="Y32" s="37"/>
      <c r="Z32" s="35"/>
      <c r="AA32" s="35"/>
      <c r="AB32" s="37"/>
      <c r="AC32" s="35"/>
      <c r="AD32" s="38"/>
      <c r="AE32" s="37"/>
    </row>
    <row r="33" spans="2:37">
      <c r="B33" s="3" t="str">
        <f>IF(ISBLANK(B19),"",B19)</f>
        <v/>
      </c>
      <c r="C33" s="4" t="str">
        <f>IF(ISBLANK(L19),"",L19)</f>
        <v/>
      </c>
      <c r="D33" s="4" t="str">
        <f>IF(ISBLANK(M19),"",M19)</f>
        <v/>
      </c>
      <c r="E33" s="4" t="str">
        <f>IF(ISBLANK(N19),"",N19)</f>
        <v/>
      </c>
      <c r="F33" s="4" t="str">
        <f>IF(ISBLANK(O19),"",O19)</f>
        <v/>
      </c>
      <c r="G33" s="4" t="str">
        <f>IF(ISBLANK(P19),"",P19)</f>
        <v/>
      </c>
      <c r="H33" s="4" t="str">
        <f>IF(ISBLANK(Q19),"",Q19)</f>
        <v/>
      </c>
      <c r="I33" s="4" t="str">
        <f>IF(ISBLANK(R19),"",R19)</f>
        <v/>
      </c>
      <c r="J33" s="39"/>
      <c r="K33" s="39"/>
      <c r="L33" s="39"/>
      <c r="M33" s="39"/>
      <c r="N33" s="39"/>
      <c r="O33" s="39"/>
      <c r="P33" s="39"/>
      <c r="Q33" s="39"/>
      <c r="R33" s="39"/>
      <c r="U33" s="36"/>
      <c r="V33" s="35"/>
      <c r="W33" s="35"/>
      <c r="X33" s="35"/>
      <c r="Y33" s="37"/>
      <c r="Z33" s="35"/>
      <c r="AA33" s="35"/>
      <c r="AB33" s="37"/>
      <c r="AC33" s="35"/>
      <c r="AD33" s="38"/>
      <c r="AE33" s="37"/>
    </row>
    <row r="34" spans="2:37">
      <c r="B34" s="3" t="str">
        <f>IF(ISBLANK(B20),"",B20)</f>
        <v/>
      </c>
      <c r="C34" s="4" t="str">
        <f>IF(ISBLANK(L20),"",L20)</f>
        <v/>
      </c>
      <c r="D34" s="4" t="str">
        <f>IF(ISBLANK(M20),"",M20)</f>
        <v/>
      </c>
      <c r="E34" s="4" t="str">
        <f>IF(ISBLANK(N20),"",N20)</f>
        <v/>
      </c>
      <c r="F34" s="4" t="str">
        <f>IF(ISBLANK(O20),"",O20)</f>
        <v/>
      </c>
      <c r="G34" s="4" t="str">
        <f>IF(ISBLANK(P20),"",P20)</f>
        <v/>
      </c>
      <c r="H34" s="4" t="str">
        <f>IF(ISBLANK(Q20),"",Q20)</f>
        <v/>
      </c>
      <c r="I34" s="4" t="str">
        <f>IF(ISBLANK(R20),"",R20)</f>
        <v/>
      </c>
      <c r="J34" s="39"/>
      <c r="K34" s="39"/>
      <c r="L34" s="39"/>
      <c r="M34" s="39"/>
      <c r="N34" s="39"/>
      <c r="O34" s="39"/>
      <c r="P34" s="39"/>
      <c r="Q34" s="39"/>
      <c r="R34" s="39"/>
      <c r="U34" s="36"/>
      <c r="V34" s="35"/>
      <c r="W34" s="35"/>
      <c r="X34" s="35"/>
      <c r="Y34" s="37"/>
      <c r="Z34" s="35"/>
      <c r="AA34" s="35"/>
      <c r="AB34" s="37"/>
      <c r="AC34" s="35"/>
      <c r="AD34" s="38"/>
      <c r="AE34" s="37"/>
    </row>
    <row r="35" spans="2:37">
      <c r="B35" s="3" t="str">
        <f>IF(ISBLANK(B21),"",B21)</f>
        <v/>
      </c>
      <c r="C35" s="4" t="str">
        <f>IF(ISBLANK(L21),"",L21)</f>
        <v/>
      </c>
      <c r="D35" s="4" t="str">
        <f>IF(ISBLANK(M21),"",M21)</f>
        <v/>
      </c>
      <c r="E35" s="4" t="str">
        <f>IF(ISBLANK(N21),"",N21)</f>
        <v/>
      </c>
      <c r="F35" s="4" t="str">
        <f>IF(ISBLANK(O21),"",O21)</f>
        <v/>
      </c>
      <c r="G35" s="4" t="str">
        <f>IF(ISBLANK(P21),"",P21)</f>
        <v/>
      </c>
      <c r="H35" s="4" t="str">
        <f>IF(ISBLANK(Q21),"",Q21)</f>
        <v/>
      </c>
      <c r="I35" s="4" t="str">
        <f>IF(ISBLANK(R21),"",R21)</f>
        <v/>
      </c>
      <c r="J35" s="39"/>
      <c r="K35" s="39"/>
      <c r="L35" s="39"/>
      <c r="M35" s="39"/>
      <c r="N35" s="39"/>
      <c r="O35" s="39"/>
      <c r="P35" s="39"/>
      <c r="Q35" s="39"/>
      <c r="R35" s="39"/>
      <c r="U35" s="36"/>
      <c r="V35" s="35"/>
      <c r="W35" s="35"/>
      <c r="X35" s="35"/>
      <c r="Y35" s="37"/>
      <c r="Z35" s="35"/>
      <c r="AA35" s="35"/>
      <c r="AB35" s="37"/>
      <c r="AC35" s="35"/>
      <c r="AD35" s="38"/>
      <c r="AE35" s="37"/>
    </row>
    <row r="36" spans="2:37">
      <c r="Y36" s="15"/>
      <c r="AB36" s="15"/>
    </row>
    <row r="37" spans="2:37">
      <c r="B37" s="50" t="s">
        <v>78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</row>
    <row r="38" spans="2:37" ht="18" customHeight="1">
      <c r="B38" s="23" t="s">
        <v>1</v>
      </c>
      <c r="C38" s="23" t="s">
        <v>88</v>
      </c>
      <c r="D38" s="23"/>
      <c r="E38" s="23"/>
      <c r="F38" s="23"/>
      <c r="G38" s="23"/>
      <c r="H38" s="23" t="s">
        <v>89</v>
      </c>
      <c r="I38" s="23"/>
      <c r="J38" s="23"/>
      <c r="K38" s="23" t="s">
        <v>95</v>
      </c>
      <c r="L38" s="23"/>
      <c r="M38" s="23"/>
      <c r="N38" s="18"/>
      <c r="T38" s="55" t="s">
        <v>88</v>
      </c>
      <c r="U38" s="55"/>
      <c r="V38" s="55"/>
      <c r="W38" s="55"/>
      <c r="X38" s="55"/>
      <c r="Y38" s="55"/>
      <c r="Z38" s="35"/>
      <c r="AA38" s="55" t="s">
        <v>89</v>
      </c>
      <c r="AB38" s="55"/>
      <c r="AC38" s="55"/>
      <c r="AD38" s="55"/>
      <c r="AE38" s="55"/>
      <c r="AF38" s="55"/>
      <c r="AG38" s="35"/>
      <c r="AH38" s="55" t="s">
        <v>95</v>
      </c>
      <c r="AI38" s="55"/>
      <c r="AJ38" s="55"/>
      <c r="AK38" s="55"/>
    </row>
    <row r="39" spans="2:37" ht="31.2" customHeight="1">
      <c r="B39" s="24"/>
      <c r="C39" s="19" t="s">
        <v>14</v>
      </c>
      <c r="D39" s="19" t="s">
        <v>86</v>
      </c>
      <c r="E39" s="19" t="s">
        <v>4</v>
      </c>
      <c r="F39" s="19" t="s">
        <v>87</v>
      </c>
      <c r="G39" s="20" t="s">
        <v>93</v>
      </c>
      <c r="H39" s="19" t="s">
        <v>90</v>
      </c>
      <c r="I39" s="19" t="s">
        <v>91</v>
      </c>
      <c r="J39" s="20" t="s">
        <v>92</v>
      </c>
      <c r="K39" s="19" t="s">
        <v>96</v>
      </c>
      <c r="L39" s="51" t="s">
        <v>117</v>
      </c>
      <c r="M39" s="20" t="s">
        <v>98</v>
      </c>
      <c r="P39" s="18"/>
      <c r="Q39" s="18"/>
      <c r="R39" s="18"/>
      <c r="S39" s="18"/>
      <c r="T39" s="52" t="s">
        <v>1</v>
      </c>
      <c r="U39" s="21" t="s">
        <v>132</v>
      </c>
      <c r="V39" s="19" t="s">
        <v>4</v>
      </c>
      <c r="W39" s="21" t="s">
        <v>128</v>
      </c>
      <c r="X39" s="21" t="s">
        <v>129</v>
      </c>
      <c r="Y39" s="20" t="s">
        <v>93</v>
      </c>
      <c r="Z39" s="3"/>
      <c r="AA39" s="52" t="s">
        <v>1</v>
      </c>
      <c r="AB39" s="21" t="s">
        <v>132</v>
      </c>
      <c r="AC39" s="19" t="s">
        <v>4</v>
      </c>
      <c r="AD39" s="21" t="s">
        <v>130</v>
      </c>
      <c r="AE39" s="21" t="s">
        <v>131</v>
      </c>
      <c r="AF39" s="20" t="s">
        <v>92</v>
      </c>
      <c r="AG39" s="3"/>
      <c r="AH39" s="52" t="s">
        <v>1</v>
      </c>
      <c r="AI39" s="19" t="s">
        <v>96</v>
      </c>
      <c r="AJ39" s="51" t="s">
        <v>117</v>
      </c>
      <c r="AK39" s="53" t="s">
        <v>133</v>
      </c>
    </row>
    <row r="40" spans="2:37">
      <c r="B40" s="3" t="str">
        <f>IF(ISBLANK(B12),"",B12)</f>
        <v>FG3_Y3/X6-X7</v>
      </c>
      <c r="C40" s="47">
        <f>IF(ISBLANK(U12),"",U12)</f>
        <v>1120</v>
      </c>
      <c r="D40" s="47">
        <f t="shared" ref="D40:M40" si="0">IF(ISBLANK(V12),"",V12)</f>
        <v>464128</v>
      </c>
      <c r="E40" s="47">
        <f t="shared" si="0"/>
        <v>5.5999999999999999E-3</v>
      </c>
      <c r="F40" s="47">
        <f t="shared" si="0"/>
        <v>203018.4</v>
      </c>
      <c r="G40" s="48">
        <f t="shared" si="0"/>
        <v>0.95930968075372958</v>
      </c>
      <c r="H40" s="47">
        <f t="shared" si="0"/>
        <v>464128.00000000006</v>
      </c>
      <c r="I40" s="47">
        <f t="shared" si="0"/>
        <v>307130.40000000002</v>
      </c>
      <c r="J40" s="48">
        <f t="shared" si="0"/>
        <v>0.97243673456263147</v>
      </c>
      <c r="K40" s="47">
        <f t="shared" si="0"/>
        <v>750</v>
      </c>
      <c r="L40" s="47">
        <f t="shared" si="0"/>
        <v>1353.0579108785857</v>
      </c>
      <c r="M40" s="48">
        <f t="shared" si="0"/>
        <v>0.88958442529821546</v>
      </c>
      <c r="T40" s="56" t="str">
        <f>IF(ISBLANK(B40),"",B40)</f>
        <v>FG3_Y3/X6-X7</v>
      </c>
      <c r="U40" s="57">
        <f t="shared" ref="U40:Y49" si="1">IF(ISBLANK(C40),"",C40)</f>
        <v>1120</v>
      </c>
      <c r="V40" s="57">
        <f>IF(ISBLANK(E40),"",E40)</f>
        <v>5.5999999999999999E-3</v>
      </c>
      <c r="W40" s="57">
        <f>IF(ISBLANK(F40),"",F40)</f>
        <v>203018.4</v>
      </c>
      <c r="X40" s="57">
        <f t="shared" si="1"/>
        <v>203018.4</v>
      </c>
      <c r="Y40" s="58">
        <f t="shared" si="1"/>
        <v>0.95930968075372958</v>
      </c>
      <c r="AA40" s="56" t="str">
        <f>IF(ISBLANK(B40),"",B40)</f>
        <v>FG3_Y3/X6-X7</v>
      </c>
      <c r="AB40" s="57">
        <f>IF(ISBLANK(C40),"",C40)</f>
        <v>1120</v>
      </c>
      <c r="AC40" s="57">
        <f>IF(ISBLANK(E40),"",E40)</f>
        <v>5.5999999999999999E-3</v>
      </c>
      <c r="AD40" s="57">
        <f>IF(ISBLANK(H40),"",H40)</f>
        <v>464128.00000000006</v>
      </c>
      <c r="AE40" s="57">
        <f>IF(ISBLANK(I40),"",I40)</f>
        <v>307130.40000000002</v>
      </c>
      <c r="AF40" s="58">
        <f>IF(ISBLANK(J40),"",J40)</f>
        <v>0.97243673456263147</v>
      </c>
      <c r="AH40" s="56" t="str">
        <f>IF(ISBLANK(B40),"",B40)</f>
        <v>FG3_Y3/X6-X7</v>
      </c>
      <c r="AI40" s="57">
        <f>IF(ISBLANK(K40),"",K40)</f>
        <v>750</v>
      </c>
      <c r="AJ40" s="57">
        <f t="shared" ref="AJ40:AK40" si="2">IF(ISBLANK(L40),"",L40)</f>
        <v>1353.0579108785857</v>
      </c>
      <c r="AK40" s="58">
        <f t="shared" si="2"/>
        <v>0.88958442529821546</v>
      </c>
    </row>
    <row r="41" spans="2:37">
      <c r="B41" s="3" t="str">
        <f t="shared" ref="B41:B49" si="3">IF(ISBLANK(B13),"",B13)</f>
        <v/>
      </c>
      <c r="C41" s="4" t="str">
        <f t="shared" ref="C41:C49" si="4">IF(ISBLANK(U13),"",U13)</f>
        <v/>
      </c>
      <c r="D41" s="4" t="str">
        <f t="shared" ref="D41:D49" si="5">IF(ISBLANK(V13),"",V13)</f>
        <v/>
      </c>
      <c r="E41" s="4" t="str">
        <f t="shared" ref="E41:E49" si="6">IF(ISBLANK(W13),"",W13)</f>
        <v/>
      </c>
      <c r="F41" s="4" t="str">
        <f t="shared" ref="F41:F49" si="7">IF(ISBLANK(X13),"",X13)</f>
        <v/>
      </c>
      <c r="G41" s="49" t="str">
        <f t="shared" ref="G41:G49" si="8">IF(ISBLANK(Y13),"",Y13)</f>
        <v/>
      </c>
      <c r="H41" s="4" t="str">
        <f t="shared" ref="H41:H49" si="9">IF(ISBLANK(Z13),"",Z13)</f>
        <v/>
      </c>
      <c r="I41" s="4" t="str">
        <f t="shared" ref="I41:I49" si="10">IF(ISBLANK(AA13),"",AA13)</f>
        <v/>
      </c>
      <c r="J41" s="49" t="str">
        <f t="shared" ref="J41:J49" si="11">IF(ISBLANK(AB13),"",AB13)</f>
        <v/>
      </c>
      <c r="K41" s="4" t="str">
        <f t="shared" ref="K41:K49" si="12">IF(ISBLANK(AC13),"",AC13)</f>
        <v/>
      </c>
      <c r="L41" s="4" t="str">
        <f t="shared" ref="L41:L49" si="13">IF(ISBLANK(AD13),"",AD13)</f>
        <v/>
      </c>
      <c r="M41" s="49" t="str">
        <f t="shared" ref="M41:M49" si="14">IF(ISBLANK(AE13),"",AE13)</f>
        <v/>
      </c>
      <c r="T41" s="3" t="str">
        <f t="shared" ref="T41:T49" si="15">IF(ISBLANK(B41),"",B41)</f>
        <v/>
      </c>
      <c r="U41" s="4" t="str">
        <f t="shared" si="1"/>
        <v/>
      </c>
      <c r="V41" s="4" t="str">
        <f t="shared" ref="V41:V49" si="16">IF(ISBLANK(E41),"",E41)</f>
        <v/>
      </c>
      <c r="W41" s="4" t="str">
        <f t="shared" ref="W41:W49" si="17">IF(ISBLANK(F41),"",F41)</f>
        <v/>
      </c>
      <c r="X41" s="4" t="str">
        <f t="shared" ref="X41:X49" si="18">IF(ISBLANK(F41),"",F41)</f>
        <v/>
      </c>
      <c r="Y41" s="54" t="str">
        <f t="shared" ref="Y41:Y49" si="19">IF(ISBLANK(G41),"",G41)</f>
        <v/>
      </c>
      <c r="AA41" s="3" t="str">
        <f t="shared" ref="AA41:AA49" si="20">IF(ISBLANK(B41),"",B41)</f>
        <v/>
      </c>
      <c r="AB41" s="4" t="str">
        <f t="shared" ref="AB41:AB49" si="21">IF(ISBLANK(C41),"",C41)</f>
        <v/>
      </c>
      <c r="AC41" s="4" t="str">
        <f t="shared" ref="AC41:AC49" si="22">IF(ISBLANK(E41),"",E41)</f>
        <v/>
      </c>
      <c r="AD41" s="4" t="str">
        <f t="shared" ref="AD41:AD49" si="23">IF(ISBLANK(H41),"",H41)</f>
        <v/>
      </c>
      <c r="AE41" s="4" t="str">
        <f t="shared" ref="AE41:AE49" si="24">IF(ISBLANK(I41),"",I41)</f>
        <v/>
      </c>
      <c r="AF41" s="54" t="str">
        <f t="shared" ref="AF41:AF49" si="25">IF(ISBLANK(J41),"",J41)</f>
        <v/>
      </c>
      <c r="AH41" s="3" t="str">
        <f t="shared" ref="AH41:AH49" si="26">IF(ISBLANK(B41),"",B41)</f>
        <v/>
      </c>
      <c r="AI41" s="4" t="str">
        <f t="shared" ref="AI41:AI49" si="27">IF(ISBLANK(K41),"",K41)</f>
        <v/>
      </c>
      <c r="AJ41" s="4" t="str">
        <f t="shared" ref="AJ41:AJ49" si="28">IF(ISBLANK(L41),"",L41)</f>
        <v/>
      </c>
      <c r="AK41" s="54" t="str">
        <f t="shared" ref="AK41:AK49" si="29">IF(ISBLANK(M41),"",M41)</f>
        <v/>
      </c>
    </row>
    <row r="42" spans="2:37">
      <c r="B42" s="3" t="str">
        <f t="shared" si="3"/>
        <v/>
      </c>
      <c r="C42" s="4" t="str">
        <f t="shared" si="4"/>
        <v/>
      </c>
      <c r="D42" s="4" t="str">
        <f t="shared" si="5"/>
        <v/>
      </c>
      <c r="E42" s="4" t="str">
        <f t="shared" si="6"/>
        <v/>
      </c>
      <c r="F42" s="4" t="str">
        <f t="shared" si="7"/>
        <v/>
      </c>
      <c r="G42" s="49" t="str">
        <f t="shared" si="8"/>
        <v/>
      </c>
      <c r="H42" s="4" t="str">
        <f t="shared" si="9"/>
        <v/>
      </c>
      <c r="I42" s="4" t="str">
        <f t="shared" si="10"/>
        <v/>
      </c>
      <c r="J42" s="49" t="str">
        <f t="shared" si="11"/>
        <v/>
      </c>
      <c r="K42" s="4" t="str">
        <f t="shared" si="12"/>
        <v/>
      </c>
      <c r="L42" s="4" t="str">
        <f t="shared" si="13"/>
        <v/>
      </c>
      <c r="M42" s="49" t="str">
        <f t="shared" si="14"/>
        <v/>
      </c>
      <c r="T42" s="3" t="str">
        <f t="shared" si="15"/>
        <v/>
      </c>
      <c r="U42" s="4" t="str">
        <f t="shared" si="1"/>
        <v/>
      </c>
      <c r="V42" s="4" t="str">
        <f t="shared" si="16"/>
        <v/>
      </c>
      <c r="W42" s="4" t="str">
        <f t="shared" si="17"/>
        <v/>
      </c>
      <c r="X42" s="4" t="str">
        <f t="shared" si="18"/>
        <v/>
      </c>
      <c r="Y42" s="54" t="str">
        <f t="shared" si="19"/>
        <v/>
      </c>
      <c r="AA42" s="3" t="str">
        <f t="shared" si="20"/>
        <v/>
      </c>
      <c r="AB42" s="4" t="str">
        <f t="shared" si="21"/>
        <v/>
      </c>
      <c r="AC42" s="4" t="str">
        <f t="shared" si="22"/>
        <v/>
      </c>
      <c r="AD42" s="4" t="str">
        <f t="shared" si="23"/>
        <v/>
      </c>
      <c r="AE42" s="4" t="str">
        <f t="shared" si="24"/>
        <v/>
      </c>
      <c r="AF42" s="54" t="str">
        <f t="shared" si="25"/>
        <v/>
      </c>
      <c r="AH42" s="3" t="str">
        <f t="shared" si="26"/>
        <v/>
      </c>
      <c r="AI42" s="4" t="str">
        <f t="shared" si="27"/>
        <v/>
      </c>
      <c r="AJ42" s="4" t="str">
        <f t="shared" si="28"/>
        <v/>
      </c>
      <c r="AK42" s="54" t="str">
        <f t="shared" si="29"/>
        <v/>
      </c>
    </row>
    <row r="43" spans="2:37">
      <c r="B43" s="3" t="str">
        <f t="shared" si="3"/>
        <v/>
      </c>
      <c r="C43" s="4" t="str">
        <f t="shared" si="4"/>
        <v/>
      </c>
      <c r="D43" s="4" t="str">
        <f t="shared" si="5"/>
        <v/>
      </c>
      <c r="E43" s="4" t="str">
        <f t="shared" si="6"/>
        <v/>
      </c>
      <c r="F43" s="4" t="str">
        <f t="shared" si="7"/>
        <v/>
      </c>
      <c r="G43" s="49" t="str">
        <f t="shared" si="8"/>
        <v/>
      </c>
      <c r="H43" s="4" t="str">
        <f t="shared" si="9"/>
        <v/>
      </c>
      <c r="I43" s="4" t="str">
        <f t="shared" si="10"/>
        <v/>
      </c>
      <c r="J43" s="49" t="str">
        <f t="shared" si="11"/>
        <v/>
      </c>
      <c r="K43" s="4" t="str">
        <f t="shared" si="12"/>
        <v/>
      </c>
      <c r="L43" s="4" t="str">
        <f t="shared" si="13"/>
        <v/>
      </c>
      <c r="M43" s="49" t="str">
        <f t="shared" si="14"/>
        <v/>
      </c>
      <c r="T43" s="3" t="str">
        <f t="shared" si="15"/>
        <v/>
      </c>
      <c r="U43" s="4" t="str">
        <f t="shared" si="1"/>
        <v/>
      </c>
      <c r="V43" s="4" t="str">
        <f t="shared" si="16"/>
        <v/>
      </c>
      <c r="W43" s="4" t="str">
        <f t="shared" si="17"/>
        <v/>
      </c>
      <c r="X43" s="4" t="str">
        <f t="shared" si="18"/>
        <v/>
      </c>
      <c r="Y43" s="54" t="str">
        <f t="shared" si="19"/>
        <v/>
      </c>
      <c r="AA43" s="3" t="str">
        <f t="shared" si="20"/>
        <v/>
      </c>
      <c r="AB43" s="4" t="str">
        <f t="shared" si="21"/>
        <v/>
      </c>
      <c r="AC43" s="4" t="str">
        <f t="shared" si="22"/>
        <v/>
      </c>
      <c r="AD43" s="4" t="str">
        <f t="shared" si="23"/>
        <v/>
      </c>
      <c r="AE43" s="4" t="str">
        <f t="shared" si="24"/>
        <v/>
      </c>
      <c r="AF43" s="54" t="str">
        <f t="shared" si="25"/>
        <v/>
      </c>
      <c r="AH43" s="3" t="str">
        <f t="shared" si="26"/>
        <v/>
      </c>
      <c r="AI43" s="4" t="str">
        <f t="shared" si="27"/>
        <v/>
      </c>
      <c r="AJ43" s="4" t="str">
        <f t="shared" si="28"/>
        <v/>
      </c>
      <c r="AK43" s="54" t="str">
        <f t="shared" si="29"/>
        <v/>
      </c>
    </row>
    <row r="44" spans="2:37">
      <c r="B44" s="3" t="str">
        <f t="shared" si="3"/>
        <v/>
      </c>
      <c r="C44" s="4" t="str">
        <f t="shared" si="4"/>
        <v/>
      </c>
      <c r="D44" s="4" t="str">
        <f t="shared" si="5"/>
        <v/>
      </c>
      <c r="E44" s="4" t="str">
        <f t="shared" si="6"/>
        <v/>
      </c>
      <c r="F44" s="4" t="str">
        <f t="shared" si="7"/>
        <v/>
      </c>
      <c r="G44" s="49" t="str">
        <f t="shared" si="8"/>
        <v/>
      </c>
      <c r="H44" s="4" t="str">
        <f t="shared" si="9"/>
        <v/>
      </c>
      <c r="I44" s="4" t="str">
        <f t="shared" si="10"/>
        <v/>
      </c>
      <c r="J44" s="49" t="str">
        <f t="shared" si="11"/>
        <v/>
      </c>
      <c r="K44" s="4" t="str">
        <f t="shared" si="12"/>
        <v/>
      </c>
      <c r="L44" s="4" t="str">
        <f t="shared" si="13"/>
        <v/>
      </c>
      <c r="M44" s="49" t="str">
        <f t="shared" si="14"/>
        <v/>
      </c>
      <c r="T44" s="3" t="str">
        <f t="shared" si="15"/>
        <v/>
      </c>
      <c r="U44" s="4" t="str">
        <f t="shared" si="1"/>
        <v/>
      </c>
      <c r="V44" s="4" t="str">
        <f t="shared" si="16"/>
        <v/>
      </c>
      <c r="W44" s="4" t="str">
        <f t="shared" si="17"/>
        <v/>
      </c>
      <c r="X44" s="4" t="str">
        <f t="shared" si="18"/>
        <v/>
      </c>
      <c r="Y44" s="54" t="str">
        <f t="shared" si="19"/>
        <v/>
      </c>
      <c r="AA44" s="3" t="str">
        <f t="shared" si="20"/>
        <v/>
      </c>
      <c r="AB44" s="4" t="str">
        <f t="shared" si="21"/>
        <v/>
      </c>
      <c r="AC44" s="4" t="str">
        <f t="shared" si="22"/>
        <v/>
      </c>
      <c r="AD44" s="4" t="str">
        <f t="shared" si="23"/>
        <v/>
      </c>
      <c r="AE44" s="4" t="str">
        <f t="shared" si="24"/>
        <v/>
      </c>
      <c r="AF44" s="54" t="str">
        <f t="shared" si="25"/>
        <v/>
      </c>
      <c r="AH44" s="3" t="str">
        <f t="shared" si="26"/>
        <v/>
      </c>
      <c r="AI44" s="4" t="str">
        <f t="shared" si="27"/>
        <v/>
      </c>
      <c r="AJ44" s="4" t="str">
        <f t="shared" si="28"/>
        <v/>
      </c>
      <c r="AK44" s="54" t="str">
        <f t="shared" si="29"/>
        <v/>
      </c>
    </row>
    <row r="45" spans="2:37">
      <c r="B45" s="3" t="str">
        <f t="shared" si="3"/>
        <v/>
      </c>
      <c r="C45" s="4" t="str">
        <f t="shared" si="4"/>
        <v/>
      </c>
      <c r="D45" s="4" t="str">
        <f t="shared" si="5"/>
        <v/>
      </c>
      <c r="E45" s="4" t="str">
        <f t="shared" si="6"/>
        <v/>
      </c>
      <c r="F45" s="4" t="str">
        <f t="shared" si="7"/>
        <v/>
      </c>
      <c r="G45" s="49" t="str">
        <f t="shared" si="8"/>
        <v/>
      </c>
      <c r="H45" s="4" t="str">
        <f t="shared" si="9"/>
        <v/>
      </c>
      <c r="I45" s="4" t="str">
        <f t="shared" si="10"/>
        <v/>
      </c>
      <c r="J45" s="49" t="str">
        <f t="shared" si="11"/>
        <v/>
      </c>
      <c r="K45" s="4" t="str">
        <f t="shared" si="12"/>
        <v/>
      </c>
      <c r="L45" s="4" t="str">
        <f t="shared" si="13"/>
        <v/>
      </c>
      <c r="M45" s="49" t="str">
        <f t="shared" si="14"/>
        <v/>
      </c>
      <c r="T45" s="3" t="str">
        <f t="shared" si="15"/>
        <v/>
      </c>
      <c r="U45" s="4" t="str">
        <f t="shared" si="1"/>
        <v/>
      </c>
      <c r="V45" s="4" t="str">
        <f t="shared" si="16"/>
        <v/>
      </c>
      <c r="W45" s="4" t="str">
        <f t="shared" si="17"/>
        <v/>
      </c>
      <c r="X45" s="4" t="str">
        <f t="shared" si="18"/>
        <v/>
      </c>
      <c r="Y45" s="54" t="str">
        <f t="shared" si="19"/>
        <v/>
      </c>
      <c r="AA45" s="3" t="str">
        <f t="shared" si="20"/>
        <v/>
      </c>
      <c r="AB45" s="4" t="str">
        <f t="shared" si="21"/>
        <v/>
      </c>
      <c r="AC45" s="4" t="str">
        <f t="shared" si="22"/>
        <v/>
      </c>
      <c r="AD45" s="4" t="str">
        <f t="shared" si="23"/>
        <v/>
      </c>
      <c r="AE45" s="4" t="str">
        <f t="shared" si="24"/>
        <v/>
      </c>
      <c r="AF45" s="54" t="str">
        <f t="shared" si="25"/>
        <v/>
      </c>
      <c r="AH45" s="3" t="str">
        <f t="shared" si="26"/>
        <v/>
      </c>
      <c r="AI45" s="4" t="str">
        <f t="shared" si="27"/>
        <v/>
      </c>
      <c r="AJ45" s="4" t="str">
        <f t="shared" si="28"/>
        <v/>
      </c>
      <c r="AK45" s="54" t="str">
        <f t="shared" si="29"/>
        <v/>
      </c>
    </row>
    <row r="46" spans="2:37">
      <c r="B46" s="3" t="str">
        <f t="shared" si="3"/>
        <v/>
      </c>
      <c r="C46" s="4" t="str">
        <f t="shared" si="4"/>
        <v/>
      </c>
      <c r="D46" s="4" t="str">
        <f t="shared" si="5"/>
        <v/>
      </c>
      <c r="E46" s="4" t="str">
        <f t="shared" si="6"/>
        <v/>
      </c>
      <c r="F46" s="4" t="str">
        <f t="shared" si="7"/>
        <v/>
      </c>
      <c r="G46" s="49" t="str">
        <f t="shared" si="8"/>
        <v/>
      </c>
      <c r="H46" s="4" t="str">
        <f t="shared" si="9"/>
        <v/>
      </c>
      <c r="I46" s="4" t="str">
        <f t="shared" si="10"/>
        <v/>
      </c>
      <c r="J46" s="49" t="str">
        <f t="shared" si="11"/>
        <v/>
      </c>
      <c r="K46" s="4" t="str">
        <f t="shared" si="12"/>
        <v/>
      </c>
      <c r="L46" s="4" t="str">
        <f t="shared" si="13"/>
        <v/>
      </c>
      <c r="M46" s="49" t="str">
        <f t="shared" si="14"/>
        <v/>
      </c>
      <c r="T46" s="3" t="str">
        <f t="shared" si="15"/>
        <v/>
      </c>
      <c r="U46" s="4" t="str">
        <f t="shared" si="1"/>
        <v/>
      </c>
      <c r="V46" s="4" t="str">
        <f t="shared" si="16"/>
        <v/>
      </c>
      <c r="W46" s="4" t="str">
        <f t="shared" si="17"/>
        <v/>
      </c>
      <c r="X46" s="4" t="str">
        <f t="shared" si="18"/>
        <v/>
      </c>
      <c r="Y46" s="54" t="str">
        <f t="shared" si="19"/>
        <v/>
      </c>
      <c r="AA46" s="3" t="str">
        <f t="shared" si="20"/>
        <v/>
      </c>
      <c r="AB46" s="4" t="str">
        <f t="shared" si="21"/>
        <v/>
      </c>
      <c r="AC46" s="4" t="str">
        <f t="shared" si="22"/>
        <v/>
      </c>
      <c r="AD46" s="4" t="str">
        <f t="shared" si="23"/>
        <v/>
      </c>
      <c r="AE46" s="4" t="str">
        <f t="shared" si="24"/>
        <v/>
      </c>
      <c r="AF46" s="54" t="str">
        <f t="shared" si="25"/>
        <v/>
      </c>
      <c r="AH46" s="3" t="str">
        <f t="shared" si="26"/>
        <v/>
      </c>
      <c r="AI46" s="4" t="str">
        <f t="shared" si="27"/>
        <v/>
      </c>
      <c r="AJ46" s="4" t="str">
        <f t="shared" si="28"/>
        <v/>
      </c>
      <c r="AK46" s="54" t="str">
        <f t="shared" si="29"/>
        <v/>
      </c>
    </row>
    <row r="47" spans="2:37">
      <c r="B47" s="3" t="str">
        <f t="shared" si="3"/>
        <v/>
      </c>
      <c r="C47" s="4" t="str">
        <f t="shared" si="4"/>
        <v/>
      </c>
      <c r="D47" s="4" t="str">
        <f t="shared" si="5"/>
        <v/>
      </c>
      <c r="E47" s="4" t="str">
        <f t="shared" si="6"/>
        <v/>
      </c>
      <c r="F47" s="4" t="str">
        <f t="shared" si="7"/>
        <v/>
      </c>
      <c r="G47" s="49" t="str">
        <f t="shared" si="8"/>
        <v/>
      </c>
      <c r="H47" s="4" t="str">
        <f t="shared" si="9"/>
        <v/>
      </c>
      <c r="I47" s="4" t="str">
        <f t="shared" si="10"/>
        <v/>
      </c>
      <c r="J47" s="49" t="str">
        <f t="shared" si="11"/>
        <v/>
      </c>
      <c r="K47" s="4" t="str">
        <f t="shared" si="12"/>
        <v/>
      </c>
      <c r="L47" s="4" t="str">
        <f t="shared" si="13"/>
        <v/>
      </c>
      <c r="M47" s="49" t="str">
        <f t="shared" si="14"/>
        <v/>
      </c>
      <c r="T47" s="3" t="str">
        <f t="shared" si="15"/>
        <v/>
      </c>
      <c r="U47" s="4" t="str">
        <f t="shared" si="1"/>
        <v/>
      </c>
      <c r="V47" s="4" t="str">
        <f t="shared" si="16"/>
        <v/>
      </c>
      <c r="W47" s="4" t="str">
        <f t="shared" si="17"/>
        <v/>
      </c>
      <c r="X47" s="4" t="str">
        <f t="shared" si="18"/>
        <v/>
      </c>
      <c r="Y47" s="54" t="str">
        <f t="shared" si="19"/>
        <v/>
      </c>
      <c r="AA47" s="3" t="str">
        <f t="shared" si="20"/>
        <v/>
      </c>
      <c r="AB47" s="4" t="str">
        <f t="shared" si="21"/>
        <v/>
      </c>
      <c r="AC47" s="4" t="str">
        <f t="shared" si="22"/>
        <v/>
      </c>
      <c r="AD47" s="4" t="str">
        <f t="shared" si="23"/>
        <v/>
      </c>
      <c r="AE47" s="4" t="str">
        <f t="shared" si="24"/>
        <v/>
      </c>
      <c r="AF47" s="54" t="str">
        <f t="shared" si="25"/>
        <v/>
      </c>
      <c r="AH47" s="3" t="str">
        <f t="shared" si="26"/>
        <v/>
      </c>
      <c r="AI47" s="4" t="str">
        <f t="shared" si="27"/>
        <v/>
      </c>
      <c r="AJ47" s="4" t="str">
        <f t="shared" si="28"/>
        <v/>
      </c>
      <c r="AK47" s="54" t="str">
        <f t="shared" si="29"/>
        <v/>
      </c>
    </row>
    <row r="48" spans="2:37">
      <c r="B48" s="3" t="str">
        <f t="shared" si="3"/>
        <v/>
      </c>
      <c r="C48" s="4" t="str">
        <f t="shared" si="4"/>
        <v/>
      </c>
      <c r="D48" s="4" t="str">
        <f t="shared" si="5"/>
        <v/>
      </c>
      <c r="E48" s="4" t="str">
        <f t="shared" si="6"/>
        <v/>
      </c>
      <c r="F48" s="4" t="str">
        <f t="shared" si="7"/>
        <v/>
      </c>
      <c r="G48" s="49" t="str">
        <f t="shared" si="8"/>
        <v/>
      </c>
      <c r="H48" s="4" t="str">
        <f t="shared" si="9"/>
        <v/>
      </c>
      <c r="I48" s="4" t="str">
        <f t="shared" si="10"/>
        <v/>
      </c>
      <c r="J48" s="49" t="str">
        <f t="shared" si="11"/>
        <v/>
      </c>
      <c r="K48" s="4" t="str">
        <f t="shared" si="12"/>
        <v/>
      </c>
      <c r="L48" s="4" t="str">
        <f t="shared" si="13"/>
        <v/>
      </c>
      <c r="M48" s="49" t="str">
        <f t="shared" si="14"/>
        <v/>
      </c>
      <c r="T48" s="3" t="str">
        <f t="shared" si="15"/>
        <v/>
      </c>
      <c r="U48" s="4" t="str">
        <f t="shared" si="1"/>
        <v/>
      </c>
      <c r="V48" s="4" t="str">
        <f t="shared" si="16"/>
        <v/>
      </c>
      <c r="W48" s="4" t="str">
        <f t="shared" si="17"/>
        <v/>
      </c>
      <c r="X48" s="4" t="str">
        <f t="shared" si="18"/>
        <v/>
      </c>
      <c r="Y48" s="54" t="str">
        <f t="shared" si="19"/>
        <v/>
      </c>
      <c r="AA48" s="3" t="str">
        <f t="shared" si="20"/>
        <v/>
      </c>
      <c r="AB48" s="4" t="str">
        <f t="shared" si="21"/>
        <v/>
      </c>
      <c r="AC48" s="4" t="str">
        <f t="shared" si="22"/>
        <v/>
      </c>
      <c r="AD48" s="4" t="str">
        <f t="shared" si="23"/>
        <v/>
      </c>
      <c r="AE48" s="4" t="str">
        <f t="shared" si="24"/>
        <v/>
      </c>
      <c r="AF48" s="54" t="str">
        <f t="shared" si="25"/>
        <v/>
      </c>
      <c r="AH48" s="3" t="str">
        <f t="shared" si="26"/>
        <v/>
      </c>
      <c r="AI48" s="4" t="str">
        <f t="shared" si="27"/>
        <v/>
      </c>
      <c r="AJ48" s="4" t="str">
        <f t="shared" si="28"/>
        <v/>
      </c>
      <c r="AK48" s="54" t="str">
        <f t="shared" si="29"/>
        <v/>
      </c>
    </row>
    <row r="49" spans="2:37">
      <c r="B49" s="3" t="str">
        <f t="shared" si="3"/>
        <v/>
      </c>
      <c r="C49" s="4" t="str">
        <f t="shared" si="4"/>
        <v/>
      </c>
      <c r="D49" s="4" t="str">
        <f t="shared" si="5"/>
        <v/>
      </c>
      <c r="E49" s="4" t="str">
        <f t="shared" si="6"/>
        <v/>
      </c>
      <c r="F49" s="4" t="str">
        <f t="shared" si="7"/>
        <v/>
      </c>
      <c r="G49" s="49" t="str">
        <f t="shared" si="8"/>
        <v/>
      </c>
      <c r="H49" s="4" t="str">
        <f t="shared" si="9"/>
        <v/>
      </c>
      <c r="I49" s="4" t="str">
        <f t="shared" si="10"/>
        <v/>
      </c>
      <c r="J49" s="49" t="str">
        <f t="shared" si="11"/>
        <v/>
      </c>
      <c r="K49" s="4" t="str">
        <f t="shared" si="12"/>
        <v/>
      </c>
      <c r="L49" s="4" t="str">
        <f t="shared" si="13"/>
        <v/>
      </c>
      <c r="M49" s="49" t="str">
        <f t="shared" si="14"/>
        <v/>
      </c>
      <c r="T49" s="3" t="str">
        <f t="shared" si="15"/>
        <v/>
      </c>
      <c r="U49" s="4" t="str">
        <f t="shared" si="1"/>
        <v/>
      </c>
      <c r="V49" s="4" t="str">
        <f t="shared" si="16"/>
        <v/>
      </c>
      <c r="W49" s="4" t="str">
        <f t="shared" si="17"/>
        <v/>
      </c>
      <c r="X49" s="4" t="str">
        <f t="shared" si="18"/>
        <v/>
      </c>
      <c r="Y49" s="54" t="str">
        <f t="shared" si="19"/>
        <v/>
      </c>
      <c r="AA49" s="3" t="str">
        <f t="shared" si="20"/>
        <v/>
      </c>
      <c r="AB49" s="4" t="str">
        <f t="shared" si="21"/>
        <v/>
      </c>
      <c r="AC49" s="4" t="str">
        <f t="shared" si="22"/>
        <v/>
      </c>
      <c r="AD49" s="4" t="str">
        <f t="shared" si="23"/>
        <v/>
      </c>
      <c r="AE49" s="4" t="str">
        <f t="shared" si="24"/>
        <v/>
      </c>
      <c r="AF49" s="54" t="str">
        <f t="shared" si="25"/>
        <v/>
      </c>
      <c r="AH49" s="3" t="str">
        <f t="shared" si="26"/>
        <v/>
      </c>
      <c r="AI49" s="4" t="str">
        <f t="shared" si="27"/>
        <v/>
      </c>
      <c r="AJ49" s="4" t="str">
        <f t="shared" si="28"/>
        <v/>
      </c>
      <c r="AK49" s="54" t="str">
        <f t="shared" si="29"/>
        <v/>
      </c>
    </row>
    <row r="51" spans="2:37" ht="18">
      <c r="AF51"/>
      <c r="AG51"/>
      <c r="AH51"/>
      <c r="AI51"/>
    </row>
    <row r="52" spans="2:37" ht="28.8">
      <c r="AF52" s="11"/>
      <c r="AG52"/>
      <c r="AH52"/>
      <c r="AI52"/>
    </row>
    <row r="53" spans="2:37" ht="18">
      <c r="B53" s="10" t="s">
        <v>48</v>
      </c>
      <c r="C53" s="10">
        <v>0.249</v>
      </c>
      <c r="D53" s="10">
        <v>32</v>
      </c>
      <c r="E53" s="10">
        <v>20</v>
      </c>
      <c r="G53" s="3" t="s">
        <v>61</v>
      </c>
      <c r="H53" s="3" t="s">
        <v>62</v>
      </c>
      <c r="I53" s="3"/>
      <c r="J53" s="3"/>
      <c r="K53" s="3" t="s">
        <v>77</v>
      </c>
      <c r="AF53"/>
      <c r="AG53"/>
      <c r="AH53"/>
      <c r="AI53"/>
    </row>
    <row r="54" spans="2:37" ht="18">
      <c r="B54" s="10" t="s">
        <v>49</v>
      </c>
      <c r="C54" s="10">
        <v>0.56000000000000005</v>
      </c>
      <c r="D54" s="10">
        <v>71</v>
      </c>
      <c r="E54" s="10">
        <v>30</v>
      </c>
      <c r="G54" s="3"/>
      <c r="H54" s="3" t="s">
        <v>63</v>
      </c>
      <c r="I54" s="3" t="s">
        <v>64</v>
      </c>
      <c r="J54" s="3" t="s">
        <v>64</v>
      </c>
      <c r="K54" s="3">
        <v>1675</v>
      </c>
      <c r="AF54" s="10"/>
      <c r="AG54" s="10"/>
      <c r="AH54" s="10"/>
      <c r="AI54" s="10"/>
    </row>
    <row r="55" spans="2:37" ht="18">
      <c r="B55" s="10"/>
      <c r="C55" s="10"/>
      <c r="D55" s="10"/>
      <c r="E55" s="10"/>
      <c r="G55" s="3" t="s">
        <v>65</v>
      </c>
      <c r="H55" s="3">
        <v>155</v>
      </c>
      <c r="I55" s="3">
        <v>155</v>
      </c>
      <c r="J55" s="3">
        <v>235</v>
      </c>
      <c r="K55" s="3">
        <v>1675</v>
      </c>
      <c r="AF55" s="10"/>
      <c r="AG55" s="10"/>
      <c r="AH55" s="10"/>
      <c r="AI55" s="10"/>
    </row>
    <row r="56" spans="2:37" ht="18">
      <c r="B56" s="10" t="s">
        <v>50</v>
      </c>
      <c r="C56" s="10">
        <v>0.995</v>
      </c>
      <c r="D56" s="10">
        <v>127</v>
      </c>
      <c r="E56" s="10">
        <v>40</v>
      </c>
      <c r="G56" s="3" t="s">
        <v>66</v>
      </c>
      <c r="H56" s="3">
        <v>155</v>
      </c>
      <c r="I56" s="3">
        <v>195</v>
      </c>
      <c r="J56" s="3">
        <v>295</v>
      </c>
      <c r="K56" s="3">
        <v>1675</v>
      </c>
      <c r="AF56" s="10"/>
      <c r="AG56" s="10"/>
      <c r="AH56" s="10"/>
      <c r="AI56" s="10"/>
    </row>
    <row r="57" spans="2:37" ht="18">
      <c r="B57" s="10"/>
      <c r="C57" s="10"/>
      <c r="D57" s="10"/>
      <c r="E57" s="10"/>
      <c r="G57" s="3" t="s">
        <v>67</v>
      </c>
      <c r="H57" s="3">
        <v>195</v>
      </c>
      <c r="I57" s="3">
        <v>195</v>
      </c>
      <c r="J57" s="3">
        <v>295</v>
      </c>
      <c r="K57" s="3">
        <v>1400</v>
      </c>
      <c r="AF57" s="10"/>
      <c r="AG57" s="10"/>
      <c r="AH57" s="10"/>
      <c r="AI57" s="10"/>
    </row>
    <row r="58" spans="2:37" ht="18">
      <c r="B58" s="10" t="s">
        <v>51</v>
      </c>
      <c r="C58" s="10">
        <v>1.56</v>
      </c>
      <c r="D58" s="10">
        <v>199</v>
      </c>
      <c r="E58" s="10">
        <v>50</v>
      </c>
      <c r="G58" s="3" t="s">
        <v>68</v>
      </c>
      <c r="H58" s="3" t="s">
        <v>71</v>
      </c>
      <c r="I58" s="3">
        <v>195</v>
      </c>
      <c r="J58" s="3">
        <v>345</v>
      </c>
      <c r="K58" s="3">
        <v>1400</v>
      </c>
      <c r="AF58" s="10"/>
      <c r="AG58" s="10"/>
      <c r="AH58" s="10"/>
      <c r="AI58" s="10"/>
    </row>
    <row r="59" spans="2:37" ht="18">
      <c r="B59" s="10"/>
      <c r="C59" s="10"/>
      <c r="D59" s="10"/>
      <c r="E59" s="10"/>
      <c r="G59" s="3" t="s">
        <v>69</v>
      </c>
      <c r="H59" s="3" t="s">
        <v>71</v>
      </c>
      <c r="I59" s="3">
        <v>195</v>
      </c>
      <c r="J59" s="3">
        <v>390</v>
      </c>
      <c r="K59" s="3">
        <v>1400</v>
      </c>
      <c r="AF59" s="10"/>
      <c r="AG59" s="10"/>
      <c r="AH59" s="10"/>
      <c r="AI59" s="10"/>
    </row>
    <row r="60" spans="2:37" ht="18">
      <c r="B60" s="10" t="s">
        <v>52</v>
      </c>
      <c r="C60" s="10">
        <v>2.25</v>
      </c>
      <c r="D60" s="10">
        <v>287</v>
      </c>
      <c r="E60" s="10">
        <v>60</v>
      </c>
      <c r="G60" s="3" t="s">
        <v>70</v>
      </c>
      <c r="H60" s="3" t="s">
        <v>71</v>
      </c>
      <c r="I60" s="3">
        <v>195</v>
      </c>
      <c r="J60" s="3">
        <v>490</v>
      </c>
      <c r="K60" s="3">
        <v>1425</v>
      </c>
      <c r="AF60" s="10"/>
      <c r="AG60" s="10"/>
      <c r="AH60" s="10"/>
      <c r="AI60" s="10"/>
    </row>
    <row r="61" spans="2:37" ht="18">
      <c r="B61" s="10"/>
      <c r="C61" s="10"/>
      <c r="D61" s="10"/>
      <c r="E61" s="10"/>
      <c r="G61" s="3" t="s">
        <v>72</v>
      </c>
      <c r="H61" s="3">
        <v>195</v>
      </c>
      <c r="I61" s="3">
        <v>195</v>
      </c>
      <c r="J61" s="3">
        <v>295</v>
      </c>
      <c r="K61" s="3">
        <v>1425</v>
      </c>
      <c r="AF61" s="10"/>
      <c r="AG61" s="10"/>
      <c r="AH61" s="10"/>
      <c r="AI61" s="10"/>
    </row>
    <row r="62" spans="2:37" ht="18">
      <c r="B62" s="10" t="s">
        <v>53</v>
      </c>
      <c r="C62" s="10">
        <v>3.04</v>
      </c>
      <c r="D62" s="10">
        <v>387</v>
      </c>
      <c r="E62" s="10">
        <v>70</v>
      </c>
      <c r="G62" s="3"/>
      <c r="H62" s="3"/>
      <c r="I62" s="3"/>
      <c r="J62" s="3"/>
      <c r="K62" s="3">
        <v>1425</v>
      </c>
      <c r="AF62" s="10"/>
      <c r="AG62" s="10"/>
      <c r="AH62" s="10"/>
      <c r="AI62" s="10"/>
    </row>
    <row r="63" spans="2:37" ht="18">
      <c r="B63" s="10"/>
      <c r="C63" s="10"/>
      <c r="D63" s="10"/>
      <c r="E63" s="10"/>
      <c r="AF63" s="10"/>
      <c r="AG63" s="10"/>
      <c r="AH63" s="10"/>
      <c r="AI63" s="10"/>
    </row>
    <row r="64" spans="2:37" ht="18">
      <c r="B64" s="10" t="s">
        <v>54</v>
      </c>
      <c r="C64" s="10">
        <v>3.98</v>
      </c>
      <c r="D64" s="10">
        <v>507</v>
      </c>
      <c r="E64" s="10">
        <v>80</v>
      </c>
      <c r="AF64" s="10"/>
      <c r="AG64" s="10"/>
      <c r="AH64" s="10"/>
      <c r="AI64" s="10"/>
    </row>
    <row r="65" spans="2:35" ht="18">
      <c r="B65" s="10" t="s">
        <v>55</v>
      </c>
      <c r="C65" s="10">
        <v>5.04</v>
      </c>
      <c r="D65" s="10">
        <v>642</v>
      </c>
      <c r="E65" s="10">
        <v>90</v>
      </c>
      <c r="AF65" s="10"/>
      <c r="AG65" s="10"/>
      <c r="AH65" s="10"/>
      <c r="AI65" s="10"/>
    </row>
    <row r="66" spans="2:35" ht="18">
      <c r="B66" s="10" t="s">
        <v>56</v>
      </c>
      <c r="C66" s="10">
        <v>6.23</v>
      </c>
      <c r="D66" s="10">
        <v>794</v>
      </c>
      <c r="E66" s="10">
        <v>100</v>
      </c>
      <c r="AF66" s="10"/>
      <c r="AG66" s="10"/>
      <c r="AH66" s="10"/>
      <c r="AI66" s="10"/>
    </row>
    <row r="67" spans="2:35" ht="18">
      <c r="B67" s="10" t="s">
        <v>57</v>
      </c>
      <c r="C67" s="10">
        <v>7.51</v>
      </c>
      <c r="D67" s="10">
        <v>957</v>
      </c>
      <c r="E67" s="10">
        <v>110</v>
      </c>
      <c r="AF67" s="10"/>
      <c r="AG67" s="10"/>
      <c r="AH67" s="10"/>
      <c r="AI67" s="10"/>
    </row>
    <row r="68" spans="2:35" ht="18">
      <c r="B68" s="10" t="s">
        <v>58</v>
      </c>
      <c r="C68" s="10">
        <v>8.9499999999999993</v>
      </c>
      <c r="D68" s="10">
        <v>1140</v>
      </c>
      <c r="E68" s="10">
        <v>120</v>
      </c>
      <c r="AF68" s="10"/>
      <c r="AG68" s="10"/>
      <c r="AH68" s="10"/>
      <c r="AI68" s="10"/>
    </row>
    <row r="69" spans="2:35" ht="18">
      <c r="B69" s="10" t="s">
        <v>59</v>
      </c>
      <c r="C69" s="10">
        <v>10.5</v>
      </c>
      <c r="D69" s="10">
        <v>1340</v>
      </c>
      <c r="E69" s="10">
        <v>130</v>
      </c>
    </row>
    <row r="70" spans="2:35" ht="18">
      <c r="B70" s="10" t="s">
        <v>60</v>
      </c>
      <c r="C70" s="10">
        <v>15.9</v>
      </c>
      <c r="D70" s="10">
        <v>2027</v>
      </c>
      <c r="E70" s="10">
        <v>160</v>
      </c>
    </row>
  </sheetData>
  <mergeCells count="39">
    <mergeCell ref="T38:Y38"/>
    <mergeCell ref="AA38:AF38"/>
    <mergeCell ref="AH38:AK38"/>
    <mergeCell ref="B23:I23"/>
    <mergeCell ref="B37:M37"/>
    <mergeCell ref="AC10:AE10"/>
    <mergeCell ref="B10:B11"/>
    <mergeCell ref="U10:Y10"/>
    <mergeCell ref="Z10:AB10"/>
    <mergeCell ref="E10:G10"/>
    <mergeCell ref="D10:D11"/>
    <mergeCell ref="C10:C11"/>
    <mergeCell ref="H10:K10"/>
    <mergeCell ref="L10:L11"/>
    <mergeCell ref="M10:N10"/>
    <mergeCell ref="O10:P10"/>
    <mergeCell ref="Q10:R10"/>
    <mergeCell ref="J2:O2"/>
    <mergeCell ref="J3:O3"/>
    <mergeCell ref="J4:O4"/>
    <mergeCell ref="D3:G3"/>
    <mergeCell ref="D2:G2"/>
    <mergeCell ref="D4:G4"/>
    <mergeCell ref="D5:G5"/>
    <mergeCell ref="B38:B39"/>
    <mergeCell ref="C38:G38"/>
    <mergeCell ref="J5:O5"/>
    <mergeCell ref="J6:O6"/>
    <mergeCell ref="J7:O7"/>
    <mergeCell ref="D6:G6"/>
    <mergeCell ref="D7:G7"/>
    <mergeCell ref="H38:J38"/>
    <mergeCell ref="K38:M38"/>
    <mergeCell ref="C24:C25"/>
    <mergeCell ref="B24:B25"/>
    <mergeCell ref="D24:E24"/>
    <mergeCell ref="F24:G24"/>
    <mergeCell ref="H24:I24"/>
    <mergeCell ref="B9:K9"/>
  </mergeCells>
  <phoneticPr fontId="1"/>
  <pageMargins left="0.7" right="0.7" top="0.75" bottom="0.75" header="0.3" footer="0.3"/>
  <pageSetup paperSize="9" scale="60" orientation="portrait" horizontalDpi="4294967292" verticalDpi="1200" r:id="rId1"/>
  <colBreaks count="1" manualBreakCount="1">
    <brk id="18" max="1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E60E-28F4-4FD7-9181-CEE08D52999A}">
  <dimension ref="B2:AB26"/>
  <sheetViews>
    <sheetView zoomScale="70" zoomScaleNormal="70" workbookViewId="0">
      <selection activeCell="J20" sqref="J20"/>
    </sheetView>
  </sheetViews>
  <sheetFormatPr defaultRowHeight="18"/>
  <cols>
    <col min="14" max="14" width="13.5" customWidth="1"/>
    <col min="15" max="15" width="8.796875" customWidth="1"/>
  </cols>
  <sheetData>
    <row r="2" spans="2:28">
      <c r="B2" t="s">
        <v>41</v>
      </c>
    </row>
    <row r="3" spans="2:28">
      <c r="B3" t="s">
        <v>39</v>
      </c>
    </row>
    <row r="6" spans="2:28">
      <c r="B6" s="6" t="s">
        <v>9</v>
      </c>
      <c r="C6" s="6" t="s">
        <v>7</v>
      </c>
      <c r="D6" s="6" t="s">
        <v>8</v>
      </c>
      <c r="E6" s="6" t="s">
        <v>2</v>
      </c>
      <c r="F6" s="6" t="s">
        <v>4</v>
      </c>
      <c r="G6" s="6" t="s">
        <v>10</v>
      </c>
      <c r="H6" s="6" t="s">
        <v>0</v>
      </c>
      <c r="I6" s="6" t="s">
        <v>11</v>
      </c>
      <c r="J6" s="6" t="s">
        <v>12</v>
      </c>
      <c r="K6" s="6" t="s">
        <v>13</v>
      </c>
      <c r="L6" s="6" t="s">
        <v>14</v>
      </c>
      <c r="M6" s="6" t="s">
        <v>15</v>
      </c>
      <c r="N6" s="6" t="s">
        <v>47</v>
      </c>
      <c r="O6" s="6" t="s">
        <v>9</v>
      </c>
      <c r="P6" s="6" t="s">
        <v>3</v>
      </c>
      <c r="Q6" s="6" t="s">
        <v>17</v>
      </c>
      <c r="R6" s="6" t="s">
        <v>31</v>
      </c>
      <c r="S6" s="6" t="s">
        <v>18</v>
      </c>
      <c r="T6" s="6" t="s">
        <v>24</v>
      </c>
      <c r="U6" s="6" t="s">
        <v>35</v>
      </c>
      <c r="V6" s="6" t="s">
        <v>19</v>
      </c>
      <c r="W6" s="6" t="s">
        <v>36</v>
      </c>
      <c r="X6" s="6" t="s">
        <v>21</v>
      </c>
      <c r="Y6" s="6" t="s">
        <v>22</v>
      </c>
      <c r="Z6" s="8" t="s">
        <v>32</v>
      </c>
      <c r="AA6" s="9" t="s">
        <v>33</v>
      </c>
      <c r="AB6" s="6" t="s">
        <v>34</v>
      </c>
    </row>
    <row r="7" spans="2:28">
      <c r="B7" s="6" t="s">
        <v>25</v>
      </c>
      <c r="C7" s="6">
        <v>0.72</v>
      </c>
      <c r="D7" s="6" t="s">
        <v>44</v>
      </c>
      <c r="E7" s="6">
        <v>345</v>
      </c>
      <c r="F7" s="6">
        <f>506.7*9</f>
        <v>4560.3</v>
      </c>
      <c r="G7" s="6">
        <v>600</v>
      </c>
      <c r="H7" s="6">
        <v>1700</v>
      </c>
      <c r="I7" s="6">
        <v>1600</v>
      </c>
      <c r="J7" s="6">
        <f>F7/G7/I7</f>
        <v>4.7503125000000002E-3</v>
      </c>
      <c r="K7" s="6">
        <f>2.36*J7^0.23</f>
        <v>0.68953784069652069</v>
      </c>
      <c r="L7" s="6">
        <f>7/8*I7</f>
        <v>1400</v>
      </c>
      <c r="M7" s="6">
        <v>24</v>
      </c>
      <c r="N7" s="6">
        <f>550/H7</f>
        <v>0.3235294117647059</v>
      </c>
      <c r="O7" s="6" t="s">
        <v>25</v>
      </c>
      <c r="P7" s="6">
        <f>F7*E7*L7/1000000</f>
        <v>2202.6248999999998</v>
      </c>
      <c r="Q7" s="6">
        <f>P7/AA7/I7*1000</f>
        <v>0.91776037499999985</v>
      </c>
      <c r="R7" s="6">
        <v>1</v>
      </c>
      <c r="S7" s="6">
        <f>H7/2</f>
        <v>850</v>
      </c>
      <c r="T7" s="6" t="s">
        <v>28</v>
      </c>
      <c r="U7" s="6">
        <f>198.6*1</f>
        <v>198.6</v>
      </c>
      <c r="V7" s="6" t="s">
        <v>23</v>
      </c>
      <c r="W7" s="6">
        <f>198.6*4</f>
        <v>794.4</v>
      </c>
      <c r="X7" s="6">
        <f>(2*U7*2/SQRT(2)+5*W7)/G7/S7</f>
        <v>8.8896580921070459E-3</v>
      </c>
      <c r="Y7" s="6">
        <v>295</v>
      </c>
      <c r="Z7" s="8">
        <f>((0.092*C7*K7*(M7+18))/(R7+0.12)*(1-1.61*N7)+0.85*SQRT(X7*Y7))*G7*L7/1000</f>
        <v>1845.5863086657928</v>
      </c>
      <c r="AA7" s="9">
        <v>1500</v>
      </c>
      <c r="AB7" s="6">
        <f>AA7/Z7</f>
        <v>0.81274985242189879</v>
      </c>
    </row>
    <row r="8" spans="2:28">
      <c r="B8" s="6" t="s">
        <v>26</v>
      </c>
      <c r="C8" s="6">
        <v>0.72</v>
      </c>
      <c r="D8" s="6" t="s">
        <v>42</v>
      </c>
      <c r="E8" s="6">
        <v>345</v>
      </c>
      <c r="F8" s="6">
        <f>506.7*11</f>
        <v>5573.7</v>
      </c>
      <c r="G8" s="6">
        <v>800</v>
      </c>
      <c r="H8" s="6">
        <v>1700</v>
      </c>
      <c r="I8" s="6">
        <v>1600</v>
      </c>
      <c r="J8" s="6">
        <f>F8/G8/I8</f>
        <v>4.3544531249999994E-3</v>
      </c>
      <c r="K8" s="6">
        <f>2.36*J8^0.23</f>
        <v>0.67587554926755167</v>
      </c>
      <c r="L8" s="6">
        <f>7/8*I8</f>
        <v>1400</v>
      </c>
      <c r="M8" s="6">
        <v>24</v>
      </c>
      <c r="N8" s="6">
        <f>550/H8</f>
        <v>0.3235294117647059</v>
      </c>
      <c r="O8" s="6" t="s">
        <v>26</v>
      </c>
      <c r="P8" s="6">
        <f>F8*E8*L8/1000000</f>
        <v>2692.0971</v>
      </c>
      <c r="Q8" s="6">
        <f>P8/AA8/I8*1000</f>
        <v>0.76480031250000002</v>
      </c>
      <c r="R8" s="6">
        <v>1</v>
      </c>
      <c r="S8" s="6">
        <f>H8/2</f>
        <v>850</v>
      </c>
      <c r="T8" s="6" t="s">
        <v>28</v>
      </c>
      <c r="U8" s="6">
        <f>198.6*1</f>
        <v>198.6</v>
      </c>
      <c r="V8" s="6" t="s">
        <v>23</v>
      </c>
      <c r="W8" s="6">
        <f>198.6*4</f>
        <v>794.4</v>
      </c>
      <c r="X8" s="6">
        <f>(2*U8*2/SQRT(2)+5*W8)/G8/S8</f>
        <v>6.6672435690802835E-3</v>
      </c>
      <c r="Y8" s="6">
        <v>295</v>
      </c>
      <c r="Z8" s="8">
        <f>((0.092*C8*K8*(M8+18))/(R8+0.12)*(1-1.61*N8)+0.85*SQRT(X8*Y8))*G8*L8/1000</f>
        <v>2236.0265101014429</v>
      </c>
      <c r="AA8" s="9">
        <v>2200</v>
      </c>
      <c r="AB8" s="6">
        <f>AA8/Z8</f>
        <v>0.98388815609354807</v>
      </c>
    </row>
    <row r="9" spans="2:28">
      <c r="B9" s="6" t="s">
        <v>45</v>
      </c>
      <c r="C9" s="6">
        <v>0.72</v>
      </c>
      <c r="D9" s="6" t="s">
        <v>46</v>
      </c>
      <c r="E9" s="6">
        <v>345</v>
      </c>
      <c r="F9" s="6">
        <f>506.7*14</f>
        <v>7093.8</v>
      </c>
      <c r="G9" s="6">
        <v>800</v>
      </c>
      <c r="H9" s="6">
        <v>1700</v>
      </c>
      <c r="I9" s="6">
        <v>1600</v>
      </c>
      <c r="J9" s="6">
        <f>F9/G9/I9</f>
        <v>5.5420312500000001E-3</v>
      </c>
      <c r="K9" s="6">
        <f>2.36*J9^0.23</f>
        <v>0.71442372124831099</v>
      </c>
      <c r="L9" s="6">
        <f>7/8*I9</f>
        <v>1400</v>
      </c>
      <c r="M9" s="6">
        <v>24</v>
      </c>
      <c r="N9" s="6">
        <f>550/H9</f>
        <v>0.3235294117647059</v>
      </c>
      <c r="O9" s="6" t="s">
        <v>45</v>
      </c>
      <c r="P9" s="6">
        <f>F9*E9*L9/1000000</f>
        <v>3426.3054000000002</v>
      </c>
      <c r="Q9" s="6">
        <f>P9/AA9/I9*1000</f>
        <v>1.5296006250000003</v>
      </c>
      <c r="R9" s="6">
        <v>1</v>
      </c>
      <c r="S9" s="6">
        <f>H9/2</f>
        <v>850</v>
      </c>
      <c r="T9" s="6" t="s">
        <v>28</v>
      </c>
      <c r="U9" s="6">
        <f>198.6*1</f>
        <v>198.6</v>
      </c>
      <c r="V9" s="6" t="s">
        <v>23</v>
      </c>
      <c r="W9" s="6">
        <f>198.6*4</f>
        <v>794.4</v>
      </c>
      <c r="X9" s="6">
        <f>(2*U9*2/SQRT(2)+5*W9)/G9/S9</f>
        <v>6.6672435690802835E-3</v>
      </c>
      <c r="Y9" s="6">
        <v>295</v>
      </c>
      <c r="Z9" s="8">
        <f>((0.092*C9*K9*(M9+18))/(R9+0.12)*(1-1.61*N9)+0.85*SQRT(X9*Y9))*G9*L9/1000</f>
        <v>2287.4090501419109</v>
      </c>
      <c r="AA9" s="9">
        <v>1400</v>
      </c>
      <c r="AB9" s="6">
        <f>AA9/Z9</f>
        <v>0.61204619257458304</v>
      </c>
    </row>
    <row r="10" spans="2:28">
      <c r="B10" s="6"/>
      <c r="C10" s="6"/>
      <c r="D10" s="7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8"/>
      <c r="AA10" s="9"/>
      <c r="AB10" s="6"/>
    </row>
    <row r="11" spans="2:28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8"/>
      <c r="AA11" s="9"/>
      <c r="AB11" s="6"/>
    </row>
    <row r="12" spans="2:28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8"/>
      <c r="AA12" s="9"/>
      <c r="AB12" s="6"/>
    </row>
    <row r="13" spans="2:28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8"/>
      <c r="AA13" s="9"/>
      <c r="AB13" s="6"/>
    </row>
    <row r="14" spans="2:28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8"/>
      <c r="AA14" s="9"/>
      <c r="AB14" s="6"/>
    </row>
    <row r="15" spans="2:28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8"/>
      <c r="AA15" s="9"/>
      <c r="AB15" s="6"/>
    </row>
    <row r="16" spans="2:28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8"/>
      <c r="AA16" s="9"/>
      <c r="AB16" s="6"/>
    </row>
    <row r="17" spans="2:28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8"/>
      <c r="AA17" s="9"/>
      <c r="AB17" s="6"/>
    </row>
    <row r="18" spans="2:28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8"/>
      <c r="AA18" s="9"/>
      <c r="AB18" s="6"/>
    </row>
    <row r="19" spans="2:28">
      <c r="B19" s="6"/>
      <c r="C19" s="6"/>
      <c r="D19" s="7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8"/>
      <c r="AA19" s="9"/>
      <c r="AB19" s="6"/>
    </row>
    <row r="20" spans="2:28">
      <c r="D20" s="5"/>
      <c r="E20" s="5"/>
    </row>
    <row r="21" spans="2:28">
      <c r="B21" s="6" t="s">
        <v>9</v>
      </c>
      <c r="C21" s="6" t="s">
        <v>7</v>
      </c>
      <c r="D21" s="6" t="s">
        <v>8</v>
      </c>
      <c r="E21" s="6" t="s">
        <v>2</v>
      </c>
      <c r="F21" s="6" t="s">
        <v>4</v>
      </c>
      <c r="G21" s="6" t="s">
        <v>10</v>
      </c>
      <c r="H21" s="6" t="s">
        <v>0</v>
      </c>
      <c r="I21" s="6" t="s">
        <v>11</v>
      </c>
      <c r="J21" s="6" t="s">
        <v>12</v>
      </c>
      <c r="K21" s="6" t="s">
        <v>13</v>
      </c>
      <c r="L21" s="6" t="s">
        <v>14</v>
      </c>
      <c r="M21" s="6" t="s">
        <v>15</v>
      </c>
      <c r="N21" s="6" t="s">
        <v>16</v>
      </c>
      <c r="O21" s="6"/>
      <c r="P21" s="6" t="s">
        <v>3</v>
      </c>
      <c r="Q21" s="6" t="s">
        <v>17</v>
      </c>
      <c r="R21" s="6" t="s">
        <v>17</v>
      </c>
      <c r="S21" s="6" t="s">
        <v>18</v>
      </c>
      <c r="T21" s="6" t="s">
        <v>24</v>
      </c>
      <c r="U21" s="6"/>
      <c r="V21" s="6" t="s">
        <v>19</v>
      </c>
      <c r="W21" s="6"/>
      <c r="X21" s="6" t="s">
        <v>21</v>
      </c>
      <c r="Y21" s="6" t="s">
        <v>22</v>
      </c>
      <c r="Z21" s="8" t="s">
        <v>32</v>
      </c>
      <c r="AA21" s="9" t="s">
        <v>33</v>
      </c>
      <c r="AB21" s="6" t="s">
        <v>34</v>
      </c>
    </row>
    <row r="22" spans="2:28">
      <c r="B22" s="6" t="s">
        <v>27</v>
      </c>
      <c r="C22" s="6">
        <v>0.72</v>
      </c>
      <c r="D22" s="6" t="s">
        <v>5</v>
      </c>
      <c r="E22" s="6">
        <v>390</v>
      </c>
      <c r="F22" s="6">
        <f>642.4*6</f>
        <v>3854.3999999999996</v>
      </c>
      <c r="G22" s="6">
        <v>600</v>
      </c>
      <c r="H22" s="6">
        <v>2000</v>
      </c>
      <c r="I22" s="6">
        <v>1900</v>
      </c>
      <c r="J22" s="6">
        <f>F22/G22/I22</f>
        <v>3.381052631578947E-3</v>
      </c>
      <c r="K22" s="6">
        <f>2.36*J22^0.23</f>
        <v>0.6376670071107392</v>
      </c>
      <c r="L22" s="6">
        <f>7/8*I22</f>
        <v>1662.5</v>
      </c>
      <c r="M22" s="6">
        <v>21</v>
      </c>
      <c r="N22" s="6">
        <f>550/H22</f>
        <v>0.27500000000000002</v>
      </c>
      <c r="O22" s="6"/>
      <c r="P22" s="6">
        <f>F22*E22*L22/1000000</f>
        <v>2499.0965999999994</v>
      </c>
      <c r="Q22" s="6">
        <f>P22/1800/I22*1000</f>
        <v>0.73072999999999977</v>
      </c>
      <c r="R22" s="6">
        <v>1</v>
      </c>
      <c r="S22" s="6">
        <f>H22/2</f>
        <v>1000</v>
      </c>
      <c r="T22" s="6" t="s">
        <v>28</v>
      </c>
      <c r="U22" s="6">
        <f>198.6*1</f>
        <v>198.6</v>
      </c>
      <c r="V22" s="6" t="s">
        <v>20</v>
      </c>
      <c r="W22" s="6">
        <f>198.6*2</f>
        <v>397.2</v>
      </c>
      <c r="X22" s="6">
        <f>(2*U22*2/SQRT(2)+5*W22)/G22/S22</f>
        <v>4.2462093782909879E-3</v>
      </c>
      <c r="Y22" s="6">
        <v>295</v>
      </c>
      <c r="Z22" s="8">
        <f>((0.092*C22*K22*(M22+18))/(R22+0.12)*(1-1.61*N22)+0.85*SQRT(X22*Y22))*G22*L22/1000</f>
        <v>1766.5183699847385</v>
      </c>
      <c r="AA22" s="9">
        <v>1200</v>
      </c>
      <c r="AB22" s="6">
        <f>AA22/Z22</f>
        <v>0.67930230468555342</v>
      </c>
    </row>
    <row r="23" spans="2:28">
      <c r="B23" s="6" t="s">
        <v>29</v>
      </c>
      <c r="C23" s="6">
        <v>0.72</v>
      </c>
      <c r="D23" s="6" t="s">
        <v>5</v>
      </c>
      <c r="E23" s="6">
        <v>390</v>
      </c>
      <c r="F23" s="6">
        <f>642.4*6</f>
        <v>3854.3999999999996</v>
      </c>
      <c r="G23" s="6">
        <v>600</v>
      </c>
      <c r="H23" s="6">
        <v>2000</v>
      </c>
      <c r="I23" s="6">
        <v>1900</v>
      </c>
      <c r="J23" s="6">
        <f>F23/G23/I23</f>
        <v>3.381052631578947E-3</v>
      </c>
      <c r="K23" s="6">
        <f>2.36*J23^0.23</f>
        <v>0.6376670071107392</v>
      </c>
      <c r="L23" s="6">
        <f>7/8*I23</f>
        <v>1662.5</v>
      </c>
      <c r="M23" s="6">
        <v>21</v>
      </c>
      <c r="N23" s="6">
        <f>550/H23</f>
        <v>0.27500000000000002</v>
      </c>
      <c r="O23" s="6"/>
      <c r="P23" s="6">
        <f>F23*E23*L23/1000000</f>
        <v>2499.0965999999994</v>
      </c>
      <c r="Q23" s="6">
        <f>P23/1800/I23*1000</f>
        <v>0.73072999999999977</v>
      </c>
      <c r="R23" s="6">
        <v>1</v>
      </c>
      <c r="S23" s="6">
        <f>H23/2</f>
        <v>1000</v>
      </c>
      <c r="T23" s="6" t="s">
        <v>28</v>
      </c>
      <c r="U23" s="6">
        <f>198.6*1</f>
        <v>198.6</v>
      </c>
      <c r="V23" s="6" t="s">
        <v>20</v>
      </c>
      <c r="W23" s="6">
        <f>198.6*2</f>
        <v>397.2</v>
      </c>
      <c r="X23" s="6">
        <f>(2*U23*2/SQRT(2)+5*W23)/G23/S23</f>
        <v>4.2462093782909879E-3</v>
      </c>
      <c r="Y23" s="6">
        <v>295</v>
      </c>
      <c r="Z23" s="8">
        <f>((0.092*C23*K23*(M23+18))/(R23+0.12)*(1-1.61*N23)+0.85*SQRT(X23*Y23))*G23*L23/1000</f>
        <v>1766.5183699847385</v>
      </c>
      <c r="AA23" s="9">
        <v>1200</v>
      </c>
      <c r="AB23" s="6">
        <f>AA23/Z23</f>
        <v>0.67930230468555342</v>
      </c>
    </row>
    <row r="24" spans="2:28">
      <c r="B24" s="6" t="s">
        <v>30</v>
      </c>
      <c r="C24" s="6">
        <v>0.72</v>
      </c>
      <c r="D24" s="6" t="s">
        <v>6</v>
      </c>
      <c r="E24" s="6">
        <v>390</v>
      </c>
      <c r="F24" s="6">
        <f>642.4*8</f>
        <v>5139.2</v>
      </c>
      <c r="G24" s="6">
        <v>600</v>
      </c>
      <c r="H24" s="6">
        <v>2000</v>
      </c>
      <c r="I24" s="6">
        <v>1900</v>
      </c>
      <c r="J24" s="6">
        <f>F24/G24/I24</f>
        <v>4.5080701754385962E-3</v>
      </c>
      <c r="K24" s="6">
        <f>2.36*J24^0.23</f>
        <v>0.68128661500280085</v>
      </c>
      <c r="L24" s="6">
        <f>7/8*I24</f>
        <v>1662.5</v>
      </c>
      <c r="M24" s="6">
        <v>21</v>
      </c>
      <c r="N24" s="6">
        <f>550/H24</f>
        <v>0.27500000000000002</v>
      </c>
      <c r="O24" s="6"/>
      <c r="P24" s="6">
        <f>F24*E24*L24/1000000</f>
        <v>3332.1288</v>
      </c>
      <c r="Q24" s="6">
        <f>P24/1800/I24*1000</f>
        <v>0.97430666666666665</v>
      </c>
      <c r="R24" s="6">
        <v>1</v>
      </c>
      <c r="S24" s="6">
        <f>H24/2</f>
        <v>1000</v>
      </c>
      <c r="T24" s="6" t="s">
        <v>28</v>
      </c>
      <c r="U24" s="6">
        <f>198.6*1</f>
        <v>198.6</v>
      </c>
      <c r="V24" s="6" t="s">
        <v>20</v>
      </c>
      <c r="W24" s="6">
        <f>198.6*2</f>
        <v>397.2</v>
      </c>
      <c r="X24" s="6">
        <f>(2*U24*2/SQRT(2)+5*W24)/G24/S24</f>
        <v>4.2462093782909879E-3</v>
      </c>
      <c r="Y24" s="6">
        <v>295</v>
      </c>
      <c r="Z24" s="8">
        <f>((0.092*C24*K24*(M24+18))/(R24+0.12)*(1-1.61*N24)+0.85*SQRT(X24*Y24))*G24*L24/1000</f>
        <v>1822.4440980861275</v>
      </c>
      <c r="AA24" s="9">
        <v>1200</v>
      </c>
      <c r="AB24" s="6">
        <f>AA24/Z24</f>
        <v>0.65845641095943719</v>
      </c>
    </row>
    <row r="25" spans="2:28">
      <c r="B25" s="6" t="s">
        <v>38</v>
      </c>
      <c r="C25" s="6">
        <v>0.72</v>
      </c>
      <c r="D25" s="6" t="s">
        <v>37</v>
      </c>
      <c r="E25" s="6">
        <v>390</v>
      </c>
      <c r="F25" s="6">
        <f>642.4*12</f>
        <v>7708.7999999999993</v>
      </c>
      <c r="G25" s="6">
        <v>600</v>
      </c>
      <c r="H25" s="6">
        <v>2000</v>
      </c>
      <c r="I25" s="6">
        <v>1900</v>
      </c>
      <c r="J25" s="6">
        <f>F25/G25/I25</f>
        <v>6.7621052631578939E-3</v>
      </c>
      <c r="K25" s="6">
        <f>2.36*J25^0.23</f>
        <v>0.74787815191156792</v>
      </c>
      <c r="L25" s="6">
        <f>7/8*I25</f>
        <v>1662.5</v>
      </c>
      <c r="M25" s="6">
        <v>21</v>
      </c>
      <c r="N25" s="6">
        <f>550/H25</f>
        <v>0.27500000000000002</v>
      </c>
      <c r="O25" s="6"/>
      <c r="P25" s="6">
        <f>F25*E25*L25/1000000</f>
        <v>4998.1931999999988</v>
      </c>
      <c r="Q25" s="6">
        <f>P25/1800/I25*1000</f>
        <v>1.4614599999999995</v>
      </c>
      <c r="R25" s="6">
        <v>1.5</v>
      </c>
      <c r="S25" s="6">
        <f>H25/2</f>
        <v>1000</v>
      </c>
      <c r="T25" s="6" t="s">
        <v>28</v>
      </c>
      <c r="U25" s="6">
        <f>198.6*1</f>
        <v>198.6</v>
      </c>
      <c r="V25" s="6" t="s">
        <v>20</v>
      </c>
      <c r="W25" s="6">
        <f>198.6*2</f>
        <v>397.2</v>
      </c>
      <c r="X25" s="6">
        <f>(2*U25*2/SQRT(2)+5*W25)/G25/S25</f>
        <v>4.2462093782909879E-3</v>
      </c>
      <c r="Y25" s="6">
        <v>295</v>
      </c>
      <c r="Z25" s="8">
        <f>((0.092*C25*K25*(M25+18))/(R25+0.12)*(1-1.61*N25)+0.85*SQRT(X25*Y25))*G25*L25/1000</f>
        <v>1611.8744627055439</v>
      </c>
      <c r="AA25" s="9">
        <v>1200</v>
      </c>
      <c r="AB25" s="6">
        <f>AA25/Z25</f>
        <v>0.74447485071870334</v>
      </c>
    </row>
    <row r="26" spans="2:28">
      <c r="B26" s="6" t="s">
        <v>40</v>
      </c>
      <c r="C26" s="6">
        <v>0.72</v>
      </c>
      <c r="D26" s="6" t="s">
        <v>37</v>
      </c>
      <c r="E26" s="6">
        <v>390</v>
      </c>
      <c r="F26" s="6">
        <f>642.4*12</f>
        <v>7708.7999999999993</v>
      </c>
      <c r="G26" s="6">
        <v>600</v>
      </c>
      <c r="H26" s="6">
        <v>2000</v>
      </c>
      <c r="I26" s="6">
        <v>1900</v>
      </c>
      <c r="J26" s="6">
        <f>F26/G26/I26</f>
        <v>6.7621052631578939E-3</v>
      </c>
      <c r="K26" s="6">
        <f>2.36*J26^0.23</f>
        <v>0.74787815191156792</v>
      </c>
      <c r="L26" s="6">
        <f>7/8*I26</f>
        <v>1662.5</v>
      </c>
      <c r="M26" s="6">
        <v>21</v>
      </c>
      <c r="N26" s="6">
        <f>550/H26</f>
        <v>0.27500000000000002</v>
      </c>
      <c r="O26" s="6"/>
      <c r="P26" s="6">
        <f>F26*E26*L26/1000000</f>
        <v>4998.1931999999988</v>
      </c>
      <c r="Q26" s="6">
        <f>P26/1800/I26*1000</f>
        <v>1.4614599999999995</v>
      </c>
      <c r="R26" s="6">
        <v>1.5</v>
      </c>
      <c r="S26" s="6">
        <f>H26/2</f>
        <v>1000</v>
      </c>
      <c r="T26" s="6" t="s">
        <v>28</v>
      </c>
      <c r="U26" s="6">
        <f>198.6*1</f>
        <v>198.6</v>
      </c>
      <c r="V26" s="6" t="s">
        <v>20</v>
      </c>
      <c r="W26" s="6">
        <f>198.6*2</f>
        <v>397.2</v>
      </c>
      <c r="X26" s="6">
        <f>(2*U26*2/SQRT(2)+5*W26)/G26/S26</f>
        <v>4.2462093782909879E-3</v>
      </c>
      <c r="Y26" s="6">
        <v>295</v>
      </c>
      <c r="Z26" s="8">
        <f>((0.092*C26*K26*(M26+18))/(R26+0.12)*(1-1.61*N26)+0.85*SQRT(X26*Y26))*G26*L26/1000</f>
        <v>1611.8744627055439</v>
      </c>
      <c r="AA26" s="9">
        <v>1200</v>
      </c>
      <c r="AB26" s="6">
        <f>AA26/Z26</f>
        <v>0.74447485071870334</v>
      </c>
    </row>
  </sheetData>
  <phoneticPr fontId="1"/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長方形貫通孔の検討</vt:lpstr>
      <vt:lpstr>円形貫通孔の検討</vt:lpstr>
      <vt:lpstr>長方形貫通孔の検討!Print_Area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keita araki</cp:lastModifiedBy>
  <dcterms:created xsi:type="dcterms:W3CDTF">2015-06-05T18:19:34Z</dcterms:created>
  <dcterms:modified xsi:type="dcterms:W3CDTF">2023-10-25T05:03:58Z</dcterms:modified>
</cp:coreProperties>
</file>