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a44ef2ff30a9bf4/00_24webclamp/00_戸田建設九州支店某案件495/02設計資料/じ)梁の軸力に関する考察/"/>
    </mc:Choice>
  </mc:AlternateContent>
  <xr:revisionPtr revIDLastSave="301" documentId="11_AD4D066CA252ABDACC1048861151FFB072EEDF53" xr6:coauthVersionLast="47" xr6:coauthVersionMax="47" xr10:uidLastSave="{6B4465DD-97F0-4645-8350-F1CDE64986D6}"/>
  <bookViews>
    <workbookView xWindow="1500" yWindow="-120" windowWidth="27420" windowHeight="16440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E16" i="2"/>
  <c r="D16" i="2"/>
  <c r="C16" i="2"/>
  <c r="F14" i="2"/>
  <c r="E14" i="2"/>
  <c r="D14" i="2"/>
  <c r="C14" i="2"/>
  <c r="D13" i="2"/>
  <c r="E13" i="2"/>
  <c r="F13" i="2"/>
  <c r="C13" i="2"/>
  <c r="F8" i="2"/>
  <c r="E8" i="2"/>
  <c r="D8" i="2"/>
  <c r="D9" i="2" s="1"/>
  <c r="C8" i="2"/>
  <c r="D5" i="2"/>
  <c r="D6" i="2" s="1"/>
  <c r="D11" i="2" l="1"/>
  <c r="D12" i="2" s="1"/>
  <c r="E5" i="2" l="1"/>
  <c r="E6" i="2" s="1"/>
  <c r="F5" i="2"/>
  <c r="F6" i="2" s="1"/>
  <c r="C5" i="2"/>
  <c r="C6" i="2" s="1"/>
  <c r="F9" i="2"/>
  <c r="E9" i="2"/>
  <c r="C9" i="2"/>
  <c r="E44" i="1"/>
  <c r="E33" i="1"/>
  <c r="E22" i="1"/>
  <c r="C41" i="1"/>
  <c r="C39" i="1"/>
  <c r="C37" i="1"/>
  <c r="C40" i="1" s="1"/>
  <c r="C42" i="1" s="1"/>
  <c r="C22" i="1"/>
  <c r="C33" i="1"/>
  <c r="C30" i="1"/>
  <c r="C28" i="1"/>
  <c r="C26" i="1"/>
  <c r="C29" i="1" s="1"/>
  <c r="C31" i="1" s="1"/>
  <c r="C32" i="1" s="1"/>
  <c r="C20" i="1"/>
  <c r="C17" i="1"/>
  <c r="C19" i="1"/>
  <c r="C15" i="1"/>
  <c r="C11" i="2" l="1"/>
  <c r="C12" i="2" s="1"/>
  <c r="E11" i="2"/>
  <c r="E12" i="2" s="1"/>
  <c r="F11" i="2"/>
  <c r="F12" i="2" s="1"/>
  <c r="C44" i="1"/>
  <c r="C43" i="1"/>
  <c r="C18" i="1"/>
  <c r="C21" i="1" l="1"/>
</calcChain>
</file>

<file path=xl/sharedStrings.xml><?xml version="1.0" encoding="utf-8"?>
<sst xmlns="http://schemas.openxmlformats.org/spreadsheetml/2006/main" count="111" uniqueCount="50">
  <si>
    <t>スラブのブレース置換剛性</t>
    <rPh sb="8" eb="10">
      <t>チカン</t>
    </rPh>
    <rPh sb="10" eb="12">
      <t>ゴウセイ</t>
    </rPh>
    <phoneticPr fontId="1"/>
  </si>
  <si>
    <t>スラブの有効幅</t>
    <rPh sb="4" eb="6">
      <t>ユウコウ</t>
    </rPh>
    <rPh sb="6" eb="7">
      <t>ハバ</t>
    </rPh>
    <phoneticPr fontId="1"/>
  </si>
  <si>
    <t>コンクリートのE</t>
    <phoneticPr fontId="1"/>
  </si>
  <si>
    <t>鉄のE</t>
    <rPh sb="0" eb="1">
      <t>テツ</t>
    </rPh>
    <phoneticPr fontId="1"/>
  </si>
  <si>
    <t>梁のA</t>
    <rPh sb="0" eb="1">
      <t>ハリ</t>
    </rPh>
    <phoneticPr fontId="1"/>
  </si>
  <si>
    <t>スラブ厚</t>
    <rPh sb="3" eb="4">
      <t>アツ</t>
    </rPh>
    <phoneticPr fontId="1"/>
  </si>
  <si>
    <t>mm</t>
    <phoneticPr fontId="1"/>
  </si>
  <si>
    <t>Mpa</t>
    <phoneticPr fontId="1"/>
  </si>
  <si>
    <t>mm2</t>
    <phoneticPr fontId="1"/>
  </si>
  <si>
    <t>H</t>
    <phoneticPr fontId="1"/>
  </si>
  <si>
    <t>B</t>
    <phoneticPr fontId="1"/>
  </si>
  <si>
    <t>MPa</t>
    <phoneticPr fontId="1"/>
  </si>
  <si>
    <t>①中柱の場合</t>
    <rPh sb="1" eb="2">
      <t>ナカ</t>
    </rPh>
    <rPh sb="2" eb="3">
      <t>ハシラ</t>
    </rPh>
    <rPh sb="4" eb="6">
      <t>バアイ</t>
    </rPh>
    <phoneticPr fontId="1"/>
  </si>
  <si>
    <t>とりつくスラブ置換ブレース</t>
    <rPh sb="7" eb="9">
      <t>チカン</t>
    </rPh>
    <phoneticPr fontId="1"/>
  </si>
  <si>
    <t>本</t>
    <rPh sb="0" eb="1">
      <t>ホン</t>
    </rPh>
    <phoneticPr fontId="1"/>
  </si>
  <si>
    <t>スラブ置換ブレースを
梁材軸方向に置換した断面</t>
    <rPh sb="3" eb="5">
      <t>チカン</t>
    </rPh>
    <rPh sb="11" eb="12">
      <t>ハリ</t>
    </rPh>
    <rPh sb="12" eb="14">
      <t>ザイジク</t>
    </rPh>
    <rPh sb="14" eb="16">
      <t>ホウコウ</t>
    </rPh>
    <rPh sb="17" eb="19">
      <t>チカン</t>
    </rPh>
    <rPh sb="21" eb="23">
      <t>ダンメン</t>
    </rPh>
    <phoneticPr fontId="1"/>
  </si>
  <si>
    <t>梁材軸方向のスラブ有効面積</t>
    <rPh sb="0" eb="1">
      <t>ハリ</t>
    </rPh>
    <rPh sb="1" eb="3">
      <t>ザイジク</t>
    </rPh>
    <rPh sb="3" eb="5">
      <t>ホウコウ</t>
    </rPh>
    <rPh sb="9" eb="11">
      <t>ユウコウ</t>
    </rPh>
    <rPh sb="11" eb="13">
      <t>メンセキ</t>
    </rPh>
    <phoneticPr fontId="1"/>
  </si>
  <si>
    <t>スラブのEA</t>
    <phoneticPr fontId="1"/>
  </si>
  <si>
    <t>MN</t>
    <phoneticPr fontId="1"/>
  </si>
  <si>
    <t>梁のEA</t>
    <rPh sb="0" eb="1">
      <t>ハリ</t>
    </rPh>
    <phoneticPr fontId="1"/>
  </si>
  <si>
    <t>ブレース軸力の梁方法分力</t>
    <rPh sb="4" eb="6">
      <t>ジクリョク</t>
    </rPh>
    <rPh sb="7" eb="8">
      <t>ハリ</t>
    </rPh>
    <rPh sb="8" eb="10">
      <t>ホウホウ</t>
    </rPh>
    <rPh sb="10" eb="12">
      <t>ブンリョク</t>
    </rPh>
    <phoneticPr fontId="1"/>
  </si>
  <si>
    <t>kN</t>
    <phoneticPr fontId="1"/>
  </si>
  <si>
    <t>梁負担分</t>
    <rPh sb="0" eb="1">
      <t>ハリ</t>
    </rPh>
    <rPh sb="1" eb="4">
      <t>フタンブン</t>
    </rPh>
    <phoneticPr fontId="1"/>
  </si>
  <si>
    <t>スラブ負担分</t>
    <rPh sb="3" eb="6">
      <t>フタンブン</t>
    </rPh>
    <phoneticPr fontId="1"/>
  </si>
  <si>
    <t>梁の存在応力</t>
    <rPh sb="0" eb="1">
      <t>ハリ</t>
    </rPh>
    <rPh sb="2" eb="4">
      <t>ソンザイ</t>
    </rPh>
    <rPh sb="4" eb="6">
      <t>オウリョク</t>
    </rPh>
    <phoneticPr fontId="1"/>
  </si>
  <si>
    <t>N/mm2</t>
    <phoneticPr fontId="1"/>
  </si>
  <si>
    <t>②側柱の場合</t>
    <rPh sb="1" eb="2">
      <t>ガワ</t>
    </rPh>
    <rPh sb="2" eb="3">
      <t>ハシラ</t>
    </rPh>
    <rPh sb="4" eb="6">
      <t>バアイ</t>
    </rPh>
    <phoneticPr fontId="1"/>
  </si>
  <si>
    <t>②隅柱の場合</t>
    <rPh sb="1" eb="2">
      <t>スミ</t>
    </rPh>
    <rPh sb="2" eb="3">
      <t>ハシラ</t>
    </rPh>
    <rPh sb="4" eb="6">
      <t>バアイ</t>
    </rPh>
    <phoneticPr fontId="1"/>
  </si>
  <si>
    <t>F値</t>
    <rPh sb="1" eb="2">
      <t>アタイ</t>
    </rPh>
    <phoneticPr fontId="1"/>
  </si>
  <si>
    <t>↓黄色部分を入力する</t>
    <rPh sb="1" eb="3">
      <t>キイロ</t>
    </rPh>
    <rPh sb="3" eb="5">
      <t>ブブン</t>
    </rPh>
    <rPh sb="6" eb="8">
      <t>ニュウリョク</t>
    </rPh>
    <phoneticPr fontId="1"/>
  </si>
  <si>
    <t>F値に対して…</t>
    <rPh sb="1" eb="2">
      <t>アタイ</t>
    </rPh>
    <rPh sb="3" eb="4">
      <t>タイ</t>
    </rPh>
    <phoneticPr fontId="1"/>
  </si>
  <si>
    <t>%</t>
    <phoneticPr fontId="1"/>
  </si>
  <si>
    <t>G81MB</t>
    <phoneticPr fontId="1"/>
  </si>
  <si>
    <t>G80MB</t>
    <phoneticPr fontId="1"/>
  </si>
  <si>
    <t>コンクリートヤング率</t>
    <rPh sb="9" eb="10">
      <t>リツ</t>
    </rPh>
    <phoneticPr fontId="1"/>
  </si>
  <si>
    <t>スラブ有効幅</t>
    <rPh sb="3" eb="5">
      <t>ユウコウ</t>
    </rPh>
    <rPh sb="5" eb="6">
      <t>ハバ</t>
    </rPh>
    <phoneticPr fontId="1"/>
  </si>
  <si>
    <t>鉄ヤング率</t>
    <rPh sb="0" eb="1">
      <t>テツ</t>
    </rPh>
    <rPh sb="4" eb="5">
      <t>リツ</t>
    </rPh>
    <phoneticPr fontId="1"/>
  </si>
  <si>
    <t>梁断面積</t>
    <rPh sb="0" eb="1">
      <t>ハリ</t>
    </rPh>
    <rPh sb="1" eb="4">
      <t>ダンメンセキ</t>
    </rPh>
    <phoneticPr fontId="1"/>
  </si>
  <si>
    <t>スラブ有効断面積</t>
    <rPh sb="3" eb="5">
      <t>ユウコウ</t>
    </rPh>
    <rPh sb="5" eb="8">
      <t>ダンメンセキ</t>
    </rPh>
    <phoneticPr fontId="1"/>
  </si>
  <si>
    <t>スラブ軸剛性</t>
    <rPh sb="3" eb="4">
      <t>ジク</t>
    </rPh>
    <rPh sb="4" eb="6">
      <t>ゴウセイ</t>
    </rPh>
    <phoneticPr fontId="1"/>
  </si>
  <si>
    <t>梁軸剛性</t>
    <rPh sb="0" eb="1">
      <t>ハリ</t>
    </rPh>
    <rPh sb="1" eb="2">
      <t>ジク</t>
    </rPh>
    <rPh sb="2" eb="4">
      <t>ゴウセイ</t>
    </rPh>
    <phoneticPr fontId="1"/>
  </si>
  <si>
    <t>梁負担分軸力</t>
    <rPh sb="0" eb="1">
      <t>ハリ</t>
    </rPh>
    <rPh sb="1" eb="4">
      <t>フタンブン</t>
    </rPh>
    <rPh sb="4" eb="5">
      <t>ジク</t>
    </rPh>
    <rPh sb="5" eb="6">
      <t>リョク</t>
    </rPh>
    <phoneticPr fontId="1"/>
  </si>
  <si>
    <t>検定比</t>
    <rPh sb="0" eb="2">
      <t>ケンテイ</t>
    </rPh>
    <rPh sb="2" eb="3">
      <t>ヒ</t>
    </rPh>
    <phoneticPr fontId="1"/>
  </si>
  <si>
    <t>ブレース軸力の水平成分</t>
    <rPh sb="4" eb="6">
      <t>ジクリョク</t>
    </rPh>
    <rPh sb="7" eb="9">
      <t>スイヘイ</t>
    </rPh>
    <rPh sb="9" eb="11">
      <t>セイブン</t>
    </rPh>
    <phoneticPr fontId="1"/>
  </si>
  <si>
    <t>ブレースによる梁圧縮応力度</t>
    <rPh sb="7" eb="8">
      <t>ハリ</t>
    </rPh>
    <rPh sb="8" eb="10">
      <t>アッシュク</t>
    </rPh>
    <rPh sb="10" eb="12">
      <t>オウリョク</t>
    </rPh>
    <rPh sb="12" eb="13">
      <t>ド</t>
    </rPh>
    <phoneticPr fontId="1"/>
  </si>
  <si>
    <t>G89MB</t>
    <phoneticPr fontId="1"/>
  </si>
  <si>
    <t>G88MB</t>
    <phoneticPr fontId="1"/>
  </si>
  <si>
    <t>梁短期許容応力度</t>
    <rPh sb="0" eb="1">
      <t>ハリ</t>
    </rPh>
    <rPh sb="1" eb="3">
      <t>タンキ</t>
    </rPh>
    <rPh sb="3" eb="5">
      <t>キョヨウ</t>
    </rPh>
    <rPh sb="5" eb="7">
      <t>オウリョク</t>
    </rPh>
    <rPh sb="7" eb="8">
      <t>ド</t>
    </rPh>
    <phoneticPr fontId="1"/>
  </si>
  <si>
    <t>梁長期応力度</t>
    <rPh sb="0" eb="1">
      <t>ハリ</t>
    </rPh>
    <rPh sb="1" eb="3">
      <t>チョウキ</t>
    </rPh>
    <rPh sb="3" eb="5">
      <t>オウリョク</t>
    </rPh>
    <rPh sb="5" eb="6">
      <t>ド</t>
    </rPh>
    <phoneticPr fontId="1"/>
  </si>
  <si>
    <t>梁短期応力度</t>
    <rPh sb="0" eb="1">
      <t>ハリ</t>
    </rPh>
    <rPh sb="1" eb="3">
      <t>タンキ</t>
    </rPh>
    <rPh sb="3" eb="5">
      <t>オウリョク</t>
    </rPh>
    <rPh sb="5" eb="6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</si>
</sst>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81" formatCode="0_ 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0070C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/>
    <xf numFmtId="0" fontId="3" fillId="0" borderId="0" xfId="0" applyFont="1"/>
    <xf numFmtId="176" fontId="0" fillId="2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4" xfId="0" applyBorder="1"/>
    <xf numFmtId="0" fontId="0" fillId="0" borderId="7" xfId="0" applyBorder="1"/>
    <xf numFmtId="181" fontId="0" fillId="2" borderId="8" xfId="0" applyNumberFormat="1" applyFill="1" applyBorder="1"/>
    <xf numFmtId="181" fontId="0" fillId="2" borderId="9" xfId="0" applyNumberFormat="1" applyFill="1" applyBorder="1"/>
    <xf numFmtId="0" fontId="0" fillId="2" borderId="8" xfId="0" applyFill="1" applyBorder="1"/>
    <xf numFmtId="0" fontId="0" fillId="2" borderId="9" xfId="0" applyFill="1" applyBorder="1"/>
    <xf numFmtId="181" fontId="0" fillId="0" borderId="8" xfId="0" applyNumberFormat="1" applyBorder="1"/>
    <xf numFmtId="181" fontId="0" fillId="0" borderId="9" xfId="0" applyNumberFormat="1" applyBorder="1"/>
    <xf numFmtId="0" fontId="0" fillId="0" borderId="10" xfId="0" applyBorder="1"/>
    <xf numFmtId="2" fontId="3" fillId="0" borderId="11" xfId="0" applyNumberFormat="1" applyFont="1" applyBorder="1"/>
    <xf numFmtId="181" fontId="0" fillId="2" borderId="17" xfId="0" applyNumberFormat="1" applyFill="1" applyBorder="1"/>
    <xf numFmtId="181" fontId="0" fillId="2" borderId="18" xfId="0" applyNumberFormat="1" applyFill="1" applyBorder="1"/>
    <xf numFmtId="181" fontId="0" fillId="0" borderId="18" xfId="0" applyNumberFormat="1" applyBorder="1"/>
    <xf numFmtId="2" fontId="3" fillId="0" borderId="19" xfId="0" applyNumberFormat="1" applyFont="1" applyBorder="1"/>
    <xf numFmtId="2" fontId="3" fillId="0" borderId="12" xfId="0" applyNumberFormat="1" applyFont="1" applyBorder="1"/>
    <xf numFmtId="0" fontId="4" fillId="0" borderId="1" xfId="0" applyFont="1" applyBorder="1"/>
    <xf numFmtId="176" fontId="4" fillId="0" borderId="16" xfId="0" applyNumberFormat="1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7" xfId="0" applyFont="1" applyBorder="1"/>
    <xf numFmtId="0" fontId="4" fillId="0" borderId="10" xfId="0" applyFont="1" applyBorder="1"/>
    <xf numFmtId="0" fontId="4" fillId="0" borderId="4" xfId="0" applyFont="1" applyBorder="1"/>
    <xf numFmtId="181" fontId="0" fillId="2" borderId="23" xfId="0" applyNumberFormat="1" applyFill="1" applyBorder="1"/>
    <xf numFmtId="181" fontId="0" fillId="2" borderId="5" xfId="0" applyNumberFormat="1" applyFill="1" applyBorder="1"/>
    <xf numFmtId="181" fontId="0" fillId="2" borderId="6" xfId="0" applyNumberFormat="1" applyFill="1" applyBorder="1"/>
    <xf numFmtId="181" fontId="0" fillId="0" borderId="19" xfId="0" applyNumberFormat="1" applyBorder="1"/>
    <xf numFmtId="181" fontId="0" fillId="0" borderId="11" xfId="0" applyNumberFormat="1" applyBorder="1"/>
    <xf numFmtId="181" fontId="0" fillId="0" borderId="12" xfId="0" applyNumberFormat="1" applyBorder="1"/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/>
    <xf numFmtId="181" fontId="5" fillId="0" borderId="18" xfId="0" applyNumberFormat="1" applyFont="1" applyBorder="1"/>
    <xf numFmtId="181" fontId="5" fillId="0" borderId="8" xfId="0" applyNumberFormat="1" applyFont="1" applyBorder="1"/>
    <xf numFmtId="181" fontId="5" fillId="0" borderId="9" xfId="0" applyNumberFormat="1" applyFont="1" applyBorder="1"/>
    <xf numFmtId="181" fontId="5" fillId="0" borderId="20" xfId="0" applyNumberFormat="1" applyFont="1" applyBorder="1"/>
    <xf numFmtId="181" fontId="5" fillId="0" borderId="21" xfId="0" applyNumberFormat="1" applyFont="1" applyBorder="1"/>
    <xf numFmtId="181" fontId="5" fillId="0" borderId="22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4"/>
  <sheetViews>
    <sheetView workbookViewId="0">
      <selection activeCell="C5" sqref="C5"/>
    </sheetView>
  </sheetViews>
  <sheetFormatPr defaultRowHeight="18.75"/>
  <cols>
    <col min="2" max="2" width="27.25" customWidth="1"/>
    <col min="3" max="3" width="12.375" style="2" bestFit="1" customWidth="1"/>
  </cols>
  <sheetData>
    <row r="1" spans="2:4">
      <c r="C1" s="2" t="s">
        <v>29</v>
      </c>
    </row>
    <row r="2" spans="2:4">
      <c r="B2" t="s">
        <v>10</v>
      </c>
      <c r="C2" s="6">
        <v>10500</v>
      </c>
      <c r="D2" t="s">
        <v>6</v>
      </c>
    </row>
    <row r="3" spans="2:4">
      <c r="B3" t="s">
        <v>9</v>
      </c>
      <c r="C3" s="6">
        <v>10500</v>
      </c>
      <c r="D3" t="s">
        <v>6</v>
      </c>
    </row>
    <row r="4" spans="2:4">
      <c r="B4" t="s">
        <v>2</v>
      </c>
      <c r="C4" s="6">
        <v>21000</v>
      </c>
      <c r="D4" t="s">
        <v>11</v>
      </c>
    </row>
    <row r="5" spans="2:4">
      <c r="B5" t="s">
        <v>0</v>
      </c>
      <c r="C5" s="6">
        <v>962372</v>
      </c>
      <c r="D5" t="s">
        <v>8</v>
      </c>
    </row>
    <row r="6" spans="2:4">
      <c r="B6" t="s">
        <v>1</v>
      </c>
      <c r="C6" s="6">
        <v>2000</v>
      </c>
      <c r="D6" t="s">
        <v>6</v>
      </c>
    </row>
    <row r="7" spans="2:4">
      <c r="B7" t="s">
        <v>5</v>
      </c>
      <c r="C7" s="6">
        <v>180</v>
      </c>
      <c r="D7" t="s">
        <v>6</v>
      </c>
    </row>
    <row r="8" spans="2:4">
      <c r="B8" t="s">
        <v>3</v>
      </c>
      <c r="C8" s="6">
        <v>205000</v>
      </c>
      <c r="D8" t="s">
        <v>7</v>
      </c>
    </row>
    <row r="9" spans="2:4">
      <c r="B9" t="s">
        <v>4</v>
      </c>
      <c r="C9" s="6">
        <v>26350</v>
      </c>
      <c r="D9" t="s">
        <v>8</v>
      </c>
    </row>
    <row r="10" spans="2:4">
      <c r="B10" t="s">
        <v>20</v>
      </c>
      <c r="C10" s="6">
        <v>3500</v>
      </c>
      <c r="D10" t="s">
        <v>21</v>
      </c>
    </row>
    <row r="11" spans="2:4">
      <c r="B11" t="s">
        <v>28</v>
      </c>
      <c r="C11" s="6">
        <v>235</v>
      </c>
      <c r="D11" t="s">
        <v>25</v>
      </c>
    </row>
    <row r="13" spans="2:4">
      <c r="B13" t="s">
        <v>12</v>
      </c>
    </row>
    <row r="14" spans="2:4">
      <c r="B14" s="1" t="s">
        <v>13</v>
      </c>
      <c r="C14" s="3">
        <v>4</v>
      </c>
      <c r="D14" s="1" t="s">
        <v>14</v>
      </c>
    </row>
    <row r="15" spans="2:4">
      <c r="B15" s="7" t="s">
        <v>15</v>
      </c>
      <c r="C15" s="9">
        <f>$C$5/SQRT($C$2^2+$C$3^2)*$C$3</f>
        <v>680499.76722406002</v>
      </c>
      <c r="D15" s="8" t="s">
        <v>8</v>
      </c>
    </row>
    <row r="16" spans="2:4">
      <c r="B16" s="8"/>
      <c r="C16" s="9"/>
      <c r="D16" s="8"/>
    </row>
    <row r="17" spans="2:6">
      <c r="B17" t="s">
        <v>16</v>
      </c>
      <c r="C17" s="2">
        <f>$C$6*$C$7</f>
        <v>360000</v>
      </c>
      <c r="D17" t="s">
        <v>8</v>
      </c>
    </row>
    <row r="18" spans="2:6">
      <c r="B18" t="s">
        <v>17</v>
      </c>
      <c r="C18" s="2">
        <f>(C15*C14+C17)*$C$4/1000000</f>
        <v>64721.980446821042</v>
      </c>
      <c r="D18" t="s">
        <v>18</v>
      </c>
    </row>
    <row r="19" spans="2:6">
      <c r="B19" t="s">
        <v>19</v>
      </c>
      <c r="C19" s="2">
        <f>$C$8*$C$9/1000000</f>
        <v>5401.75</v>
      </c>
      <c r="D19" t="s">
        <v>18</v>
      </c>
    </row>
    <row r="20" spans="2:6">
      <c r="B20" t="s">
        <v>22</v>
      </c>
      <c r="C20" s="2">
        <f>$C$10/(C18+C19)*C19</f>
        <v>269.61094168168404</v>
      </c>
      <c r="D20" t="s">
        <v>21</v>
      </c>
    </row>
    <row r="21" spans="2:6">
      <c r="B21" t="s">
        <v>23</v>
      </c>
      <c r="C21" s="2">
        <f>$C$10-C20</f>
        <v>3230.3890583183161</v>
      </c>
      <c r="D21" t="s">
        <v>21</v>
      </c>
      <c r="E21" t="s">
        <v>30</v>
      </c>
    </row>
    <row r="22" spans="2:6">
      <c r="B22" t="s">
        <v>24</v>
      </c>
      <c r="C22" s="4">
        <f>C20*1000/$C$9</f>
        <v>10.231914295320077</v>
      </c>
      <c r="D22" t="s">
        <v>25</v>
      </c>
      <c r="E22" s="5">
        <f>C22/$C$11*100</f>
        <v>4.3540060831149265</v>
      </c>
      <c r="F22" t="s">
        <v>31</v>
      </c>
    </row>
    <row r="24" spans="2:6">
      <c r="B24" t="s">
        <v>26</v>
      </c>
    </row>
    <row r="25" spans="2:6">
      <c r="B25" s="1" t="s">
        <v>13</v>
      </c>
      <c r="C25" s="3">
        <v>2</v>
      </c>
      <c r="D25" s="1" t="s">
        <v>14</v>
      </c>
    </row>
    <row r="26" spans="2:6" ht="18" customHeight="1">
      <c r="B26" s="7" t="s">
        <v>15</v>
      </c>
      <c r="C26" s="9">
        <f>$C$5/SQRT($C$2^2+$C$3^2)*$C$3</f>
        <v>680499.76722406002</v>
      </c>
      <c r="D26" s="8" t="s">
        <v>8</v>
      </c>
    </row>
    <row r="27" spans="2:6">
      <c r="B27" s="8"/>
      <c r="C27" s="9"/>
      <c r="D27" s="8"/>
    </row>
    <row r="28" spans="2:6">
      <c r="B28" t="s">
        <v>16</v>
      </c>
      <c r="C28" s="2">
        <f>$C$6*$C$7</f>
        <v>360000</v>
      </c>
      <c r="D28" t="s">
        <v>8</v>
      </c>
    </row>
    <row r="29" spans="2:6">
      <c r="B29" t="s">
        <v>17</v>
      </c>
      <c r="C29" s="2">
        <f>(C26*C25+C28)*$C$4/1000000</f>
        <v>36140.990223410525</v>
      </c>
      <c r="D29" t="s">
        <v>18</v>
      </c>
    </row>
    <row r="30" spans="2:6">
      <c r="B30" t="s">
        <v>19</v>
      </c>
      <c r="C30" s="2">
        <f>$C$8*$C$9/1000000</f>
        <v>5401.75</v>
      </c>
      <c r="D30" t="s">
        <v>18</v>
      </c>
    </row>
    <row r="31" spans="2:6">
      <c r="B31" t="s">
        <v>22</v>
      </c>
      <c r="C31" s="2">
        <f>$C$10/(C29+C30)*C30</f>
        <v>455.10057589667269</v>
      </c>
      <c r="D31" t="s">
        <v>21</v>
      </c>
    </row>
    <row r="32" spans="2:6">
      <c r="B32" t="s">
        <v>23</v>
      </c>
      <c r="C32" s="2">
        <f>$C$10-C31</f>
        <v>3044.8994241033274</v>
      </c>
      <c r="D32" t="s">
        <v>21</v>
      </c>
      <c r="E32" t="s">
        <v>30</v>
      </c>
    </row>
    <row r="33" spans="2:6">
      <c r="B33" t="s">
        <v>24</v>
      </c>
      <c r="C33" s="4">
        <f>C31*1000/$C$9</f>
        <v>17.271369104238051</v>
      </c>
      <c r="D33" t="s">
        <v>25</v>
      </c>
      <c r="E33" s="5">
        <f>C33/$C$11*100</f>
        <v>7.3495187677608724</v>
      </c>
      <c r="F33" t="s">
        <v>31</v>
      </c>
    </row>
    <row r="35" spans="2:6">
      <c r="B35" t="s">
        <v>27</v>
      </c>
    </row>
    <row r="36" spans="2:6">
      <c r="B36" s="1" t="s">
        <v>13</v>
      </c>
      <c r="C36" s="3">
        <v>1</v>
      </c>
      <c r="D36" s="1" t="s">
        <v>14</v>
      </c>
    </row>
    <row r="37" spans="2:6">
      <c r="B37" s="7" t="s">
        <v>15</v>
      </c>
      <c r="C37" s="9">
        <f>$C$5/SQRT($C$2^2+$C$3^2)*$C$3</f>
        <v>680499.76722406002</v>
      </c>
      <c r="D37" s="8" t="s">
        <v>8</v>
      </c>
    </row>
    <row r="38" spans="2:6">
      <c r="B38" s="8"/>
      <c r="C38" s="9"/>
      <c r="D38" s="8"/>
    </row>
    <row r="39" spans="2:6">
      <c r="B39" t="s">
        <v>16</v>
      </c>
      <c r="C39" s="2">
        <f>$C$6*$C$7</f>
        <v>360000</v>
      </c>
      <c r="D39" t="s">
        <v>8</v>
      </c>
    </row>
    <row r="40" spans="2:6">
      <c r="B40" t="s">
        <v>17</v>
      </c>
      <c r="C40" s="2">
        <f>(C37*C36+C39)*$C$4/1000000</f>
        <v>21850.495111705262</v>
      </c>
      <c r="D40" t="s">
        <v>18</v>
      </c>
    </row>
    <row r="41" spans="2:6">
      <c r="B41" t="s">
        <v>19</v>
      </c>
      <c r="C41" s="2">
        <f>$C$8*$C$9/1000000</f>
        <v>5401.75</v>
      </c>
      <c r="D41" t="s">
        <v>18</v>
      </c>
    </row>
    <row r="42" spans="2:6">
      <c r="B42" t="s">
        <v>22</v>
      </c>
      <c r="C42" s="2">
        <f>$C$10/(C40+C41)*C41</f>
        <v>693.74559499611735</v>
      </c>
      <c r="D42" t="s">
        <v>21</v>
      </c>
    </row>
    <row r="43" spans="2:6">
      <c r="B43" t="s">
        <v>23</v>
      </c>
      <c r="C43" s="2">
        <f>$C$10-C42</f>
        <v>2806.2544050038828</v>
      </c>
      <c r="D43" t="s">
        <v>21</v>
      </c>
      <c r="E43" t="s">
        <v>30</v>
      </c>
    </row>
    <row r="44" spans="2:6">
      <c r="B44" t="s">
        <v>24</v>
      </c>
      <c r="C44" s="4">
        <f>C42*1000/$C$9</f>
        <v>26.328106071958914</v>
      </c>
      <c r="D44" t="s">
        <v>25</v>
      </c>
      <c r="E44" s="5">
        <f>C44/$C$11*100</f>
        <v>11.203449392322943</v>
      </c>
      <c r="F44" t="s">
        <v>31</v>
      </c>
    </row>
  </sheetData>
  <mergeCells count="9">
    <mergeCell ref="B37:B38"/>
    <mergeCell ref="C37:C38"/>
    <mergeCell ref="D37:D38"/>
    <mergeCell ref="B15:B16"/>
    <mergeCell ref="C15:C16"/>
    <mergeCell ref="D15:D16"/>
    <mergeCell ref="B26:B27"/>
    <mergeCell ref="C26:C27"/>
    <mergeCell ref="D26:D2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6BF7-6132-4EBC-BFD3-B4846BC77171}">
  <dimension ref="A1:F16"/>
  <sheetViews>
    <sheetView tabSelected="1" workbookViewId="0">
      <selection activeCell="D17" sqref="D17"/>
    </sheetView>
  </sheetViews>
  <sheetFormatPr defaultRowHeight="18.75"/>
  <cols>
    <col min="1" max="1" width="27.875" bestFit="1" customWidth="1"/>
    <col min="2" max="2" width="8" bestFit="1" customWidth="1"/>
    <col min="3" max="4" width="10.625" style="2" customWidth="1"/>
    <col min="5" max="6" width="10.625" customWidth="1"/>
  </cols>
  <sheetData>
    <row r="1" spans="1:6" ht="19.5" thickBot="1">
      <c r="A1" s="25"/>
      <c r="B1" s="25"/>
      <c r="C1" s="26" t="s">
        <v>45</v>
      </c>
      <c r="D1" s="27" t="s">
        <v>46</v>
      </c>
      <c r="E1" s="27" t="s">
        <v>32</v>
      </c>
      <c r="F1" s="28" t="s">
        <v>33</v>
      </c>
    </row>
    <row r="2" spans="1:6">
      <c r="A2" s="32" t="s">
        <v>34</v>
      </c>
      <c r="B2" s="10" t="s">
        <v>25</v>
      </c>
      <c r="C2" s="33">
        <v>21000</v>
      </c>
      <c r="D2" s="34">
        <v>21000</v>
      </c>
      <c r="E2" s="34">
        <v>21000</v>
      </c>
      <c r="F2" s="35">
        <v>21000</v>
      </c>
    </row>
    <row r="3" spans="1:6">
      <c r="A3" s="30" t="s">
        <v>35</v>
      </c>
      <c r="B3" s="11" t="s">
        <v>6</v>
      </c>
      <c r="C3" s="21">
        <v>2000</v>
      </c>
      <c r="D3" s="12">
        <v>2000</v>
      </c>
      <c r="E3" s="12">
        <v>2000</v>
      </c>
      <c r="F3" s="13">
        <v>2000</v>
      </c>
    </row>
    <row r="4" spans="1:6">
      <c r="A4" s="30" t="s">
        <v>5</v>
      </c>
      <c r="B4" s="11" t="s">
        <v>6</v>
      </c>
      <c r="C4" s="21">
        <v>180</v>
      </c>
      <c r="D4" s="12">
        <v>180</v>
      </c>
      <c r="E4" s="12">
        <v>180</v>
      </c>
      <c r="F4" s="13">
        <v>180</v>
      </c>
    </row>
    <row r="5" spans="1:6">
      <c r="A5" s="30" t="s">
        <v>38</v>
      </c>
      <c r="B5" s="11" t="s">
        <v>8</v>
      </c>
      <c r="C5" s="22">
        <f>C3*C4</f>
        <v>360000</v>
      </c>
      <c r="D5" s="16">
        <f>D3*D4</f>
        <v>360000</v>
      </c>
      <c r="E5" s="16">
        <f>E3*E4</f>
        <v>360000</v>
      </c>
      <c r="F5" s="17">
        <f>F3*F4</f>
        <v>360000</v>
      </c>
    </row>
    <row r="6" spans="1:6" ht="19.5" thickBot="1">
      <c r="A6" s="31" t="s">
        <v>39</v>
      </c>
      <c r="B6" s="18" t="s">
        <v>21</v>
      </c>
      <c r="C6" s="36">
        <f>C5*C2/1000</f>
        <v>7560000</v>
      </c>
      <c r="D6" s="37">
        <f>D5*D2/1000</f>
        <v>7560000</v>
      </c>
      <c r="E6" s="37">
        <f>E5*E2/1000</f>
        <v>7560000</v>
      </c>
      <c r="F6" s="38">
        <f>F5*F2/1000</f>
        <v>7560000</v>
      </c>
    </row>
    <row r="7" spans="1:6">
      <c r="A7" s="32" t="s">
        <v>36</v>
      </c>
      <c r="B7" s="10" t="s">
        <v>25</v>
      </c>
      <c r="C7" s="33">
        <v>205000</v>
      </c>
      <c r="D7" s="34">
        <v>205000</v>
      </c>
      <c r="E7" s="34">
        <v>205000</v>
      </c>
      <c r="F7" s="35">
        <v>205000</v>
      </c>
    </row>
    <row r="8" spans="1:6">
      <c r="A8" s="30" t="s">
        <v>37</v>
      </c>
      <c r="B8" s="11" t="s">
        <v>8</v>
      </c>
      <c r="C8" s="21">
        <f>266.9*100</f>
        <v>26689.999999999996</v>
      </c>
      <c r="D8" s="14">
        <f>303.7*100</f>
        <v>30370</v>
      </c>
      <c r="E8" s="14">
        <f>336*100</f>
        <v>33600</v>
      </c>
      <c r="F8" s="15">
        <f>263.5*100</f>
        <v>26350</v>
      </c>
    </row>
    <row r="9" spans="1:6" ht="19.5" thickBot="1">
      <c r="A9" s="31" t="s">
        <v>40</v>
      </c>
      <c r="B9" s="18" t="s">
        <v>21</v>
      </c>
      <c r="C9" s="36">
        <f>C7*C8/1000</f>
        <v>5471449.9999999991</v>
      </c>
      <c r="D9" s="37">
        <f>D7*D8/1000</f>
        <v>6225850</v>
      </c>
      <c r="E9" s="37">
        <f>E7*E8/1000</f>
        <v>6888000</v>
      </c>
      <c r="F9" s="38">
        <f>F7*F8/1000</f>
        <v>5401750</v>
      </c>
    </row>
    <row r="10" spans="1:6">
      <c r="A10" s="29" t="s">
        <v>43</v>
      </c>
      <c r="B10" s="10" t="s">
        <v>21</v>
      </c>
      <c r="C10" s="33">
        <v>3000</v>
      </c>
      <c r="D10" s="41">
        <v>4400</v>
      </c>
      <c r="E10" s="41">
        <v>3000</v>
      </c>
      <c r="F10" s="42">
        <v>4400</v>
      </c>
    </row>
    <row r="11" spans="1:6">
      <c r="A11" s="30" t="s">
        <v>41</v>
      </c>
      <c r="B11" s="11" t="s">
        <v>21</v>
      </c>
      <c r="C11" s="22">
        <f>C10/(C6+C9)*C9</f>
        <v>1259.5950565746712</v>
      </c>
      <c r="D11" s="16">
        <f>D10/(D6+D9)*D9</f>
        <v>1987.0911115382803</v>
      </c>
      <c r="E11" s="16">
        <f>E10/(E6+E9)*E9</f>
        <v>1430.2325581395348</v>
      </c>
      <c r="F11" s="17">
        <f>F10/(F6+F9)*F9</f>
        <v>1833.6798657588674</v>
      </c>
    </row>
    <row r="12" spans="1:6">
      <c r="A12" s="30" t="s">
        <v>44</v>
      </c>
      <c r="B12" s="11" t="s">
        <v>25</v>
      </c>
      <c r="C12" s="46">
        <f>C11*1000/C8</f>
        <v>47.193520291295286</v>
      </c>
      <c r="D12" s="47">
        <f>D11*1000/D8</f>
        <v>65.429407689768865</v>
      </c>
      <c r="E12" s="47">
        <f>E11*1000/E8</f>
        <v>42.566445182724252</v>
      </c>
      <c r="F12" s="48">
        <f>F11*1000/F8</f>
        <v>69.589368719501607</v>
      </c>
    </row>
    <row r="13" spans="1:6">
      <c r="A13" s="30" t="s">
        <v>48</v>
      </c>
      <c r="B13" s="11" t="s">
        <v>25</v>
      </c>
      <c r="C13" s="46">
        <f>C15/1.5</f>
        <v>216.66666666666666</v>
      </c>
      <c r="D13" s="47">
        <f t="shared" ref="D13:F13" si="0">D15/1.5</f>
        <v>216.66666666666666</v>
      </c>
      <c r="E13" s="47">
        <f t="shared" si="0"/>
        <v>216.66666666666666</v>
      </c>
      <c r="F13" s="48">
        <f t="shared" si="0"/>
        <v>216.66666666666666</v>
      </c>
    </row>
    <row r="14" spans="1:6">
      <c r="A14" s="30" t="s">
        <v>49</v>
      </c>
      <c r="B14" s="11" t="s">
        <v>25</v>
      </c>
      <c r="C14" s="43">
        <f>C12+C13</f>
        <v>263.86018695796196</v>
      </c>
      <c r="D14" s="44">
        <f>D12+D13</f>
        <v>282.09607435643551</v>
      </c>
      <c r="E14" s="44">
        <f>E12+E13</f>
        <v>259.23311184939092</v>
      </c>
      <c r="F14" s="45">
        <f>F12+F13</f>
        <v>286.25603538616826</v>
      </c>
    </row>
    <row r="15" spans="1:6">
      <c r="A15" s="30" t="s">
        <v>47</v>
      </c>
      <c r="B15" s="11" t="s">
        <v>25</v>
      </c>
      <c r="C15" s="20">
        <v>325</v>
      </c>
      <c r="D15" s="39">
        <v>325</v>
      </c>
      <c r="E15" s="39">
        <v>325</v>
      </c>
      <c r="F15" s="40">
        <v>325</v>
      </c>
    </row>
    <row r="16" spans="1:6" ht="19.5" thickBot="1">
      <c r="A16" s="31" t="s">
        <v>42</v>
      </c>
      <c r="B16" s="18"/>
      <c r="C16" s="23">
        <f>C14/C15</f>
        <v>0.81187749833219058</v>
      </c>
      <c r="D16" s="19">
        <f>D14/D15</f>
        <v>0.86798792109672462</v>
      </c>
      <c r="E16" s="19">
        <f>E14/E15</f>
        <v>0.79764034415197205</v>
      </c>
      <c r="F16" s="24">
        <f>F14/F15</f>
        <v>0.8807878011882101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araki</dc:creator>
  <cp:lastModifiedBy>Kota Tsuboi</cp:lastModifiedBy>
  <dcterms:created xsi:type="dcterms:W3CDTF">2015-06-05T18:19:34Z</dcterms:created>
  <dcterms:modified xsi:type="dcterms:W3CDTF">2025-06-23T02:38:12Z</dcterms:modified>
</cp:coreProperties>
</file>