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a44ef2ff30a9bf4/00_24webclamp/00_戸田建設九州支店某案件495/02設計資料/じ)梁の軸力に関する考察/"/>
    </mc:Choice>
  </mc:AlternateContent>
  <xr:revisionPtr revIDLastSave="433" documentId="11_AD4D066CA252ABDACC1048861151FFB072EEDF53" xr6:coauthVersionLast="47" xr6:coauthVersionMax="47" xr10:uidLastSave="{1A760EA8-85E5-48F4-AC24-5E2540A09B0E}"/>
  <bookViews>
    <workbookView xWindow="5460" yWindow="480" windowWidth="16800" windowHeight="9670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C7" i="2"/>
  <c r="F4" i="2"/>
  <c r="E4" i="2"/>
  <c r="D4" i="2"/>
  <c r="C4" i="2"/>
  <c r="F2" i="2"/>
  <c r="F5" i="2" s="1"/>
  <c r="E2" i="2"/>
  <c r="E5" i="2" s="1"/>
  <c r="D2" i="2"/>
  <c r="D5" i="2" s="1"/>
  <c r="C2" i="2"/>
  <c r="C5" i="2" s="1"/>
  <c r="E12" i="1"/>
  <c r="C17" i="1"/>
  <c r="C25" i="1"/>
  <c r="C19" i="1"/>
  <c r="C18" i="1"/>
  <c r="C26" i="1"/>
  <c r="C6" i="1"/>
  <c r="C20" i="1" l="1"/>
  <c r="C21" i="1" s="1"/>
  <c r="E21" i="1" s="1"/>
  <c r="C27" i="1"/>
  <c r="C28" i="1" s="1"/>
  <c r="C29" i="1" l="1"/>
  <c r="E29" i="1" s="1"/>
</calcChain>
</file>

<file path=xl/sharedStrings.xml><?xml version="1.0" encoding="utf-8"?>
<sst xmlns="http://schemas.openxmlformats.org/spreadsheetml/2006/main" count="65" uniqueCount="38">
  <si>
    <t>mm</t>
    <phoneticPr fontId="1"/>
  </si>
  <si>
    <t>Mpa</t>
    <phoneticPr fontId="1"/>
  </si>
  <si>
    <t>mm2</t>
    <phoneticPr fontId="1"/>
  </si>
  <si>
    <t>MN</t>
    <phoneticPr fontId="1"/>
  </si>
  <si>
    <t>kN</t>
    <phoneticPr fontId="1"/>
  </si>
  <si>
    <t>N/mm2</t>
    <phoneticPr fontId="1"/>
  </si>
  <si>
    <t>%</t>
    <phoneticPr fontId="1"/>
  </si>
  <si>
    <t>面</t>
    <rPh sb="0" eb="1">
      <t>メン</t>
    </rPh>
    <phoneticPr fontId="1"/>
  </si>
  <si>
    <t>梁が面しているスラブ</t>
    <rPh sb="0" eb="1">
      <t>ハリ</t>
    </rPh>
    <rPh sb="2" eb="3">
      <t>メン</t>
    </rPh>
    <phoneticPr fontId="1"/>
  </si>
  <si>
    <t>N: ブレース軸力の梁方向分力</t>
    <rPh sb="7" eb="9">
      <t>ジクリョク</t>
    </rPh>
    <rPh sb="10" eb="11">
      <t>ハリ</t>
    </rPh>
    <rPh sb="11" eb="13">
      <t>ホウコウ</t>
    </rPh>
    <rPh sb="13" eb="15">
      <t>ブンリョク</t>
    </rPh>
    <phoneticPr fontId="1"/>
  </si>
  <si>
    <t>梁の存在応力 Ns/Ab</t>
    <rPh sb="0" eb="1">
      <t>ハリ</t>
    </rPh>
    <rPh sb="2" eb="4">
      <t>ソンザイ</t>
    </rPh>
    <rPh sb="4" eb="6">
      <t>オウリョク</t>
    </rPh>
    <phoneticPr fontId="1"/>
  </si>
  <si>
    <t>B：スラブ幅</t>
    <rPh sb="5" eb="6">
      <t>ハバ</t>
    </rPh>
    <phoneticPr fontId="1"/>
  </si>
  <si>
    <t>H：スラブ長さ</t>
    <rPh sb="5" eb="6">
      <t>ナガ</t>
    </rPh>
    <phoneticPr fontId="1"/>
  </si>
  <si>
    <t>Ec：コンクリートのヤング率</t>
    <rPh sb="13" eb="14">
      <t>リツ</t>
    </rPh>
    <phoneticPr fontId="1"/>
  </si>
  <si>
    <t>G：コンクリートせん断弾性係数</t>
    <rPh sb="10" eb="11">
      <t>ダン</t>
    </rPh>
    <rPh sb="11" eb="13">
      <t>ダンセイ</t>
    </rPh>
    <rPh sb="13" eb="15">
      <t>ケイスウ</t>
    </rPh>
    <phoneticPr fontId="1"/>
  </si>
  <si>
    <t>②外周部梁の場合</t>
    <rPh sb="1" eb="3">
      <t>ガイシュウ</t>
    </rPh>
    <rPh sb="3" eb="4">
      <t>ブ</t>
    </rPh>
    <rPh sb="4" eb="5">
      <t>ハリ</t>
    </rPh>
    <rPh sb="6" eb="8">
      <t>バアイ</t>
    </rPh>
    <phoneticPr fontId="1"/>
  </si>
  <si>
    <t>②内部の場合</t>
    <rPh sb="1" eb="3">
      <t>ナイブ</t>
    </rPh>
    <rPh sb="4" eb="6">
      <t>バアイ</t>
    </rPh>
    <phoneticPr fontId="1"/>
  </si>
  <si>
    <t>Ba：スラブの有効幅</t>
    <rPh sb="7" eb="9">
      <t>ユウコウ</t>
    </rPh>
    <rPh sb="9" eb="10">
      <t>ハバ</t>
    </rPh>
    <phoneticPr fontId="1"/>
  </si>
  <si>
    <t>t：スラブ厚</t>
    <rPh sb="5" eb="6">
      <t>アツ</t>
    </rPh>
    <phoneticPr fontId="1"/>
  </si>
  <si>
    <t>Es：鉄骨のヤング率</t>
    <rPh sb="3" eb="5">
      <t>テッコツ</t>
    </rPh>
    <rPh sb="9" eb="10">
      <t>リツ</t>
    </rPh>
    <phoneticPr fontId="1"/>
  </si>
  <si>
    <t>Ab：梁の断面積</t>
    <rPh sb="3" eb="4">
      <t>ハリ</t>
    </rPh>
    <rPh sb="5" eb="8">
      <t>ダンメンセキ</t>
    </rPh>
    <phoneticPr fontId="1"/>
  </si>
  <si>
    <t>F：鉄骨梁のF値</t>
    <rPh sb="2" eb="4">
      <t>テッコツ</t>
    </rPh>
    <rPh sb="4" eb="5">
      <t>ハリ</t>
    </rPh>
    <rPh sb="7" eb="8">
      <t>アタイ</t>
    </rPh>
    <phoneticPr fontId="1"/>
  </si>
  <si>
    <t>κ：形状係数</t>
    <rPh sb="2" eb="4">
      <t>ケイジョウ</t>
    </rPh>
    <rPh sb="4" eb="6">
      <t>ケイスウ</t>
    </rPh>
    <phoneticPr fontId="1"/>
  </si>
  <si>
    <t>K1: スラブのせん断剛性</t>
    <rPh sb="10" eb="11">
      <t>ダン</t>
    </rPh>
    <rPh sb="11" eb="13">
      <t>ゴウセイ</t>
    </rPh>
    <phoneticPr fontId="1"/>
  </si>
  <si>
    <t>K3: 鉄骨梁の軸合成EA</t>
    <rPh sb="4" eb="6">
      <t>テッコツ</t>
    </rPh>
    <rPh sb="6" eb="7">
      <t>ハリ</t>
    </rPh>
    <rPh sb="8" eb="9">
      <t>ジク</t>
    </rPh>
    <rPh sb="9" eb="11">
      <t>ゴウセイ</t>
    </rPh>
    <phoneticPr fontId="1"/>
  </si>
  <si>
    <t>K2: 合成梁のスラブ分軸剛性EA</t>
    <rPh sb="4" eb="6">
      <t>ゴウセイ</t>
    </rPh>
    <rPh sb="6" eb="7">
      <t>ハリ</t>
    </rPh>
    <rPh sb="11" eb="12">
      <t>ブン</t>
    </rPh>
    <rPh sb="12" eb="13">
      <t>ジク</t>
    </rPh>
    <rPh sb="13" eb="15">
      <t>ゴウセイ</t>
    </rPh>
    <phoneticPr fontId="1"/>
  </si>
  <si>
    <t>梁負担分 Ns=N x K3 / (K1+K2+K3)</t>
    <rPh sb="0" eb="1">
      <t>ハリ</t>
    </rPh>
    <rPh sb="1" eb="4">
      <t>フタンブン</t>
    </rPh>
    <phoneticPr fontId="1"/>
  </si>
  <si>
    <t>←G81MBの断面積</t>
    <rPh sb="7" eb="10">
      <t>ダンメンセキ</t>
    </rPh>
    <phoneticPr fontId="1"/>
  </si>
  <si>
    <t>G89MB</t>
    <phoneticPr fontId="1"/>
  </si>
  <si>
    <t>G88MB</t>
    <phoneticPr fontId="1"/>
  </si>
  <si>
    <t>G81MB</t>
    <phoneticPr fontId="1"/>
  </si>
  <si>
    <t>G80MB</t>
    <phoneticPr fontId="1"/>
  </si>
  <si>
    <t>梁断面積</t>
    <rPh sb="0" eb="1">
      <t>ハリ</t>
    </rPh>
    <rPh sb="1" eb="4">
      <t>ダンメンセキ</t>
    </rPh>
    <phoneticPr fontId="1"/>
  </si>
  <si>
    <t>梁長期応力度</t>
    <rPh sb="0" eb="1">
      <t>ハリ</t>
    </rPh>
    <rPh sb="1" eb="3">
      <t>チョウキ</t>
    </rPh>
    <rPh sb="3" eb="5">
      <t>オウリョク</t>
    </rPh>
    <rPh sb="5" eb="6">
      <t>ド</t>
    </rPh>
    <phoneticPr fontId="1"/>
  </si>
  <si>
    <t>梁短期許容応力度</t>
    <rPh sb="0" eb="1">
      <t>ハリ</t>
    </rPh>
    <rPh sb="1" eb="3">
      <t>タンキ</t>
    </rPh>
    <rPh sb="3" eb="5">
      <t>キョヨウ</t>
    </rPh>
    <rPh sb="5" eb="7">
      <t>オウリョク</t>
    </rPh>
    <rPh sb="7" eb="8">
      <t>ド</t>
    </rPh>
    <phoneticPr fontId="1"/>
  </si>
  <si>
    <t>検定比</t>
    <rPh sb="0" eb="2">
      <t>ケンテイ</t>
    </rPh>
    <rPh sb="2" eb="3">
      <t>ヒ</t>
    </rPh>
    <phoneticPr fontId="1"/>
  </si>
  <si>
    <t>検討軸力</t>
    <rPh sb="0" eb="2">
      <t>ケントウ</t>
    </rPh>
    <rPh sb="2" eb="4">
      <t>ジクリョク</t>
    </rPh>
    <phoneticPr fontId="1"/>
  </si>
  <si>
    <t>梁に生じる軸力</t>
    <rPh sb="0" eb="1">
      <t>ハリ</t>
    </rPh>
    <rPh sb="2" eb="3">
      <t>ショウ</t>
    </rPh>
    <rPh sb="5" eb="7">
      <t>ジクリョク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</si>
</sst>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0070C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/>
    <xf numFmtId="0" fontId="3" fillId="0" borderId="0" xfId="0" applyFont="1"/>
    <xf numFmtId="176" fontId="0" fillId="2" borderId="0" xfId="0" applyNumberFormat="1" applyFill="1"/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/>
    </xf>
    <xf numFmtId="176" fontId="2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4" fillId="0" borderId="0" xfId="0" applyFont="1"/>
    <xf numFmtId="0" fontId="4" fillId="0" borderId="1" xfId="0" applyFont="1" applyBorder="1"/>
    <xf numFmtId="176" fontId="4" fillId="0" borderId="1" xfId="0" applyNumberFormat="1" applyFont="1" applyBorder="1"/>
    <xf numFmtId="0" fontId="0" fillId="0" borderId="1" xfId="0" applyBorder="1"/>
    <xf numFmtId="177" fontId="0" fillId="2" borderId="1" xfId="0" applyNumberFormat="1" applyFill="1" applyBorder="1"/>
    <xf numFmtId="0" fontId="0" fillId="2" borderId="1" xfId="0" applyFill="1" applyBorder="1"/>
    <xf numFmtId="177" fontId="0" fillId="0" borderId="1" xfId="0" applyNumberFormat="1" applyBorder="1"/>
    <xf numFmtId="177" fontId="5" fillId="0" borderId="1" xfId="0" applyNumberFormat="1" applyFont="1" applyBorder="1"/>
    <xf numFmtId="2" fontId="3" fillId="0" borderId="1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F14F-ED81-4CAE-81F0-1BD37A27358C}">
  <dimension ref="A1:F7"/>
  <sheetViews>
    <sheetView tabSelected="1" workbookViewId="0">
      <selection activeCell="H9" sqref="H9"/>
    </sheetView>
  </sheetViews>
  <sheetFormatPr defaultRowHeight="18"/>
  <cols>
    <col min="1" max="1" width="27.83203125" bestFit="1" customWidth="1"/>
    <col min="2" max="2" width="8" bestFit="1" customWidth="1"/>
    <col min="3" max="4" width="10.58203125" style="1" customWidth="1"/>
    <col min="5" max="6" width="10.58203125" customWidth="1"/>
  </cols>
  <sheetData>
    <row r="1" spans="1:6">
      <c r="A1" s="13"/>
      <c r="B1" s="13"/>
      <c r="C1" s="14" t="s">
        <v>28</v>
      </c>
      <c r="D1" s="13" t="s">
        <v>29</v>
      </c>
      <c r="E1" s="13" t="s">
        <v>30</v>
      </c>
      <c r="F1" s="13" t="s">
        <v>31</v>
      </c>
    </row>
    <row r="2" spans="1:6">
      <c r="A2" s="13" t="s">
        <v>32</v>
      </c>
      <c r="B2" s="15" t="s">
        <v>2</v>
      </c>
      <c r="C2" s="16">
        <f>266.9*100</f>
        <v>26689.999999999996</v>
      </c>
      <c r="D2" s="17">
        <f>303.7*100</f>
        <v>30370</v>
      </c>
      <c r="E2" s="17">
        <f>336*100</f>
        <v>33600</v>
      </c>
      <c r="F2" s="17">
        <f>263.5*100</f>
        <v>26350</v>
      </c>
    </row>
    <row r="3" spans="1:6">
      <c r="A3" s="13" t="s">
        <v>36</v>
      </c>
      <c r="B3" s="15" t="s">
        <v>4</v>
      </c>
      <c r="C3" s="18">
        <v>940</v>
      </c>
      <c r="D3" s="18">
        <v>940</v>
      </c>
      <c r="E3" s="18">
        <v>940</v>
      </c>
      <c r="F3" s="18">
        <v>940</v>
      </c>
    </row>
    <row r="4" spans="1:6">
      <c r="A4" s="13" t="s">
        <v>33</v>
      </c>
      <c r="B4" s="15" t="s">
        <v>5</v>
      </c>
      <c r="C4" s="19">
        <f>C6/1.5</f>
        <v>216.66666666666666</v>
      </c>
      <c r="D4" s="19">
        <f t="shared" ref="D4:F4" si="0">D6/1.5</f>
        <v>216.66666666666666</v>
      </c>
      <c r="E4" s="19">
        <f t="shared" si="0"/>
        <v>216.66666666666666</v>
      </c>
      <c r="F4" s="19">
        <f t="shared" si="0"/>
        <v>216.66666666666666</v>
      </c>
    </row>
    <row r="5" spans="1:6">
      <c r="A5" s="13" t="s">
        <v>37</v>
      </c>
      <c r="B5" s="15" t="s">
        <v>5</v>
      </c>
      <c r="C5" s="19">
        <f>C3/C2*1000</f>
        <v>35.219183214687149</v>
      </c>
      <c r="D5" s="19">
        <f>D3/D2*1000</f>
        <v>30.951596970694766</v>
      </c>
      <c r="E5" s="19">
        <f>E3/E2*1000</f>
        <v>27.976190476190478</v>
      </c>
      <c r="F5" s="19">
        <f>F3/F2*1000</f>
        <v>35.673624288425046</v>
      </c>
    </row>
    <row r="6" spans="1:6">
      <c r="A6" s="13" t="s">
        <v>34</v>
      </c>
      <c r="B6" s="15" t="s">
        <v>5</v>
      </c>
      <c r="C6" s="16">
        <v>325</v>
      </c>
      <c r="D6" s="17">
        <v>325</v>
      </c>
      <c r="E6" s="17">
        <v>325</v>
      </c>
      <c r="F6" s="17">
        <v>325</v>
      </c>
    </row>
    <row r="7" spans="1:6">
      <c r="A7" s="13" t="s">
        <v>35</v>
      </c>
      <c r="B7" s="15"/>
      <c r="C7" s="20">
        <f>(C4+C5)/C6</f>
        <v>0.77503338425031942</v>
      </c>
      <c r="D7" s="20">
        <f t="shared" ref="D7:F7" si="1">(D4+D5)/D6</f>
        <v>0.76190234965341974</v>
      </c>
      <c r="E7" s="20">
        <f t="shared" si="1"/>
        <v>0.75274725274725274</v>
      </c>
      <c r="F7" s="20">
        <f t="shared" si="1"/>
        <v>0.77643166447720524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9"/>
  <sheetViews>
    <sheetView topLeftCell="A19" zoomScale="85" zoomScaleNormal="85" workbookViewId="0">
      <selection activeCell="E12" sqref="E12"/>
    </sheetView>
  </sheetViews>
  <sheetFormatPr defaultRowHeight="18"/>
  <cols>
    <col min="2" max="2" width="32.1640625" customWidth="1"/>
    <col min="3" max="3" width="12.9140625" style="1" customWidth="1"/>
  </cols>
  <sheetData>
    <row r="3" spans="2:5">
      <c r="B3" t="s">
        <v>11</v>
      </c>
      <c r="C3" s="3">
        <v>10500</v>
      </c>
      <c r="D3" t="s">
        <v>0</v>
      </c>
    </row>
    <row r="4" spans="2:5">
      <c r="B4" t="s">
        <v>12</v>
      </c>
      <c r="C4" s="3">
        <v>10500</v>
      </c>
      <c r="D4" t="s">
        <v>0</v>
      </c>
    </row>
    <row r="5" spans="2:5">
      <c r="B5" t="s">
        <v>13</v>
      </c>
      <c r="C5" s="3">
        <v>21000</v>
      </c>
      <c r="D5" t="s">
        <v>5</v>
      </c>
    </row>
    <row r="6" spans="2:5">
      <c r="B6" t="s">
        <v>14</v>
      </c>
      <c r="C6" s="3">
        <f>C5/(2*(1+0.2))</f>
        <v>8750</v>
      </c>
      <c r="D6" t="s">
        <v>5</v>
      </c>
    </row>
    <row r="7" spans="2:5">
      <c r="B7" t="s">
        <v>17</v>
      </c>
      <c r="C7" s="3">
        <v>2000</v>
      </c>
      <c r="D7" t="s">
        <v>0</v>
      </c>
    </row>
    <row r="8" spans="2:5">
      <c r="B8" t="s">
        <v>18</v>
      </c>
      <c r="C8" s="3">
        <v>180</v>
      </c>
      <c r="D8" t="s">
        <v>0</v>
      </c>
    </row>
    <row r="9" spans="2:5">
      <c r="B9" t="s">
        <v>22</v>
      </c>
      <c r="C9" s="3">
        <v>1.2</v>
      </c>
    </row>
    <row r="10" spans="2:5">
      <c r="B10" t="s">
        <v>19</v>
      </c>
      <c r="C10" s="3">
        <v>205000</v>
      </c>
      <c r="D10" t="s">
        <v>1</v>
      </c>
    </row>
    <row r="11" spans="2:5">
      <c r="B11" t="s">
        <v>20</v>
      </c>
      <c r="C11" s="3">
        <v>33600</v>
      </c>
      <c r="D11" t="s">
        <v>2</v>
      </c>
      <c r="E11" t="s">
        <v>27</v>
      </c>
    </row>
    <row r="12" spans="2:5">
      <c r="B12" t="s">
        <v>9</v>
      </c>
      <c r="C12" s="3">
        <v>3850</v>
      </c>
      <c r="D12" t="s">
        <v>4</v>
      </c>
      <c r="E12">
        <f>101.3*440*10.5/12.2</f>
        <v>38361.147540983606</v>
      </c>
    </row>
    <row r="13" spans="2:5">
      <c r="B13" t="s">
        <v>21</v>
      </c>
      <c r="C13" s="3">
        <v>235</v>
      </c>
      <c r="D13" t="s">
        <v>5</v>
      </c>
    </row>
    <row r="15" spans="2:5">
      <c r="B15" s="12" t="s">
        <v>16</v>
      </c>
    </row>
    <row r="16" spans="2:5">
      <c r="B16" s="7" t="s">
        <v>8</v>
      </c>
      <c r="C16" s="4">
        <v>2</v>
      </c>
      <c r="D16" s="10" t="s">
        <v>7</v>
      </c>
    </row>
    <row r="17" spans="2:6" ht="18" customHeight="1">
      <c r="B17" s="9" t="s">
        <v>23</v>
      </c>
      <c r="C17" s="11">
        <f>C16*$C$8*$C$4*$C$6/C9/1000000</f>
        <v>27562.5</v>
      </c>
      <c r="D17" s="10" t="s">
        <v>3</v>
      </c>
    </row>
    <row r="18" spans="2:6">
      <c r="B18" s="8" t="s">
        <v>25</v>
      </c>
      <c r="C18" s="5">
        <f>$C$5*$C$7*$C$8/1000000</f>
        <v>7560</v>
      </c>
      <c r="D18" t="s">
        <v>3</v>
      </c>
    </row>
    <row r="19" spans="2:6">
      <c r="B19" s="8" t="s">
        <v>24</v>
      </c>
      <c r="C19" s="5">
        <f>$C$10*$C$11/1000000</f>
        <v>6888</v>
      </c>
      <c r="D19" t="s">
        <v>3</v>
      </c>
    </row>
    <row r="20" spans="2:6">
      <c r="B20" s="8" t="s">
        <v>26</v>
      </c>
      <c r="C20" s="6">
        <f>$C$12/(C18+C19+C17)*C19</f>
        <v>631.24218945263681</v>
      </c>
      <c r="D20" t="s">
        <v>4</v>
      </c>
    </row>
    <row r="21" spans="2:6">
      <c r="B21" s="8" t="s">
        <v>10</v>
      </c>
      <c r="C21" s="6">
        <f>C20*1000/$C$11</f>
        <v>18.786969924185616</v>
      </c>
      <c r="D21" t="s">
        <v>5</v>
      </c>
      <c r="E21" s="2">
        <f>C21/$C$13*100</f>
        <v>7.9944552868874963</v>
      </c>
      <c r="F21" t="s">
        <v>6</v>
      </c>
    </row>
    <row r="23" spans="2:6">
      <c r="B23" s="12" t="s">
        <v>15</v>
      </c>
    </row>
    <row r="24" spans="2:6">
      <c r="B24" s="7" t="s">
        <v>8</v>
      </c>
      <c r="C24" s="4">
        <v>1</v>
      </c>
      <c r="D24" s="10" t="s">
        <v>7</v>
      </c>
    </row>
    <row r="25" spans="2:6">
      <c r="B25" s="9" t="s">
        <v>23</v>
      </c>
      <c r="C25" s="11">
        <f>$C$24*$C$8*$C$4*$C$6/$C$9/1000000</f>
        <v>13781.25</v>
      </c>
      <c r="D25" s="10" t="s">
        <v>3</v>
      </c>
    </row>
    <row r="26" spans="2:6">
      <c r="B26" s="8" t="s">
        <v>25</v>
      </c>
      <c r="C26" s="5">
        <f>$C$5*$C$7*$C$8/1000000</f>
        <v>7560</v>
      </c>
      <c r="D26" t="s">
        <v>3</v>
      </c>
    </row>
    <row r="27" spans="2:6">
      <c r="B27" s="8" t="s">
        <v>24</v>
      </c>
      <c r="C27" s="5">
        <f>$C$10*$C$11/1000000</f>
        <v>6888</v>
      </c>
      <c r="D27" t="s">
        <v>3</v>
      </c>
    </row>
    <row r="28" spans="2:6">
      <c r="B28" s="8" t="s">
        <v>26</v>
      </c>
      <c r="C28" s="6">
        <f>$C$12/(C26+C27+C25)*C27</f>
        <v>939.40859215175749</v>
      </c>
      <c r="D28" t="s">
        <v>4</v>
      </c>
    </row>
    <row r="29" spans="2:6">
      <c r="B29" s="8" t="s">
        <v>10</v>
      </c>
      <c r="C29" s="6">
        <f>C28*1000/$C$11</f>
        <v>27.95858905213564</v>
      </c>
      <c r="D29" t="s">
        <v>5</v>
      </c>
      <c r="E29" s="2">
        <f>C29/$C$13*100</f>
        <v>11.897271937078996</v>
      </c>
      <c r="F29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araki</dc:creator>
  <cp:lastModifiedBy>keita araki</cp:lastModifiedBy>
  <dcterms:created xsi:type="dcterms:W3CDTF">2015-06-05T18:19:34Z</dcterms:created>
  <dcterms:modified xsi:type="dcterms:W3CDTF">2025-06-23T07:49:49Z</dcterms:modified>
</cp:coreProperties>
</file>