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44ef2ff30a9bf4/00_24webclamp/00_戸田建設九州支店某案件495/02設計資料/剛接梁スタッド本数/"/>
    </mc:Choice>
  </mc:AlternateContent>
  <xr:revisionPtr revIDLastSave="300" documentId="8_{9242DA52-2803-43A4-8C55-1959DA738D33}" xr6:coauthVersionLast="47" xr6:coauthVersionMax="47" xr10:uidLastSave="{F75C49FF-0071-4E29-B5B3-265945170828}"/>
  <bookViews>
    <workbookView xWindow="1500" yWindow="-120" windowWidth="27420" windowHeight="16440" xr2:uid="{35BB54B2-6F20-46F3-BF7F-1EF98DE26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A5" i="1"/>
  <c r="X5" i="1"/>
  <c r="W5" i="1"/>
  <c r="V5" i="1"/>
  <c r="T5" i="1"/>
  <c r="Q5" i="1"/>
  <c r="G5" i="1"/>
  <c r="D5" i="1"/>
  <c r="S5" i="1" s="1"/>
  <c r="O5" i="1"/>
  <c r="I5" i="1"/>
  <c r="AA35" i="1"/>
  <c r="AA34" i="1"/>
  <c r="AA33" i="1"/>
  <c r="AA32" i="1"/>
  <c r="AA31" i="1"/>
  <c r="AA30" i="1"/>
  <c r="AA29" i="1"/>
  <c r="AA23" i="1"/>
  <c r="AA22" i="1"/>
  <c r="AA21" i="1"/>
  <c r="AA20" i="1"/>
  <c r="AA19" i="1"/>
  <c r="AA18" i="1"/>
  <c r="AA17" i="1"/>
  <c r="N35" i="1"/>
  <c r="L35" i="1"/>
  <c r="P35" i="1" s="1"/>
  <c r="K35" i="1"/>
  <c r="O35" i="1" s="1"/>
  <c r="I35" i="1"/>
  <c r="D35" i="1"/>
  <c r="G35" i="1" s="1"/>
  <c r="Q35" i="1" s="1"/>
  <c r="S35" i="1" s="1"/>
  <c r="P34" i="1"/>
  <c r="T34" i="1" s="1"/>
  <c r="O34" i="1"/>
  <c r="N34" i="1"/>
  <c r="L34" i="1"/>
  <c r="K34" i="1"/>
  <c r="I34" i="1"/>
  <c r="D34" i="1"/>
  <c r="G34" i="1" s="1"/>
  <c r="Q34" i="1" s="1"/>
  <c r="S34" i="1" s="1"/>
  <c r="L33" i="1"/>
  <c r="P33" i="1" s="1"/>
  <c r="K33" i="1"/>
  <c r="I33" i="1"/>
  <c r="G33" i="1"/>
  <c r="Q33" i="1" s="1"/>
  <c r="S33" i="1" s="1"/>
  <c r="D33" i="1"/>
  <c r="L32" i="1"/>
  <c r="P32" i="1" s="1"/>
  <c r="K32" i="1"/>
  <c r="I32" i="1"/>
  <c r="G32" i="1"/>
  <c r="Q32" i="1" s="1"/>
  <c r="S32" i="1" s="1"/>
  <c r="D32" i="1"/>
  <c r="P31" i="1"/>
  <c r="T31" i="1" s="1"/>
  <c r="L31" i="1"/>
  <c r="N31" i="1" s="1"/>
  <c r="I31" i="1"/>
  <c r="K31" i="1" s="1"/>
  <c r="G31" i="1"/>
  <c r="Q31" i="1" s="1"/>
  <c r="S31" i="1" s="1"/>
  <c r="D31" i="1"/>
  <c r="L30" i="1"/>
  <c r="P30" i="1" s="1"/>
  <c r="I30" i="1"/>
  <c r="K30" i="1" s="1"/>
  <c r="D30" i="1"/>
  <c r="G30" i="1" s="1"/>
  <c r="Q30" i="1" s="1"/>
  <c r="S30" i="1" s="1"/>
  <c r="P29" i="1"/>
  <c r="T29" i="1" s="1"/>
  <c r="N29" i="1"/>
  <c r="L29" i="1"/>
  <c r="I29" i="1"/>
  <c r="K29" i="1" s="1"/>
  <c r="O29" i="1" s="1"/>
  <c r="D29" i="1"/>
  <c r="G29" i="1" s="1"/>
  <c r="Q29" i="1" s="1"/>
  <c r="S29" i="1" s="1"/>
  <c r="P23" i="1"/>
  <c r="N23" i="1"/>
  <c r="L23" i="1"/>
  <c r="I23" i="1"/>
  <c r="K23" i="1" s="1"/>
  <c r="O23" i="1" s="1"/>
  <c r="D23" i="1"/>
  <c r="G23" i="1" s="1"/>
  <c r="Q23" i="1" s="1"/>
  <c r="S23" i="1" s="1"/>
  <c r="L22" i="1"/>
  <c r="N22" i="1" s="1"/>
  <c r="I22" i="1"/>
  <c r="K22" i="1" s="1"/>
  <c r="O22" i="1" s="1"/>
  <c r="G22" i="1"/>
  <c r="Q22" i="1" s="1"/>
  <c r="S22" i="1" s="1"/>
  <c r="D22" i="1"/>
  <c r="L21" i="1"/>
  <c r="P21" i="1" s="1"/>
  <c r="I21" i="1"/>
  <c r="K21" i="1" s="1"/>
  <c r="G21" i="1"/>
  <c r="Q21" i="1" s="1"/>
  <c r="S21" i="1" s="1"/>
  <c r="D21" i="1"/>
  <c r="P20" i="1"/>
  <c r="T20" i="1" s="1"/>
  <c r="L20" i="1"/>
  <c r="N20" i="1" s="1"/>
  <c r="I20" i="1"/>
  <c r="K20" i="1" s="1"/>
  <c r="O20" i="1" s="1"/>
  <c r="D20" i="1"/>
  <c r="G20" i="1" s="1"/>
  <c r="Q20" i="1" s="1"/>
  <c r="S20" i="1" s="1"/>
  <c r="L19" i="1"/>
  <c r="N19" i="1" s="1"/>
  <c r="I19" i="1"/>
  <c r="K19" i="1" s="1"/>
  <c r="O19" i="1" s="1"/>
  <c r="D19" i="1"/>
  <c r="G19" i="1" s="1"/>
  <c r="Q19" i="1" s="1"/>
  <c r="S19" i="1" s="1"/>
  <c r="P18" i="1"/>
  <c r="T18" i="1" s="1"/>
  <c r="N18" i="1"/>
  <c r="L18" i="1"/>
  <c r="I18" i="1"/>
  <c r="K18" i="1" s="1"/>
  <c r="O18" i="1" s="1"/>
  <c r="D18" i="1"/>
  <c r="G18" i="1" s="1"/>
  <c r="Q18" i="1" s="1"/>
  <c r="S18" i="1" s="1"/>
  <c r="N17" i="1"/>
  <c r="L17" i="1"/>
  <c r="P17" i="1" s="1"/>
  <c r="I17" i="1"/>
  <c r="K17" i="1" s="1"/>
  <c r="O17" i="1" s="1"/>
  <c r="D17" i="1"/>
  <c r="G17" i="1" s="1"/>
  <c r="Q17" i="1" s="1"/>
  <c r="S17" i="1" s="1"/>
  <c r="AA6" i="1"/>
  <c r="AA7" i="1"/>
  <c r="AA8" i="1"/>
  <c r="AA9" i="1"/>
  <c r="AA10" i="1"/>
  <c r="AA11" i="1"/>
  <c r="K5" i="1"/>
  <c r="K6" i="1"/>
  <c r="K9" i="1"/>
  <c r="K10" i="1"/>
  <c r="K11" i="1"/>
  <c r="I6" i="1"/>
  <c r="I7" i="1"/>
  <c r="K7" i="1" s="1"/>
  <c r="I8" i="1"/>
  <c r="K8" i="1" s="1"/>
  <c r="I9" i="1"/>
  <c r="I10" i="1"/>
  <c r="I11" i="1"/>
  <c r="L11" i="1"/>
  <c r="P11" i="1" s="1"/>
  <c r="L10" i="1"/>
  <c r="N10" i="1" s="1"/>
  <c r="L9" i="1"/>
  <c r="P9" i="1" s="1"/>
  <c r="L8" i="1"/>
  <c r="P8" i="1" s="1"/>
  <c r="L7" i="1"/>
  <c r="N7" i="1" s="1"/>
  <c r="D11" i="1"/>
  <c r="G11" i="1" s="1"/>
  <c r="D10" i="1"/>
  <c r="G10" i="1" s="1"/>
  <c r="Q10" i="1" s="1"/>
  <c r="D9" i="1"/>
  <c r="G9" i="1" s="1"/>
  <c r="Q9" i="1" s="1"/>
  <c r="D8" i="1"/>
  <c r="G8" i="1" s="1"/>
  <c r="D7" i="1"/>
  <c r="G7" i="1" s="1"/>
  <c r="Q7" i="1" s="1"/>
  <c r="L6" i="1"/>
  <c r="P6" i="1" s="1"/>
  <c r="D6" i="1"/>
  <c r="G6" i="1" s="1"/>
  <c r="Q6" i="1" s="1"/>
  <c r="L5" i="1"/>
  <c r="P5" i="1" s="1"/>
  <c r="O30" i="1" l="1"/>
  <c r="T33" i="1"/>
  <c r="T30" i="1"/>
  <c r="T32" i="1"/>
  <c r="T35" i="1"/>
  <c r="O31" i="1"/>
  <c r="N32" i="1"/>
  <c r="O32" i="1" s="1"/>
  <c r="N30" i="1"/>
  <c r="N33" i="1"/>
  <c r="O33" i="1" s="1"/>
  <c r="T17" i="1"/>
  <c r="T21" i="1"/>
  <c r="T23" i="1"/>
  <c r="W23" i="1" s="1"/>
  <c r="P19" i="1"/>
  <c r="T19" i="1" s="1"/>
  <c r="P22" i="1"/>
  <c r="T22" i="1" s="1"/>
  <c r="N21" i="1"/>
  <c r="O21" i="1" s="1"/>
  <c r="V21" i="1" s="1"/>
  <c r="Q8" i="1"/>
  <c r="Q11" i="1"/>
  <c r="N8" i="1"/>
  <c r="O8" i="1" s="1"/>
  <c r="V8" i="1" s="1"/>
  <c r="V18" i="1"/>
  <c r="V23" i="1"/>
  <c r="V22" i="1"/>
  <c r="V20" i="1"/>
  <c r="V19" i="1"/>
  <c r="V17" i="1"/>
  <c r="W21" i="1"/>
  <c r="P7" i="1"/>
  <c r="W34" i="1"/>
  <c r="W33" i="1"/>
  <c r="W32" i="1"/>
  <c r="W31" i="1"/>
  <c r="W29" i="1"/>
  <c r="W30" i="1"/>
  <c r="W35" i="1"/>
  <c r="V35" i="1"/>
  <c r="N11" i="1"/>
  <c r="O11" i="1" s="1"/>
  <c r="V11" i="1" s="1"/>
  <c r="P10" i="1"/>
  <c r="N9" i="1"/>
  <c r="N6" i="1"/>
  <c r="N5" i="1"/>
  <c r="S11" i="1"/>
  <c r="T11" i="1" s="1"/>
  <c r="W11" i="1" s="1"/>
  <c r="O10" i="1"/>
  <c r="V10" i="1" s="1"/>
  <c r="S10" i="1"/>
  <c r="S9" i="1"/>
  <c r="T9" i="1" s="1"/>
  <c r="W9" i="1" s="1"/>
  <c r="S8" i="1"/>
  <c r="T8" i="1" s="1"/>
  <c r="W8" i="1" s="1"/>
  <c r="O7" i="1"/>
  <c r="V7" i="1" s="1"/>
  <c r="S7" i="1"/>
  <c r="S6" i="1"/>
  <c r="T6" i="1" s="1"/>
  <c r="W6" i="1" s="1"/>
  <c r="X8" i="1" l="1"/>
  <c r="AB8" i="1" s="1"/>
  <c r="W17" i="1"/>
  <c r="T7" i="1"/>
  <c r="W7" i="1" s="1"/>
  <c r="X7" i="1" s="1"/>
  <c r="AB7" i="1" s="1"/>
  <c r="W19" i="1"/>
  <c r="W18" i="1"/>
  <c r="X18" i="1" s="1"/>
  <c r="AB18" i="1" s="1"/>
  <c r="W20" i="1"/>
  <c r="X20" i="1" s="1"/>
  <c r="AB20" i="1" s="1"/>
  <c r="W22" i="1"/>
  <c r="X22" i="1" s="1"/>
  <c r="AB22" i="1" s="1"/>
  <c r="O6" i="1"/>
  <c r="V6" i="1" s="1"/>
  <c r="X6" i="1" s="1"/>
  <c r="AB6" i="1" s="1"/>
  <c r="V30" i="1"/>
  <c r="X30" i="1" s="1"/>
  <c r="AB30" i="1" s="1"/>
  <c r="X17" i="1"/>
  <c r="AB17" i="1" s="1"/>
  <c r="X23" i="1"/>
  <c r="AB23" i="1" s="1"/>
  <c r="X35" i="1"/>
  <c r="AB35" i="1" s="1"/>
  <c r="X21" i="1"/>
  <c r="AB21" i="1" s="1"/>
  <c r="T10" i="1"/>
  <c r="W10" i="1" s="1"/>
  <c r="X10" i="1" s="1"/>
  <c r="AB10" i="1" s="1"/>
  <c r="X19" i="1"/>
  <c r="AB19" i="1" s="1"/>
  <c r="V32" i="1"/>
  <c r="X32" i="1" s="1"/>
  <c r="AB32" i="1" s="1"/>
  <c r="V29" i="1"/>
  <c r="X29" i="1" s="1"/>
  <c r="AB29" i="1" s="1"/>
  <c r="V34" i="1"/>
  <c r="X34" i="1" s="1"/>
  <c r="AB34" i="1" s="1"/>
  <c r="V31" i="1"/>
  <c r="X31" i="1" s="1"/>
  <c r="AB31" i="1" s="1"/>
  <c r="V33" i="1"/>
  <c r="X33" i="1" s="1"/>
  <c r="AB33" i="1" s="1"/>
  <c r="X11" i="1"/>
  <c r="AB11" i="1" s="1"/>
  <c r="O9" i="1"/>
  <c r="V9" i="1" s="1"/>
  <c r="X9" i="1" s="1"/>
  <c r="AB9" i="1" s="1"/>
</calcChain>
</file>

<file path=xl/sharedStrings.xml><?xml version="1.0" encoding="utf-8"?>
<sst xmlns="http://schemas.openxmlformats.org/spreadsheetml/2006/main" count="213" uniqueCount="58">
  <si>
    <t>qs</t>
    <phoneticPr fontId="1"/>
  </si>
  <si>
    <t>Qh-</t>
    <phoneticPr fontId="1"/>
  </si>
  <si>
    <t>Qh-1</t>
    <phoneticPr fontId="1"/>
  </si>
  <si>
    <t>Qh-2</t>
    <phoneticPr fontId="1"/>
  </si>
  <si>
    <t>Qh+</t>
    <phoneticPr fontId="1"/>
  </si>
  <si>
    <t>Qh+1</t>
    <phoneticPr fontId="1"/>
  </si>
  <si>
    <t>Qh+2</t>
    <phoneticPr fontId="1"/>
  </si>
  <si>
    <t>nr+</t>
    <phoneticPr fontId="1"/>
  </si>
  <si>
    <t>nr-</t>
    <phoneticPr fontId="1"/>
  </si>
  <si>
    <t>nf</t>
    <phoneticPr fontId="1"/>
  </si>
  <si>
    <t>ca</t>
    <phoneticPr fontId="1"/>
  </si>
  <si>
    <t>Fc</t>
    <phoneticPr fontId="1"/>
  </si>
  <si>
    <t>sa</t>
    <phoneticPr fontId="1"/>
  </si>
  <si>
    <t>sFy</t>
    <phoneticPr fontId="1"/>
  </si>
  <si>
    <t>ra</t>
    <phoneticPr fontId="1"/>
  </si>
  <si>
    <t>rFy</t>
    <phoneticPr fontId="1"/>
  </si>
  <si>
    <t>t</t>
    <phoneticPr fontId="1"/>
  </si>
  <si>
    <t>B</t>
    <phoneticPr fontId="1"/>
  </si>
  <si>
    <t>ba</t>
    <phoneticPr fontId="1"/>
  </si>
  <si>
    <t>b</t>
    <phoneticPr fontId="1"/>
  </si>
  <si>
    <t>l</t>
    <phoneticPr fontId="1"/>
  </si>
  <si>
    <t>a</t>
    <phoneticPr fontId="1"/>
  </si>
  <si>
    <t>G1</t>
    <phoneticPr fontId="1"/>
  </si>
  <si>
    <t>G1A</t>
    <phoneticPr fontId="1"/>
  </si>
  <si>
    <t>G1C</t>
    <phoneticPr fontId="1"/>
  </si>
  <si>
    <t>G3</t>
    <phoneticPr fontId="1"/>
  </si>
  <si>
    <t>G3A</t>
    <phoneticPr fontId="1"/>
  </si>
  <si>
    <t>G3C</t>
    <phoneticPr fontId="1"/>
  </si>
  <si>
    <t>G788</t>
    <phoneticPr fontId="1"/>
  </si>
  <si>
    <t>np</t>
    <phoneticPr fontId="1"/>
  </si>
  <si>
    <t>判定</t>
    <rPh sb="0" eb="2">
      <t>ハンテイ</t>
    </rPh>
    <phoneticPr fontId="1"/>
  </si>
  <si>
    <t>梁長さ</t>
    <rPh sb="0" eb="1">
      <t>ハリ</t>
    </rPh>
    <rPh sb="1" eb="2">
      <t>ナガ</t>
    </rPh>
    <phoneticPr fontId="1"/>
  </si>
  <si>
    <t>梁間隔</t>
    <rPh sb="0" eb="1">
      <t>ハリ</t>
    </rPh>
    <rPh sb="1" eb="3">
      <t>カンカク</t>
    </rPh>
    <phoneticPr fontId="1"/>
  </si>
  <si>
    <t>片側有効幅</t>
    <rPh sb="0" eb="2">
      <t>カタガワ</t>
    </rPh>
    <rPh sb="2" eb="4">
      <t>ユウコウ</t>
    </rPh>
    <rPh sb="4" eb="5">
      <t>ハバ</t>
    </rPh>
    <phoneticPr fontId="1"/>
  </si>
  <si>
    <t>フランジ幅</t>
    <rPh sb="4" eb="5">
      <t>ハバ</t>
    </rPh>
    <phoneticPr fontId="1"/>
  </si>
  <si>
    <t>スラブ厚</t>
    <rPh sb="3" eb="4">
      <t>アツ</t>
    </rPh>
    <phoneticPr fontId="1"/>
  </si>
  <si>
    <t>有効幅</t>
    <rPh sb="0" eb="2">
      <t>ユウコウ</t>
    </rPh>
    <rPh sb="2" eb="3">
      <t>ハバ</t>
    </rPh>
    <phoneticPr fontId="1"/>
  </si>
  <si>
    <t>スラブ断面積</t>
    <rPh sb="3" eb="6">
      <t>ダンメンセキ</t>
    </rPh>
    <phoneticPr fontId="1"/>
  </si>
  <si>
    <t>設計基準強度</t>
    <rPh sb="0" eb="2">
      <t>セッケイ</t>
    </rPh>
    <rPh sb="2" eb="4">
      <t>キジュン</t>
    </rPh>
    <rPh sb="4" eb="6">
      <t>キョウド</t>
    </rPh>
    <phoneticPr fontId="1"/>
  </si>
  <si>
    <t>梁断面積</t>
    <rPh sb="0" eb="1">
      <t>ハリ</t>
    </rPh>
    <rPh sb="1" eb="4">
      <t>ダンメンセキ</t>
    </rPh>
    <phoneticPr fontId="1"/>
  </si>
  <si>
    <t>梁降伏点</t>
    <rPh sb="0" eb="1">
      <t>ハリ</t>
    </rPh>
    <rPh sb="1" eb="3">
      <t>コウフク</t>
    </rPh>
    <rPh sb="3" eb="4">
      <t>テン</t>
    </rPh>
    <phoneticPr fontId="1"/>
  </si>
  <si>
    <t>鉄筋断面積</t>
    <rPh sb="0" eb="2">
      <t>テッキン</t>
    </rPh>
    <rPh sb="2" eb="5">
      <t>ダンメンセキ</t>
    </rPh>
    <phoneticPr fontId="1"/>
  </si>
  <si>
    <t>鉄筋降伏点</t>
    <rPh sb="0" eb="2">
      <t>テッキン</t>
    </rPh>
    <rPh sb="2" eb="4">
      <t>コウフク</t>
    </rPh>
    <rPh sb="4" eb="5">
      <t>テン</t>
    </rPh>
    <phoneticPr fontId="1"/>
  </si>
  <si>
    <t>スタッド耐力</t>
    <rPh sb="4" eb="6">
      <t>タイリョク</t>
    </rPh>
    <phoneticPr fontId="1"/>
  </si>
  <si>
    <t>mm</t>
    <phoneticPr fontId="1"/>
  </si>
  <si>
    <t>mm2</t>
    <phoneticPr fontId="1"/>
  </si>
  <si>
    <t>N/mm2</t>
    <phoneticPr fontId="1"/>
  </si>
  <si>
    <t>kN</t>
    <phoneticPr fontId="1"/>
  </si>
  <si>
    <t>ピッチ</t>
    <phoneticPr fontId="1"/>
  </si>
  <si>
    <t>p</t>
    <phoneticPr fontId="1"/>
  </si>
  <si>
    <t>φ19@200の場合</t>
    <rPh sb="8" eb="10">
      <t>バアイ</t>
    </rPh>
    <phoneticPr fontId="1"/>
  </si>
  <si>
    <t>φ22@200の場合</t>
    <rPh sb="8" eb="10">
      <t>バアイ</t>
    </rPh>
    <phoneticPr fontId="1"/>
  </si>
  <si>
    <t>φ19@150の場合</t>
    <rPh sb="8" eb="10">
      <t>バアイ</t>
    </rPh>
    <phoneticPr fontId="1"/>
  </si>
  <si>
    <t>完全合成梁本数</t>
    <rPh sb="0" eb="2">
      <t>カンゼン</t>
    </rPh>
    <rPh sb="2" eb="4">
      <t>ゴウセイ</t>
    </rPh>
    <rPh sb="4" eb="5">
      <t>ハリ</t>
    </rPh>
    <rPh sb="5" eb="7">
      <t>ホンスウ</t>
    </rPh>
    <phoneticPr fontId="1"/>
  </si>
  <si>
    <t>設計本数</t>
    <rPh sb="0" eb="2">
      <t>セッケイ</t>
    </rPh>
    <rPh sb="2" eb="4">
      <t>ホンスウ</t>
    </rPh>
    <phoneticPr fontId="1"/>
  </si>
  <si>
    <t>列数</t>
    <rPh sb="0" eb="2">
      <t>レツスウ</t>
    </rPh>
    <phoneticPr fontId="1"/>
  </si>
  <si>
    <t>柱幅</t>
    <rPh sb="0" eb="1">
      <t>ハシラ</t>
    </rPh>
    <rPh sb="1" eb="2">
      <t>ハバ</t>
    </rPh>
    <phoneticPr fontId="1"/>
  </si>
  <si>
    <t>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</si>
</sst>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1" fontId="0" fillId="0" borderId="7" xfId="0" applyNumberFormat="1" applyBorder="1">
      <alignment vertical="center"/>
    </xf>
    <xf numFmtId="1" fontId="0" fillId="0" borderId="8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5" xfId="0" applyNumberFormat="1" applyBorder="1">
      <alignment vertical="center"/>
    </xf>
    <xf numFmtId="1" fontId="0" fillId="2" borderId="6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1" fontId="0" fillId="0" borderId="11" xfId="0" applyNumberFormat="1" applyBorder="1">
      <alignment vertical="center"/>
    </xf>
    <xf numFmtId="1" fontId="0" fillId="0" borderId="12" xfId="0" applyNumberFormat="1" applyBorder="1">
      <alignment vertical="center"/>
    </xf>
    <xf numFmtId="1" fontId="0" fillId="0" borderId="10" xfId="0" applyNumberFormat="1" applyBorder="1">
      <alignment vertical="center"/>
    </xf>
    <xf numFmtId="1" fontId="0" fillId="0" borderId="9" xfId="0" applyNumberFormat="1" applyBorder="1">
      <alignment vertical="center"/>
    </xf>
    <xf numFmtId="1" fontId="0" fillId="2" borderId="10" xfId="0" applyNumberForma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1" fontId="0" fillId="0" borderId="15" xfId="0" applyNumberFormat="1" applyBorder="1">
      <alignment vertical="center"/>
    </xf>
    <xf numFmtId="1" fontId="0" fillId="0" borderId="16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13" xfId="0" applyNumberFormat="1" applyBorder="1">
      <alignment vertical="center"/>
    </xf>
    <xf numFmtId="1" fontId="0" fillId="2" borderId="14" xfId="0" applyNumberFormat="1" applyFill="1" applyBorder="1">
      <alignment vertical="center"/>
    </xf>
    <xf numFmtId="0" fontId="0" fillId="0" borderId="16" xfId="0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1" fontId="5" fillId="0" borderId="7" xfId="0" applyNumberFormat="1" applyFont="1" applyBorder="1">
      <alignment vertical="center"/>
    </xf>
    <xf numFmtId="1" fontId="5" fillId="0" borderId="8" xfId="0" applyNumberFormat="1" applyFont="1" applyBorder="1">
      <alignment vertical="center"/>
    </xf>
    <xf numFmtId="1" fontId="5" fillId="0" borderId="6" xfId="0" applyNumberFormat="1" applyFont="1" applyBorder="1">
      <alignment vertical="center"/>
    </xf>
    <xf numFmtId="1" fontId="5" fillId="0" borderId="5" xfId="0" applyNumberFormat="1" applyFont="1" applyBorder="1">
      <alignment vertical="center"/>
    </xf>
    <xf numFmtId="1" fontId="5" fillId="2" borderId="6" xfId="0" applyNumberFormat="1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1" fontId="5" fillId="0" borderId="11" xfId="0" applyNumberFormat="1" applyFont="1" applyBorder="1">
      <alignment vertical="center"/>
    </xf>
    <xf numFmtId="1" fontId="5" fillId="0" borderId="12" xfId="0" applyNumberFormat="1" applyFont="1" applyBorder="1">
      <alignment vertical="center"/>
    </xf>
    <xf numFmtId="1" fontId="5" fillId="0" borderId="10" xfId="0" applyNumberFormat="1" applyFont="1" applyBorder="1">
      <alignment vertical="center"/>
    </xf>
    <xf numFmtId="1" fontId="5" fillId="0" borderId="9" xfId="0" applyNumberFormat="1" applyFont="1" applyBorder="1">
      <alignment vertical="center"/>
    </xf>
    <xf numFmtId="1" fontId="5" fillId="2" borderId="10" xfId="0" applyNumberFormat="1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1" fontId="5" fillId="0" borderId="15" xfId="0" applyNumberFormat="1" applyFont="1" applyBorder="1">
      <alignment vertical="center"/>
    </xf>
    <xf numFmtId="1" fontId="5" fillId="0" borderId="16" xfId="0" applyNumberFormat="1" applyFont="1" applyBorder="1">
      <alignment vertical="center"/>
    </xf>
    <xf numFmtId="1" fontId="5" fillId="0" borderId="14" xfId="0" applyNumberFormat="1" applyFont="1" applyBorder="1">
      <alignment vertical="center"/>
    </xf>
    <xf numFmtId="1" fontId="5" fillId="0" borderId="13" xfId="0" applyNumberFormat="1" applyFont="1" applyBorder="1">
      <alignment vertical="center"/>
    </xf>
    <xf numFmtId="1" fontId="5" fillId="2" borderId="14" xfId="0" applyNumberFormat="1" applyFont="1" applyFill="1" applyBorder="1">
      <alignment vertical="center"/>
    </xf>
    <xf numFmtId="1" fontId="0" fillId="2" borderId="7" xfId="0" applyNumberFormat="1" applyFill="1" applyBorder="1">
      <alignment vertical="center"/>
    </xf>
    <xf numFmtId="1" fontId="0" fillId="2" borderId="11" xfId="0" applyNumberFormat="1" applyFill="1" applyBorder="1">
      <alignment vertical="center"/>
    </xf>
    <xf numFmtId="1" fontId="0" fillId="2" borderId="15" xfId="0" applyNumberFormat="1" applyFill="1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A923-072E-40E4-A150-A53D08DDE308}">
  <sheetPr>
    <pageSetUpPr fitToPage="1"/>
  </sheetPr>
  <dimension ref="A1:AB35"/>
  <sheetViews>
    <sheetView tabSelected="1" zoomScale="115" zoomScaleNormal="115" workbookViewId="0">
      <selection activeCell="A8" sqref="A8:XFD8"/>
    </sheetView>
  </sheetViews>
  <sheetFormatPr defaultRowHeight="18.75" x14ac:dyDescent="0.4"/>
  <cols>
    <col min="11" max="14" width="0" hidden="1" customWidth="1"/>
    <col min="16" max="16" width="0" hidden="1" customWidth="1"/>
    <col min="19" max="19" width="0" hidden="1" customWidth="1"/>
  </cols>
  <sheetData>
    <row r="1" spans="1:28" ht="19.5" thickBot="1" x14ac:dyDescent="0.45">
      <c r="U1" t="s">
        <v>50</v>
      </c>
    </row>
    <row r="2" spans="1:28" ht="19.5" thickBot="1" x14ac:dyDescent="0.45">
      <c r="A2" s="1"/>
      <c r="B2" s="40" t="s">
        <v>31</v>
      </c>
      <c r="C2" s="38" t="s">
        <v>32</v>
      </c>
      <c r="D2" s="38" t="s">
        <v>33</v>
      </c>
      <c r="E2" s="38" t="s">
        <v>34</v>
      </c>
      <c r="F2" s="38" t="s">
        <v>35</v>
      </c>
      <c r="G2" s="39" t="s">
        <v>36</v>
      </c>
      <c r="H2" s="38" t="s">
        <v>56</v>
      </c>
      <c r="I2" s="40" t="s">
        <v>37</v>
      </c>
      <c r="J2" s="38" t="s">
        <v>38</v>
      </c>
      <c r="K2" s="39"/>
      <c r="L2" s="40" t="s">
        <v>39</v>
      </c>
      <c r="M2" s="38" t="s">
        <v>40</v>
      </c>
      <c r="N2" s="39"/>
      <c r="O2" s="41"/>
      <c r="P2" s="41"/>
      <c r="Q2" s="40" t="s">
        <v>41</v>
      </c>
      <c r="R2" s="38" t="s">
        <v>42</v>
      </c>
      <c r="S2" s="39"/>
      <c r="T2" s="41"/>
      <c r="U2" s="38" t="s">
        <v>43</v>
      </c>
      <c r="V2" s="38"/>
      <c r="W2" s="38"/>
      <c r="X2" s="38" t="s">
        <v>53</v>
      </c>
      <c r="Y2" s="38" t="s">
        <v>55</v>
      </c>
      <c r="Z2" s="38" t="s">
        <v>48</v>
      </c>
      <c r="AA2" s="38" t="s">
        <v>54</v>
      </c>
      <c r="AB2" s="39"/>
    </row>
    <row r="3" spans="1:28" ht="19.5" thickBot="1" x14ac:dyDescent="0.45">
      <c r="A3" s="1"/>
      <c r="B3" s="2" t="s">
        <v>20</v>
      </c>
      <c r="C3" s="3" t="s">
        <v>21</v>
      </c>
      <c r="D3" s="3" t="s">
        <v>18</v>
      </c>
      <c r="E3" s="3" t="s">
        <v>19</v>
      </c>
      <c r="F3" s="3" t="s">
        <v>16</v>
      </c>
      <c r="G3" s="4" t="s">
        <v>17</v>
      </c>
      <c r="H3" s="3" t="s">
        <v>57</v>
      </c>
      <c r="I3" s="2" t="s">
        <v>10</v>
      </c>
      <c r="J3" s="3" t="s">
        <v>11</v>
      </c>
      <c r="K3" s="4" t="s">
        <v>5</v>
      </c>
      <c r="L3" s="2" t="s">
        <v>12</v>
      </c>
      <c r="M3" s="3" t="s">
        <v>13</v>
      </c>
      <c r="N3" s="4" t="s">
        <v>6</v>
      </c>
      <c r="O3" s="4" t="s">
        <v>4</v>
      </c>
      <c r="P3" s="1" t="s">
        <v>2</v>
      </c>
      <c r="Q3" s="2" t="s">
        <v>14</v>
      </c>
      <c r="R3" s="3" t="s">
        <v>15</v>
      </c>
      <c r="S3" s="4" t="s">
        <v>3</v>
      </c>
      <c r="T3" s="1" t="s">
        <v>1</v>
      </c>
      <c r="U3" s="2" t="s">
        <v>0</v>
      </c>
      <c r="V3" s="3" t="s">
        <v>7</v>
      </c>
      <c r="W3" s="3" t="s">
        <v>8</v>
      </c>
      <c r="X3" s="3" t="s">
        <v>9</v>
      </c>
      <c r="Y3" s="3"/>
      <c r="Z3" s="3" t="s">
        <v>49</v>
      </c>
      <c r="AA3" s="3" t="s">
        <v>29</v>
      </c>
      <c r="AB3" s="4" t="s">
        <v>30</v>
      </c>
    </row>
    <row r="4" spans="1:28" ht="19.5" thickBot="1" x14ac:dyDescent="0.45">
      <c r="A4" s="1"/>
      <c r="B4" s="2" t="s">
        <v>44</v>
      </c>
      <c r="C4" s="3" t="s">
        <v>44</v>
      </c>
      <c r="D4" s="3" t="s">
        <v>44</v>
      </c>
      <c r="E4" s="3" t="s">
        <v>44</v>
      </c>
      <c r="F4" s="3" t="s">
        <v>44</v>
      </c>
      <c r="G4" s="4" t="s">
        <v>44</v>
      </c>
      <c r="H4" s="3" t="s">
        <v>44</v>
      </c>
      <c r="I4" s="2" t="s">
        <v>45</v>
      </c>
      <c r="J4" s="3" t="s">
        <v>46</v>
      </c>
      <c r="K4" s="4" t="s">
        <v>47</v>
      </c>
      <c r="L4" s="2" t="s">
        <v>45</v>
      </c>
      <c r="M4" s="3" t="s">
        <v>46</v>
      </c>
      <c r="N4" s="4" t="s">
        <v>47</v>
      </c>
      <c r="O4" s="4" t="s">
        <v>47</v>
      </c>
      <c r="P4" s="1" t="s">
        <v>47</v>
      </c>
      <c r="Q4" s="2" t="s">
        <v>45</v>
      </c>
      <c r="R4" s="3" t="s">
        <v>46</v>
      </c>
      <c r="S4" s="4" t="s">
        <v>47</v>
      </c>
      <c r="T4" s="1" t="s">
        <v>47</v>
      </c>
      <c r="U4" s="2" t="s">
        <v>47</v>
      </c>
      <c r="V4" s="3"/>
      <c r="W4" s="3"/>
      <c r="X4" s="3"/>
      <c r="Y4" s="3"/>
      <c r="Z4" s="3" t="s">
        <v>44</v>
      </c>
      <c r="AA4" s="3"/>
      <c r="AB4" s="4"/>
    </row>
    <row r="5" spans="1:28" x14ac:dyDescent="0.4">
      <c r="A5" s="11" t="s">
        <v>22</v>
      </c>
      <c r="B5" s="12">
        <v>10500</v>
      </c>
      <c r="C5" s="13">
        <v>4000</v>
      </c>
      <c r="D5" s="14">
        <f>IF(C5&lt;0.5*B5,(0.5-0.6*C5/B5)*C5,0.1*B5)</f>
        <v>1085.7142857142858</v>
      </c>
      <c r="E5" s="13">
        <v>300</v>
      </c>
      <c r="F5" s="13">
        <v>180</v>
      </c>
      <c r="G5" s="15">
        <f>2*D5+E5</f>
        <v>2471.4285714285716</v>
      </c>
      <c r="H5" s="66">
        <v>600</v>
      </c>
      <c r="I5" s="16">
        <f>2*F5*H5</f>
        <v>216000</v>
      </c>
      <c r="J5" s="13">
        <v>21</v>
      </c>
      <c r="K5" s="15">
        <f t="shared" ref="K5:K11" si="0">I5*J5/1000</f>
        <v>4536</v>
      </c>
      <c r="L5" s="12">
        <f>305.8*100</f>
        <v>30580</v>
      </c>
      <c r="M5" s="13">
        <v>235</v>
      </c>
      <c r="N5" s="15">
        <f t="shared" ref="N5:N11" si="1">L5*M5/1000</f>
        <v>7186.3</v>
      </c>
      <c r="O5" s="15">
        <f>MIN(K5,N5)</f>
        <v>4536</v>
      </c>
      <c r="P5" s="17">
        <f t="shared" ref="P5:P11" si="2">L5*M5/1000</f>
        <v>7186.3</v>
      </c>
      <c r="Q5" s="18">
        <f>127*G5/200+71*G5/100</f>
        <v>3324.0714285714284</v>
      </c>
      <c r="R5" s="13">
        <v>295</v>
      </c>
      <c r="S5" s="15">
        <f t="shared" ref="S5:S11" si="3">Q5*R5/1000</f>
        <v>980.60107142857134</v>
      </c>
      <c r="T5" s="17">
        <f>MIN(P5,S5)</f>
        <v>980.60107142857134</v>
      </c>
      <c r="U5" s="12">
        <v>95.3</v>
      </c>
      <c r="V5" s="14">
        <f>O5/U5</f>
        <v>47.597061909758658</v>
      </c>
      <c r="W5" s="14">
        <f>T5/U5</f>
        <v>10.289622995053215</v>
      </c>
      <c r="X5" s="14">
        <f>V5+W5</f>
        <v>57.886684904811872</v>
      </c>
      <c r="Y5" s="14">
        <v>2</v>
      </c>
      <c r="Z5" s="14">
        <v>200</v>
      </c>
      <c r="AA5" s="14">
        <f>(B5-H5)/Z5*Y5</f>
        <v>99</v>
      </c>
      <c r="AB5" s="19" t="str">
        <f>IF(X5&lt;AA5,"OK","NG")</f>
        <v>OK</v>
      </c>
    </row>
    <row r="6" spans="1:28" x14ac:dyDescent="0.4">
      <c r="A6" s="20" t="s">
        <v>23</v>
      </c>
      <c r="B6" s="21">
        <v>10200</v>
      </c>
      <c r="C6" s="22">
        <v>5250</v>
      </c>
      <c r="D6" s="23">
        <f t="shared" ref="D5:D11" si="4">IF(C6&lt;0.5*B6,(0.5-0.6*C6/B6)*C6,0.1*B6)</f>
        <v>1020</v>
      </c>
      <c r="E6" s="22">
        <v>300</v>
      </c>
      <c r="F6" s="22">
        <v>180</v>
      </c>
      <c r="G6" s="24">
        <f t="shared" ref="G5:G11" si="5">2*D6+E6</f>
        <v>2340</v>
      </c>
      <c r="H6" s="67">
        <v>600</v>
      </c>
      <c r="I6" s="25">
        <f t="shared" ref="I5:I11" si="6">2*F6*H6</f>
        <v>216000</v>
      </c>
      <c r="J6" s="22">
        <v>21</v>
      </c>
      <c r="K6" s="24">
        <f t="shared" si="0"/>
        <v>4536</v>
      </c>
      <c r="L6" s="21">
        <f>305.8*100</f>
        <v>30580</v>
      </c>
      <c r="M6" s="22">
        <v>325</v>
      </c>
      <c r="N6" s="24">
        <f t="shared" si="1"/>
        <v>9938.5</v>
      </c>
      <c r="O6" s="24">
        <f t="shared" ref="O5:O11" si="7">MIN(K6,N6)</f>
        <v>4536</v>
      </c>
      <c r="P6" s="26">
        <f t="shared" si="2"/>
        <v>9938.5</v>
      </c>
      <c r="Q6" s="27">
        <f t="shared" ref="Q5:Q11" si="8">127*G6/200+71*G6/100</f>
        <v>3147.3</v>
      </c>
      <c r="R6" s="22">
        <v>295</v>
      </c>
      <c r="S6" s="24">
        <f t="shared" si="3"/>
        <v>928.45349999999996</v>
      </c>
      <c r="T6" s="26">
        <f t="shared" ref="T5:T11" si="9">MIN(P6,S6)</f>
        <v>928.45349999999996</v>
      </c>
      <c r="U6" s="21">
        <v>95.3</v>
      </c>
      <c r="V6" s="23">
        <f t="shared" ref="V5:V11" si="10">O6/U6</f>
        <v>47.597061909758658</v>
      </c>
      <c r="W6" s="23">
        <f t="shared" ref="W5:W11" si="11">T6/U6</f>
        <v>9.7424291710388253</v>
      </c>
      <c r="X6" s="23">
        <f t="shared" ref="X5:X11" si="12">V6+W6</f>
        <v>57.339491080797487</v>
      </c>
      <c r="Y6" s="23">
        <v>2</v>
      </c>
      <c r="Z6" s="23">
        <v>200</v>
      </c>
      <c r="AA6" s="23">
        <f t="shared" ref="AA5:AA11" si="13">(B6-H6)/Z6*Y6</f>
        <v>96</v>
      </c>
      <c r="AB6" s="28" t="str">
        <f t="shared" ref="AB5:AB11" si="14">IF(X6&lt;AA6,"OK","NG")</f>
        <v>OK</v>
      </c>
    </row>
    <row r="7" spans="1:28" hidden="1" x14ac:dyDescent="0.4">
      <c r="A7" s="20" t="s">
        <v>24</v>
      </c>
      <c r="B7" s="21">
        <v>14100</v>
      </c>
      <c r="C7" s="22">
        <v>2700</v>
      </c>
      <c r="D7" s="23">
        <f t="shared" si="4"/>
        <v>1039.7872340425531</v>
      </c>
      <c r="E7" s="22">
        <v>400</v>
      </c>
      <c r="F7" s="22">
        <v>180</v>
      </c>
      <c r="G7" s="24">
        <f t="shared" si="5"/>
        <v>2479.5744680851062</v>
      </c>
      <c r="H7" s="67">
        <v>600</v>
      </c>
      <c r="I7" s="25">
        <f t="shared" si="6"/>
        <v>216000</v>
      </c>
      <c r="J7" s="22">
        <v>21</v>
      </c>
      <c r="K7" s="24">
        <f t="shared" si="0"/>
        <v>4536</v>
      </c>
      <c r="L7" s="21">
        <f>338.8*100</f>
        <v>33880</v>
      </c>
      <c r="M7" s="22">
        <v>325</v>
      </c>
      <c r="N7" s="24">
        <f t="shared" si="1"/>
        <v>11011</v>
      </c>
      <c r="O7" s="24">
        <f t="shared" si="7"/>
        <v>4536</v>
      </c>
      <c r="P7" s="26">
        <f t="shared" si="2"/>
        <v>11011</v>
      </c>
      <c r="Q7" s="27">
        <f t="shared" si="8"/>
        <v>3335.0276595744676</v>
      </c>
      <c r="R7" s="22">
        <v>295</v>
      </c>
      <c r="S7" s="24">
        <f t="shared" si="3"/>
        <v>983.83315957446791</v>
      </c>
      <c r="T7" s="26">
        <f t="shared" si="9"/>
        <v>983.83315957446791</v>
      </c>
      <c r="U7" s="21">
        <v>95.3</v>
      </c>
      <c r="V7" s="23">
        <f t="shared" si="10"/>
        <v>47.597061909758658</v>
      </c>
      <c r="W7" s="23">
        <f t="shared" si="11"/>
        <v>10.323537875912571</v>
      </c>
      <c r="X7" s="23">
        <f t="shared" si="12"/>
        <v>57.920599785671229</v>
      </c>
      <c r="Y7" s="23">
        <v>3</v>
      </c>
      <c r="Z7" s="23">
        <v>200</v>
      </c>
      <c r="AA7" s="23">
        <f t="shared" si="13"/>
        <v>202.5</v>
      </c>
      <c r="AB7" s="28" t="str">
        <f t="shared" si="14"/>
        <v>OK</v>
      </c>
    </row>
    <row r="8" spans="1:28" hidden="1" x14ac:dyDescent="0.4">
      <c r="A8" s="20" t="s">
        <v>25</v>
      </c>
      <c r="B8" s="21">
        <v>10500</v>
      </c>
      <c r="C8" s="22">
        <v>3400</v>
      </c>
      <c r="D8" s="23">
        <f t="shared" si="4"/>
        <v>1039.4285714285713</v>
      </c>
      <c r="E8" s="22">
        <v>300</v>
      </c>
      <c r="F8" s="22">
        <v>180</v>
      </c>
      <c r="G8" s="24">
        <f t="shared" si="5"/>
        <v>2378.8571428571427</v>
      </c>
      <c r="H8" s="67">
        <v>600</v>
      </c>
      <c r="I8" s="25">
        <f t="shared" si="6"/>
        <v>216000</v>
      </c>
      <c r="J8" s="22">
        <v>21</v>
      </c>
      <c r="K8" s="24">
        <f t="shared" si="0"/>
        <v>4536</v>
      </c>
      <c r="L8" s="21">
        <f>263.5*100</f>
        <v>26350</v>
      </c>
      <c r="M8" s="22">
        <v>235</v>
      </c>
      <c r="N8" s="24">
        <f t="shared" si="1"/>
        <v>6192.25</v>
      </c>
      <c r="O8" s="24">
        <f t="shared" si="7"/>
        <v>4536</v>
      </c>
      <c r="P8" s="26">
        <f t="shared" si="2"/>
        <v>6192.25</v>
      </c>
      <c r="Q8" s="27">
        <f t="shared" si="8"/>
        <v>3199.562857142857</v>
      </c>
      <c r="R8" s="22">
        <v>295</v>
      </c>
      <c r="S8" s="24">
        <f t="shared" si="3"/>
        <v>943.8710428571427</v>
      </c>
      <c r="T8" s="26">
        <f t="shared" si="9"/>
        <v>943.8710428571427</v>
      </c>
      <c r="U8" s="21">
        <v>95.3</v>
      </c>
      <c r="V8" s="23">
        <f t="shared" si="10"/>
        <v>47.597061909758658</v>
      </c>
      <c r="W8" s="23">
        <f t="shared" si="11"/>
        <v>9.9042082146604695</v>
      </c>
      <c r="X8" s="23">
        <f t="shared" si="12"/>
        <v>57.501270124419129</v>
      </c>
      <c r="Y8" s="23">
        <v>2</v>
      </c>
      <c r="Z8" s="23">
        <v>200</v>
      </c>
      <c r="AA8" s="23">
        <f t="shared" si="13"/>
        <v>99</v>
      </c>
      <c r="AB8" s="28" t="str">
        <f t="shared" si="14"/>
        <v>OK</v>
      </c>
    </row>
    <row r="9" spans="1:28" x14ac:dyDescent="0.4">
      <c r="A9" s="20" t="s">
        <v>26</v>
      </c>
      <c r="B9" s="21">
        <v>10200</v>
      </c>
      <c r="C9" s="22">
        <v>3500</v>
      </c>
      <c r="D9" s="23">
        <f t="shared" si="4"/>
        <v>1029.4117647058824</v>
      </c>
      <c r="E9" s="22">
        <v>300</v>
      </c>
      <c r="F9" s="22">
        <v>180</v>
      </c>
      <c r="G9" s="24">
        <f t="shared" si="5"/>
        <v>2358.8235294117649</v>
      </c>
      <c r="H9" s="67">
        <v>600</v>
      </c>
      <c r="I9" s="25">
        <f t="shared" si="6"/>
        <v>216000</v>
      </c>
      <c r="J9" s="22">
        <v>21</v>
      </c>
      <c r="K9" s="24">
        <f t="shared" si="0"/>
        <v>4536</v>
      </c>
      <c r="L9" s="21">
        <f>263.5*100</f>
        <v>26350</v>
      </c>
      <c r="M9" s="22">
        <v>325</v>
      </c>
      <c r="N9" s="24">
        <f t="shared" si="1"/>
        <v>8563.75</v>
      </c>
      <c r="O9" s="24">
        <f t="shared" si="7"/>
        <v>4536</v>
      </c>
      <c r="P9" s="26">
        <f t="shared" si="2"/>
        <v>8563.75</v>
      </c>
      <c r="Q9" s="27">
        <f t="shared" si="8"/>
        <v>3172.6176470588234</v>
      </c>
      <c r="R9" s="22">
        <v>295</v>
      </c>
      <c r="S9" s="24">
        <f t="shared" si="3"/>
        <v>935.92220588235284</v>
      </c>
      <c r="T9" s="26">
        <f t="shared" si="9"/>
        <v>935.92220588235284</v>
      </c>
      <c r="U9" s="21">
        <v>95.3</v>
      </c>
      <c r="V9" s="23">
        <f t="shared" si="10"/>
        <v>47.597061909758658</v>
      </c>
      <c r="W9" s="23">
        <f t="shared" si="11"/>
        <v>9.8207996419974073</v>
      </c>
      <c r="X9" s="23">
        <f t="shared" si="12"/>
        <v>57.417861551756062</v>
      </c>
      <c r="Y9" s="23">
        <v>2</v>
      </c>
      <c r="Z9" s="23">
        <v>200</v>
      </c>
      <c r="AA9" s="23">
        <f t="shared" si="13"/>
        <v>96</v>
      </c>
      <c r="AB9" s="28" t="str">
        <f t="shared" si="14"/>
        <v>OK</v>
      </c>
    </row>
    <row r="10" spans="1:28" hidden="1" x14ac:dyDescent="0.4">
      <c r="A10" s="20" t="s">
        <v>27</v>
      </c>
      <c r="B10" s="21">
        <v>14100</v>
      </c>
      <c r="C10" s="22">
        <v>3500</v>
      </c>
      <c r="D10" s="23">
        <f t="shared" si="4"/>
        <v>1228.7234042553191</v>
      </c>
      <c r="E10" s="22">
        <v>400</v>
      </c>
      <c r="F10" s="22">
        <v>180</v>
      </c>
      <c r="G10" s="24">
        <f t="shared" si="5"/>
        <v>2857.4468085106382</v>
      </c>
      <c r="H10" s="67">
        <v>600</v>
      </c>
      <c r="I10" s="25">
        <f t="shared" si="6"/>
        <v>216000</v>
      </c>
      <c r="J10" s="22">
        <v>21</v>
      </c>
      <c r="K10" s="24">
        <f t="shared" si="0"/>
        <v>4536</v>
      </c>
      <c r="L10" s="21">
        <f>368.1*100</f>
        <v>36810</v>
      </c>
      <c r="M10" s="22">
        <v>325</v>
      </c>
      <c r="N10" s="24">
        <f t="shared" si="1"/>
        <v>11963.25</v>
      </c>
      <c r="O10" s="24">
        <f t="shared" si="7"/>
        <v>4536</v>
      </c>
      <c r="P10" s="26">
        <f t="shared" si="2"/>
        <v>11963.25</v>
      </c>
      <c r="Q10" s="27">
        <f t="shared" si="8"/>
        <v>3843.2659574468084</v>
      </c>
      <c r="R10" s="22">
        <v>295</v>
      </c>
      <c r="S10" s="24">
        <f t="shared" si="3"/>
        <v>1133.7634574468084</v>
      </c>
      <c r="T10" s="26">
        <f t="shared" si="9"/>
        <v>1133.7634574468084</v>
      </c>
      <c r="U10" s="21">
        <v>95.3</v>
      </c>
      <c r="V10" s="23">
        <f t="shared" si="10"/>
        <v>47.597061909758658</v>
      </c>
      <c r="W10" s="23">
        <f t="shared" si="11"/>
        <v>11.896783393985398</v>
      </c>
      <c r="X10" s="23">
        <f t="shared" si="12"/>
        <v>59.493845303744052</v>
      </c>
      <c r="Y10" s="23">
        <v>3</v>
      </c>
      <c r="Z10" s="23">
        <v>200</v>
      </c>
      <c r="AA10" s="23">
        <f t="shared" si="13"/>
        <v>202.5</v>
      </c>
      <c r="AB10" s="28" t="str">
        <f t="shared" si="14"/>
        <v>OK</v>
      </c>
    </row>
    <row r="11" spans="1:28" ht="19.5" thickBot="1" x14ac:dyDescent="0.45">
      <c r="A11" s="29" t="s">
        <v>28</v>
      </c>
      <c r="B11" s="30">
        <v>10500</v>
      </c>
      <c r="C11" s="31">
        <v>3400</v>
      </c>
      <c r="D11" s="32">
        <f t="shared" si="4"/>
        <v>1039.4285714285713</v>
      </c>
      <c r="E11" s="31">
        <v>300</v>
      </c>
      <c r="F11" s="31">
        <v>180</v>
      </c>
      <c r="G11" s="33">
        <f t="shared" si="5"/>
        <v>2378.8571428571427</v>
      </c>
      <c r="H11" s="68">
        <v>600</v>
      </c>
      <c r="I11" s="34">
        <f t="shared" si="6"/>
        <v>216000</v>
      </c>
      <c r="J11" s="31">
        <v>21</v>
      </c>
      <c r="K11" s="33">
        <f t="shared" si="0"/>
        <v>4536</v>
      </c>
      <c r="L11" s="30">
        <f>22*300*2+12*(788-2*22)</f>
        <v>22128</v>
      </c>
      <c r="M11" s="31">
        <v>235</v>
      </c>
      <c r="N11" s="33">
        <f t="shared" si="1"/>
        <v>5200.08</v>
      </c>
      <c r="O11" s="33">
        <f t="shared" si="7"/>
        <v>4536</v>
      </c>
      <c r="P11" s="35">
        <f t="shared" si="2"/>
        <v>5200.08</v>
      </c>
      <c r="Q11" s="36">
        <f t="shared" si="8"/>
        <v>3199.562857142857</v>
      </c>
      <c r="R11" s="31">
        <v>295</v>
      </c>
      <c r="S11" s="33">
        <f t="shared" si="3"/>
        <v>943.8710428571427</v>
      </c>
      <c r="T11" s="35">
        <f t="shared" si="9"/>
        <v>943.8710428571427</v>
      </c>
      <c r="U11" s="30">
        <v>95.3</v>
      </c>
      <c r="V11" s="32">
        <f t="shared" si="10"/>
        <v>47.597061909758658</v>
      </c>
      <c r="W11" s="32">
        <f t="shared" si="11"/>
        <v>9.9042082146604695</v>
      </c>
      <c r="X11" s="32">
        <f t="shared" si="12"/>
        <v>57.501270124419129</v>
      </c>
      <c r="Y11" s="32">
        <v>2</v>
      </c>
      <c r="Z11" s="32">
        <v>200</v>
      </c>
      <c r="AA11" s="32">
        <f t="shared" si="13"/>
        <v>99</v>
      </c>
      <c r="AB11" s="37" t="str">
        <f t="shared" si="14"/>
        <v>OK</v>
      </c>
    </row>
    <row r="13" spans="1:28" ht="19.5" thickBot="1" x14ac:dyDescent="0.45">
      <c r="U13" t="s">
        <v>52</v>
      </c>
    </row>
    <row r="14" spans="1:28" ht="19.5" thickBot="1" x14ac:dyDescent="0.45">
      <c r="A14" s="1"/>
      <c r="B14" s="42" t="s">
        <v>31</v>
      </c>
      <c r="C14" s="8" t="s">
        <v>32</v>
      </c>
      <c r="D14" s="8" t="s">
        <v>33</v>
      </c>
      <c r="E14" s="8" t="s">
        <v>34</v>
      </c>
      <c r="F14" s="8" t="s">
        <v>35</v>
      </c>
      <c r="G14" s="43" t="s">
        <v>36</v>
      </c>
      <c r="H14" s="8"/>
      <c r="I14" s="42" t="s">
        <v>37</v>
      </c>
      <c r="J14" s="8" t="s">
        <v>38</v>
      </c>
      <c r="K14" s="43"/>
      <c r="L14" s="42" t="s">
        <v>39</v>
      </c>
      <c r="M14" s="8" t="s">
        <v>40</v>
      </c>
      <c r="N14" s="43"/>
      <c r="O14" s="44"/>
      <c r="P14" s="44"/>
      <c r="Q14" s="42" t="s">
        <v>41</v>
      </c>
      <c r="R14" s="8" t="s">
        <v>42</v>
      </c>
      <c r="S14" s="43"/>
      <c r="T14" s="44"/>
      <c r="U14" s="38" t="s">
        <v>43</v>
      </c>
      <c r="V14" s="38"/>
      <c r="W14" s="38"/>
      <c r="X14" s="38" t="s">
        <v>53</v>
      </c>
      <c r="Y14" s="38" t="s">
        <v>55</v>
      </c>
      <c r="Z14" s="38" t="s">
        <v>48</v>
      </c>
      <c r="AA14" s="38" t="s">
        <v>54</v>
      </c>
      <c r="AB14" s="39"/>
    </row>
    <row r="15" spans="1:28" ht="19.5" thickBot="1" x14ac:dyDescent="0.45">
      <c r="A15" s="1"/>
      <c r="B15" s="9" t="s">
        <v>20</v>
      </c>
      <c r="C15" s="10" t="s">
        <v>21</v>
      </c>
      <c r="D15" s="10" t="s">
        <v>18</v>
      </c>
      <c r="E15" s="10" t="s">
        <v>19</v>
      </c>
      <c r="F15" s="10" t="s">
        <v>16</v>
      </c>
      <c r="G15" s="5" t="s">
        <v>17</v>
      </c>
      <c r="H15" s="10"/>
      <c r="I15" s="9" t="s">
        <v>10</v>
      </c>
      <c r="J15" s="10" t="s">
        <v>11</v>
      </c>
      <c r="K15" s="5" t="s">
        <v>5</v>
      </c>
      <c r="L15" s="9" t="s">
        <v>12</v>
      </c>
      <c r="M15" s="10" t="s">
        <v>13</v>
      </c>
      <c r="N15" s="5" t="s">
        <v>6</v>
      </c>
      <c r="O15" s="6" t="s">
        <v>4</v>
      </c>
      <c r="P15" s="6" t="s">
        <v>2</v>
      </c>
      <c r="Q15" s="9" t="s">
        <v>14</v>
      </c>
      <c r="R15" s="10" t="s">
        <v>15</v>
      </c>
      <c r="S15" s="5" t="s">
        <v>3</v>
      </c>
      <c r="T15" s="6" t="s">
        <v>1</v>
      </c>
      <c r="U15" s="2" t="s">
        <v>0</v>
      </c>
      <c r="V15" s="3" t="s">
        <v>7</v>
      </c>
      <c r="W15" s="3" t="s">
        <v>8</v>
      </c>
      <c r="X15" s="3" t="s">
        <v>9</v>
      </c>
      <c r="Y15" s="3"/>
      <c r="Z15" s="3" t="s">
        <v>49</v>
      </c>
      <c r="AA15" s="3" t="s">
        <v>29</v>
      </c>
      <c r="AB15" s="4" t="s">
        <v>30</v>
      </c>
    </row>
    <row r="16" spans="1:28" ht="19.5" thickBot="1" x14ac:dyDescent="0.45">
      <c r="A16" s="1"/>
      <c r="B16" s="9" t="s">
        <v>44</v>
      </c>
      <c r="C16" s="10" t="s">
        <v>44</v>
      </c>
      <c r="D16" s="10" t="s">
        <v>44</v>
      </c>
      <c r="E16" s="10" t="s">
        <v>44</v>
      </c>
      <c r="F16" s="10" t="s">
        <v>44</v>
      </c>
      <c r="G16" s="5" t="s">
        <v>44</v>
      </c>
      <c r="H16" s="10"/>
      <c r="I16" s="9" t="s">
        <v>45</v>
      </c>
      <c r="J16" s="10" t="s">
        <v>46</v>
      </c>
      <c r="K16" s="5" t="s">
        <v>47</v>
      </c>
      <c r="L16" s="9" t="s">
        <v>45</v>
      </c>
      <c r="M16" s="10" t="s">
        <v>46</v>
      </c>
      <c r="N16" s="5" t="s">
        <v>47</v>
      </c>
      <c r="O16" s="6" t="s">
        <v>47</v>
      </c>
      <c r="P16" s="6" t="s">
        <v>47</v>
      </c>
      <c r="Q16" s="9" t="s">
        <v>45</v>
      </c>
      <c r="R16" s="10" t="s">
        <v>46</v>
      </c>
      <c r="S16" s="5" t="s">
        <v>47</v>
      </c>
      <c r="T16" s="6" t="s">
        <v>47</v>
      </c>
      <c r="U16" s="2" t="s">
        <v>47</v>
      </c>
      <c r="V16" s="3"/>
      <c r="W16" s="3"/>
      <c r="X16" s="3"/>
      <c r="Y16" s="3"/>
      <c r="Z16" s="3" t="s">
        <v>44</v>
      </c>
      <c r="AA16" s="3"/>
      <c r="AB16" s="4"/>
    </row>
    <row r="17" spans="1:28" x14ac:dyDescent="0.4">
      <c r="A17" s="11" t="s">
        <v>22</v>
      </c>
      <c r="B17" s="45">
        <v>10500</v>
      </c>
      <c r="C17" s="46">
        <v>4000</v>
      </c>
      <c r="D17" s="47">
        <f t="shared" ref="D17:D23" si="15">IF(C17&lt;0.5*B17,(0.5-0.6*C17/B17)*C17,0.1*B17)</f>
        <v>1085.7142857142858</v>
      </c>
      <c r="E17" s="46">
        <v>300</v>
      </c>
      <c r="F17" s="46">
        <v>180</v>
      </c>
      <c r="G17" s="48">
        <f t="shared" ref="G17:G23" si="16">2*D17+E17</f>
        <v>2471.4285714285716</v>
      </c>
      <c r="H17" s="47">
        <v>600</v>
      </c>
      <c r="I17" s="49">
        <f t="shared" ref="I17:I23" si="17">2*F17*H17</f>
        <v>216000</v>
      </c>
      <c r="J17" s="46">
        <v>21</v>
      </c>
      <c r="K17" s="48">
        <f t="shared" ref="K17:K23" si="18">I17*J17/1000</f>
        <v>4536</v>
      </c>
      <c r="L17" s="45">
        <f>305.8*100</f>
        <v>30580</v>
      </c>
      <c r="M17" s="46">
        <v>235</v>
      </c>
      <c r="N17" s="48">
        <f t="shared" ref="N17:N23" si="19">L17*M17/1000</f>
        <v>7186.3</v>
      </c>
      <c r="O17" s="48">
        <f t="shared" ref="O17:O23" si="20">MIN(K17,N17)</f>
        <v>4536</v>
      </c>
      <c r="P17" s="50">
        <f t="shared" ref="P17:P23" si="21">L17*M17/1000</f>
        <v>7186.3</v>
      </c>
      <c r="Q17" s="51">
        <f t="shared" ref="Q17:Q23" si="22">127*G17/200+71*G17/100</f>
        <v>3324.0714285714284</v>
      </c>
      <c r="R17" s="46">
        <v>295</v>
      </c>
      <c r="S17" s="48">
        <f t="shared" ref="S17:S23" si="23">Q17*R17/1000</f>
        <v>980.60107142857134</v>
      </c>
      <c r="T17" s="50">
        <f t="shared" ref="T17:T23" si="24">MIN(P17,S17)</f>
        <v>980.60107142857134</v>
      </c>
      <c r="U17" s="12">
        <v>95.3</v>
      </c>
      <c r="V17" s="14">
        <f t="shared" ref="V17:V23" si="25">O17/U17</f>
        <v>47.597061909758658</v>
      </c>
      <c r="W17" s="14">
        <f t="shared" ref="W17:W23" si="26">T17/U17</f>
        <v>10.289622995053215</v>
      </c>
      <c r="X17" s="14">
        <f t="shared" ref="X17:X23" si="27">V17+W17</f>
        <v>57.886684904811872</v>
      </c>
      <c r="Y17" s="14">
        <v>2</v>
      </c>
      <c r="Z17" s="14">
        <v>150</v>
      </c>
      <c r="AA17" s="14">
        <f t="shared" ref="AA17:AA23" si="28">(B17-H17)/Z17*Y17</f>
        <v>132</v>
      </c>
      <c r="AB17" s="19" t="str">
        <f t="shared" ref="AB17:AB23" si="29">IF(X17&lt;AA17,"OK","NG")</f>
        <v>OK</v>
      </c>
    </row>
    <row r="18" spans="1:28" x14ac:dyDescent="0.4">
      <c r="A18" s="20" t="s">
        <v>23</v>
      </c>
      <c r="B18" s="52">
        <v>10200</v>
      </c>
      <c r="C18" s="53">
        <v>5250</v>
      </c>
      <c r="D18" s="54">
        <f t="shared" si="15"/>
        <v>1020</v>
      </c>
      <c r="E18" s="53">
        <v>300</v>
      </c>
      <c r="F18" s="53">
        <v>180</v>
      </c>
      <c r="G18" s="55">
        <f t="shared" si="16"/>
        <v>2340</v>
      </c>
      <c r="H18" s="54">
        <v>600</v>
      </c>
      <c r="I18" s="56">
        <f t="shared" si="17"/>
        <v>216000</v>
      </c>
      <c r="J18" s="53">
        <v>21</v>
      </c>
      <c r="K18" s="55">
        <f t="shared" si="18"/>
        <v>4536</v>
      </c>
      <c r="L18" s="52">
        <f>305.8*100</f>
        <v>30580</v>
      </c>
      <c r="M18" s="53">
        <v>325</v>
      </c>
      <c r="N18" s="55">
        <f t="shared" si="19"/>
        <v>9938.5</v>
      </c>
      <c r="O18" s="55">
        <f t="shared" si="20"/>
        <v>4536</v>
      </c>
      <c r="P18" s="57">
        <f t="shared" si="21"/>
        <v>9938.5</v>
      </c>
      <c r="Q18" s="58">
        <f t="shared" si="22"/>
        <v>3147.3</v>
      </c>
      <c r="R18" s="53">
        <v>295</v>
      </c>
      <c r="S18" s="55">
        <f t="shared" si="23"/>
        <v>928.45349999999996</v>
      </c>
      <c r="T18" s="57">
        <f t="shared" si="24"/>
        <v>928.45349999999996</v>
      </c>
      <c r="U18" s="21">
        <v>95.3</v>
      </c>
      <c r="V18" s="23">
        <f t="shared" si="25"/>
        <v>47.597061909758658</v>
      </c>
      <c r="W18" s="23">
        <f t="shared" si="26"/>
        <v>9.7424291710388253</v>
      </c>
      <c r="X18" s="23">
        <f t="shared" si="27"/>
        <v>57.339491080797487</v>
      </c>
      <c r="Y18" s="23">
        <v>2</v>
      </c>
      <c r="Z18" s="23">
        <v>150</v>
      </c>
      <c r="AA18" s="23">
        <f t="shared" si="28"/>
        <v>128</v>
      </c>
      <c r="AB18" s="28" t="str">
        <f t="shared" si="29"/>
        <v>OK</v>
      </c>
    </row>
    <row r="19" spans="1:28" x14ac:dyDescent="0.4">
      <c r="A19" s="20" t="s">
        <v>24</v>
      </c>
      <c r="B19" s="52">
        <v>14100</v>
      </c>
      <c r="C19" s="53">
        <v>2700</v>
      </c>
      <c r="D19" s="54">
        <f t="shared" si="15"/>
        <v>1039.7872340425531</v>
      </c>
      <c r="E19" s="53">
        <v>400</v>
      </c>
      <c r="F19" s="53">
        <v>180</v>
      </c>
      <c r="G19" s="55">
        <f t="shared" si="16"/>
        <v>2479.5744680851062</v>
      </c>
      <c r="H19" s="54">
        <v>600</v>
      </c>
      <c r="I19" s="56">
        <f t="shared" si="17"/>
        <v>216000</v>
      </c>
      <c r="J19" s="53">
        <v>21</v>
      </c>
      <c r="K19" s="55">
        <f t="shared" si="18"/>
        <v>4536</v>
      </c>
      <c r="L19" s="52">
        <f>338.8*100</f>
        <v>33880</v>
      </c>
      <c r="M19" s="53">
        <v>325</v>
      </c>
      <c r="N19" s="55">
        <f t="shared" si="19"/>
        <v>11011</v>
      </c>
      <c r="O19" s="55">
        <f t="shared" si="20"/>
        <v>4536</v>
      </c>
      <c r="P19" s="57">
        <f t="shared" si="21"/>
        <v>11011</v>
      </c>
      <c r="Q19" s="58">
        <f t="shared" si="22"/>
        <v>3335.0276595744676</v>
      </c>
      <c r="R19" s="53">
        <v>295</v>
      </c>
      <c r="S19" s="55">
        <f t="shared" si="23"/>
        <v>983.83315957446791</v>
      </c>
      <c r="T19" s="57">
        <f t="shared" si="24"/>
        <v>983.83315957446791</v>
      </c>
      <c r="U19" s="21">
        <v>95.3</v>
      </c>
      <c r="V19" s="23">
        <f t="shared" si="25"/>
        <v>47.597061909758658</v>
      </c>
      <c r="W19" s="23">
        <f t="shared" si="26"/>
        <v>10.323537875912571</v>
      </c>
      <c r="X19" s="23">
        <f t="shared" si="27"/>
        <v>57.920599785671229</v>
      </c>
      <c r="Y19" s="23">
        <v>3</v>
      </c>
      <c r="Z19" s="23">
        <v>150</v>
      </c>
      <c r="AA19" s="23">
        <f t="shared" si="28"/>
        <v>270</v>
      </c>
      <c r="AB19" s="28" t="str">
        <f t="shared" si="29"/>
        <v>OK</v>
      </c>
    </row>
    <row r="20" spans="1:28" x14ac:dyDescent="0.4">
      <c r="A20" s="20" t="s">
        <v>25</v>
      </c>
      <c r="B20" s="52">
        <v>10500</v>
      </c>
      <c r="C20" s="53">
        <v>3400</v>
      </c>
      <c r="D20" s="54">
        <f t="shared" si="15"/>
        <v>1039.4285714285713</v>
      </c>
      <c r="E20" s="53">
        <v>300</v>
      </c>
      <c r="F20" s="53">
        <v>180</v>
      </c>
      <c r="G20" s="55">
        <f t="shared" si="16"/>
        <v>2378.8571428571427</v>
      </c>
      <c r="H20" s="54">
        <v>600</v>
      </c>
      <c r="I20" s="56">
        <f t="shared" si="17"/>
        <v>216000</v>
      </c>
      <c r="J20" s="53">
        <v>21</v>
      </c>
      <c r="K20" s="55">
        <f t="shared" si="18"/>
        <v>4536</v>
      </c>
      <c r="L20" s="52">
        <f>263.5*100</f>
        <v>26350</v>
      </c>
      <c r="M20" s="53">
        <v>235</v>
      </c>
      <c r="N20" s="55">
        <f t="shared" si="19"/>
        <v>6192.25</v>
      </c>
      <c r="O20" s="55">
        <f t="shared" si="20"/>
        <v>4536</v>
      </c>
      <c r="P20" s="57">
        <f t="shared" si="21"/>
        <v>6192.25</v>
      </c>
      <c r="Q20" s="58">
        <f t="shared" si="22"/>
        <v>3199.562857142857</v>
      </c>
      <c r="R20" s="53">
        <v>295</v>
      </c>
      <c r="S20" s="55">
        <f t="shared" si="23"/>
        <v>943.8710428571427</v>
      </c>
      <c r="T20" s="57">
        <f t="shared" si="24"/>
        <v>943.8710428571427</v>
      </c>
      <c r="U20" s="21">
        <v>95.3</v>
      </c>
      <c r="V20" s="23">
        <f t="shared" si="25"/>
        <v>47.597061909758658</v>
      </c>
      <c r="W20" s="23">
        <f t="shared" si="26"/>
        <v>9.9042082146604695</v>
      </c>
      <c r="X20" s="23">
        <f t="shared" si="27"/>
        <v>57.501270124419129</v>
      </c>
      <c r="Y20" s="23">
        <v>2</v>
      </c>
      <c r="Z20" s="23">
        <v>150</v>
      </c>
      <c r="AA20" s="23">
        <f t="shared" si="28"/>
        <v>132</v>
      </c>
      <c r="AB20" s="28" t="str">
        <f t="shared" si="29"/>
        <v>OK</v>
      </c>
    </row>
    <row r="21" spans="1:28" x14ac:dyDescent="0.4">
      <c r="A21" s="20" t="s">
        <v>26</v>
      </c>
      <c r="B21" s="52">
        <v>10200</v>
      </c>
      <c r="C21" s="53">
        <v>3500</v>
      </c>
      <c r="D21" s="54">
        <f t="shared" si="15"/>
        <v>1029.4117647058824</v>
      </c>
      <c r="E21" s="53">
        <v>300</v>
      </c>
      <c r="F21" s="53">
        <v>180</v>
      </c>
      <c r="G21" s="55">
        <f t="shared" si="16"/>
        <v>2358.8235294117649</v>
      </c>
      <c r="H21" s="54">
        <v>600</v>
      </c>
      <c r="I21" s="56">
        <f t="shared" si="17"/>
        <v>216000</v>
      </c>
      <c r="J21" s="53">
        <v>21</v>
      </c>
      <c r="K21" s="55">
        <f t="shared" si="18"/>
        <v>4536</v>
      </c>
      <c r="L21" s="52">
        <f>263.5*100</f>
        <v>26350</v>
      </c>
      <c r="M21" s="53">
        <v>325</v>
      </c>
      <c r="N21" s="55">
        <f t="shared" si="19"/>
        <v>8563.75</v>
      </c>
      <c r="O21" s="55">
        <f t="shared" si="20"/>
        <v>4536</v>
      </c>
      <c r="P21" s="57">
        <f t="shared" si="21"/>
        <v>8563.75</v>
      </c>
      <c r="Q21" s="58">
        <f t="shared" si="22"/>
        <v>3172.6176470588234</v>
      </c>
      <c r="R21" s="53">
        <v>295</v>
      </c>
      <c r="S21" s="55">
        <f t="shared" si="23"/>
        <v>935.92220588235284</v>
      </c>
      <c r="T21" s="57">
        <f t="shared" si="24"/>
        <v>935.92220588235284</v>
      </c>
      <c r="U21" s="21">
        <v>95.3</v>
      </c>
      <c r="V21" s="23">
        <f t="shared" si="25"/>
        <v>47.597061909758658</v>
      </c>
      <c r="W21" s="23">
        <f t="shared" si="26"/>
        <v>9.8207996419974073</v>
      </c>
      <c r="X21" s="23">
        <f t="shared" si="27"/>
        <v>57.417861551756062</v>
      </c>
      <c r="Y21" s="23">
        <v>2</v>
      </c>
      <c r="Z21" s="23">
        <v>150</v>
      </c>
      <c r="AA21" s="23">
        <f t="shared" si="28"/>
        <v>128</v>
      </c>
      <c r="AB21" s="28" t="str">
        <f t="shared" si="29"/>
        <v>OK</v>
      </c>
    </row>
    <row r="22" spans="1:28" x14ac:dyDescent="0.4">
      <c r="A22" s="20" t="s">
        <v>27</v>
      </c>
      <c r="B22" s="52">
        <v>14100</v>
      </c>
      <c r="C22" s="53">
        <v>3500</v>
      </c>
      <c r="D22" s="54">
        <f t="shared" si="15"/>
        <v>1228.7234042553191</v>
      </c>
      <c r="E22" s="53">
        <v>400</v>
      </c>
      <c r="F22" s="53">
        <v>180</v>
      </c>
      <c r="G22" s="55">
        <f t="shared" si="16"/>
        <v>2857.4468085106382</v>
      </c>
      <c r="H22" s="54">
        <v>600</v>
      </c>
      <c r="I22" s="56">
        <f t="shared" si="17"/>
        <v>216000</v>
      </c>
      <c r="J22" s="53">
        <v>21</v>
      </c>
      <c r="K22" s="55">
        <f t="shared" si="18"/>
        <v>4536</v>
      </c>
      <c r="L22" s="52">
        <f>368.1*100</f>
        <v>36810</v>
      </c>
      <c r="M22" s="53">
        <v>325</v>
      </c>
      <c r="N22" s="55">
        <f t="shared" si="19"/>
        <v>11963.25</v>
      </c>
      <c r="O22" s="55">
        <f t="shared" si="20"/>
        <v>4536</v>
      </c>
      <c r="P22" s="57">
        <f t="shared" si="21"/>
        <v>11963.25</v>
      </c>
      <c r="Q22" s="58">
        <f t="shared" si="22"/>
        <v>3843.2659574468084</v>
      </c>
      <c r="R22" s="53">
        <v>295</v>
      </c>
      <c r="S22" s="55">
        <f t="shared" si="23"/>
        <v>1133.7634574468084</v>
      </c>
      <c r="T22" s="57">
        <f t="shared" si="24"/>
        <v>1133.7634574468084</v>
      </c>
      <c r="U22" s="21">
        <v>95.3</v>
      </c>
      <c r="V22" s="23">
        <f t="shared" si="25"/>
        <v>47.597061909758658</v>
      </c>
      <c r="W22" s="23">
        <f t="shared" si="26"/>
        <v>11.896783393985398</v>
      </c>
      <c r="X22" s="23">
        <f t="shared" si="27"/>
        <v>59.493845303744052</v>
      </c>
      <c r="Y22" s="23">
        <v>3</v>
      </c>
      <c r="Z22" s="23">
        <v>150</v>
      </c>
      <c r="AA22" s="23">
        <f t="shared" si="28"/>
        <v>270</v>
      </c>
      <c r="AB22" s="28" t="str">
        <f t="shared" si="29"/>
        <v>OK</v>
      </c>
    </row>
    <row r="23" spans="1:28" ht="19.5" thickBot="1" x14ac:dyDescent="0.45">
      <c r="A23" s="29" t="s">
        <v>28</v>
      </c>
      <c r="B23" s="59">
        <v>10500</v>
      </c>
      <c r="C23" s="60">
        <v>3400</v>
      </c>
      <c r="D23" s="61">
        <f t="shared" si="15"/>
        <v>1039.4285714285713</v>
      </c>
      <c r="E23" s="60">
        <v>300</v>
      </c>
      <c r="F23" s="60">
        <v>180</v>
      </c>
      <c r="G23" s="62">
        <f t="shared" si="16"/>
        <v>2378.8571428571427</v>
      </c>
      <c r="H23" s="61">
        <v>600</v>
      </c>
      <c r="I23" s="63">
        <f t="shared" si="17"/>
        <v>216000</v>
      </c>
      <c r="J23" s="60">
        <v>21</v>
      </c>
      <c r="K23" s="62">
        <f t="shared" si="18"/>
        <v>4536</v>
      </c>
      <c r="L23" s="59">
        <f>22*300*2+12*(788-2*22)</f>
        <v>22128</v>
      </c>
      <c r="M23" s="60">
        <v>235</v>
      </c>
      <c r="N23" s="62">
        <f t="shared" si="19"/>
        <v>5200.08</v>
      </c>
      <c r="O23" s="62">
        <f t="shared" si="20"/>
        <v>4536</v>
      </c>
      <c r="P23" s="64">
        <f t="shared" si="21"/>
        <v>5200.08</v>
      </c>
      <c r="Q23" s="65">
        <f t="shared" si="22"/>
        <v>3199.562857142857</v>
      </c>
      <c r="R23" s="60">
        <v>295</v>
      </c>
      <c r="S23" s="62">
        <f t="shared" si="23"/>
        <v>943.8710428571427</v>
      </c>
      <c r="T23" s="64">
        <f t="shared" si="24"/>
        <v>943.8710428571427</v>
      </c>
      <c r="U23" s="30">
        <v>95.3</v>
      </c>
      <c r="V23" s="32">
        <f t="shared" si="25"/>
        <v>47.597061909758658</v>
      </c>
      <c r="W23" s="32">
        <f t="shared" si="26"/>
        <v>9.9042082146604695</v>
      </c>
      <c r="X23" s="32">
        <f t="shared" si="27"/>
        <v>57.501270124419129</v>
      </c>
      <c r="Y23" s="32">
        <v>2</v>
      </c>
      <c r="Z23" s="32">
        <v>150</v>
      </c>
      <c r="AA23" s="32">
        <f t="shared" si="28"/>
        <v>132</v>
      </c>
      <c r="AB23" s="37" t="str">
        <f t="shared" si="29"/>
        <v>OK</v>
      </c>
    </row>
    <row r="24" spans="1:28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8" ht="19.5" thickBot="1" x14ac:dyDescent="0.4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t="s">
        <v>51</v>
      </c>
    </row>
    <row r="26" spans="1:28" ht="19.5" thickBot="1" x14ac:dyDescent="0.45">
      <c r="A26" s="1"/>
      <c r="B26" s="42" t="s">
        <v>31</v>
      </c>
      <c r="C26" s="8" t="s">
        <v>32</v>
      </c>
      <c r="D26" s="8" t="s">
        <v>33</v>
      </c>
      <c r="E26" s="8" t="s">
        <v>34</v>
      </c>
      <c r="F26" s="8" t="s">
        <v>35</v>
      </c>
      <c r="G26" s="43" t="s">
        <v>36</v>
      </c>
      <c r="H26" s="8"/>
      <c r="I26" s="42" t="s">
        <v>37</v>
      </c>
      <c r="J26" s="8" t="s">
        <v>38</v>
      </c>
      <c r="K26" s="43"/>
      <c r="L26" s="42" t="s">
        <v>39</v>
      </c>
      <c r="M26" s="8" t="s">
        <v>40</v>
      </c>
      <c r="N26" s="43"/>
      <c r="O26" s="44"/>
      <c r="P26" s="44"/>
      <c r="Q26" s="42" t="s">
        <v>41</v>
      </c>
      <c r="R26" s="8" t="s">
        <v>42</v>
      </c>
      <c r="S26" s="43"/>
      <c r="T26" s="44"/>
      <c r="U26" s="38" t="s">
        <v>43</v>
      </c>
      <c r="V26" s="38"/>
      <c r="W26" s="38"/>
      <c r="X26" s="38" t="s">
        <v>53</v>
      </c>
      <c r="Y26" s="38" t="s">
        <v>55</v>
      </c>
      <c r="Z26" s="38" t="s">
        <v>48</v>
      </c>
      <c r="AA26" s="38" t="s">
        <v>54</v>
      </c>
      <c r="AB26" s="39"/>
    </row>
    <row r="27" spans="1:28" ht="19.5" thickBot="1" x14ac:dyDescent="0.45">
      <c r="A27" s="1"/>
      <c r="B27" s="9" t="s">
        <v>20</v>
      </c>
      <c r="C27" s="10" t="s">
        <v>21</v>
      </c>
      <c r="D27" s="10" t="s">
        <v>18</v>
      </c>
      <c r="E27" s="10" t="s">
        <v>19</v>
      </c>
      <c r="F27" s="10" t="s">
        <v>16</v>
      </c>
      <c r="G27" s="5" t="s">
        <v>17</v>
      </c>
      <c r="H27" s="10"/>
      <c r="I27" s="9" t="s">
        <v>10</v>
      </c>
      <c r="J27" s="10" t="s">
        <v>11</v>
      </c>
      <c r="K27" s="5" t="s">
        <v>5</v>
      </c>
      <c r="L27" s="9" t="s">
        <v>12</v>
      </c>
      <c r="M27" s="10" t="s">
        <v>13</v>
      </c>
      <c r="N27" s="5" t="s">
        <v>6</v>
      </c>
      <c r="O27" s="6" t="s">
        <v>4</v>
      </c>
      <c r="P27" s="6" t="s">
        <v>2</v>
      </c>
      <c r="Q27" s="9" t="s">
        <v>14</v>
      </c>
      <c r="R27" s="10" t="s">
        <v>15</v>
      </c>
      <c r="S27" s="5" t="s">
        <v>3</v>
      </c>
      <c r="T27" s="6" t="s">
        <v>1</v>
      </c>
      <c r="U27" s="2" t="s">
        <v>0</v>
      </c>
      <c r="V27" s="3" t="s">
        <v>7</v>
      </c>
      <c r="W27" s="3" t="s">
        <v>8</v>
      </c>
      <c r="X27" s="3" t="s">
        <v>9</v>
      </c>
      <c r="Y27" s="3"/>
      <c r="Z27" s="3" t="s">
        <v>49</v>
      </c>
      <c r="AA27" s="3" t="s">
        <v>29</v>
      </c>
      <c r="AB27" s="4" t="s">
        <v>30</v>
      </c>
    </row>
    <row r="28" spans="1:28" ht="19.5" thickBot="1" x14ac:dyDescent="0.45">
      <c r="A28" s="1"/>
      <c r="B28" s="9" t="s">
        <v>44</v>
      </c>
      <c r="C28" s="10" t="s">
        <v>44</v>
      </c>
      <c r="D28" s="10" t="s">
        <v>44</v>
      </c>
      <c r="E28" s="10" t="s">
        <v>44</v>
      </c>
      <c r="F28" s="10" t="s">
        <v>44</v>
      </c>
      <c r="G28" s="5" t="s">
        <v>44</v>
      </c>
      <c r="H28" s="10"/>
      <c r="I28" s="9" t="s">
        <v>45</v>
      </c>
      <c r="J28" s="10" t="s">
        <v>46</v>
      </c>
      <c r="K28" s="5" t="s">
        <v>47</v>
      </c>
      <c r="L28" s="9" t="s">
        <v>45</v>
      </c>
      <c r="M28" s="10" t="s">
        <v>46</v>
      </c>
      <c r="N28" s="5" t="s">
        <v>47</v>
      </c>
      <c r="O28" s="6" t="s">
        <v>47</v>
      </c>
      <c r="P28" s="6" t="s">
        <v>47</v>
      </c>
      <c r="Q28" s="9" t="s">
        <v>45</v>
      </c>
      <c r="R28" s="10" t="s">
        <v>46</v>
      </c>
      <c r="S28" s="5" t="s">
        <v>47</v>
      </c>
      <c r="T28" s="6" t="s">
        <v>47</v>
      </c>
      <c r="U28" s="2" t="s">
        <v>47</v>
      </c>
      <c r="V28" s="3"/>
      <c r="W28" s="3"/>
      <c r="X28" s="3"/>
      <c r="Y28" s="3"/>
      <c r="Z28" s="3" t="s">
        <v>44</v>
      </c>
      <c r="AA28" s="3"/>
      <c r="AB28" s="4"/>
    </row>
    <row r="29" spans="1:28" x14ac:dyDescent="0.4">
      <c r="A29" s="11" t="s">
        <v>22</v>
      </c>
      <c r="B29" s="45">
        <v>10500</v>
      </c>
      <c r="C29" s="46">
        <v>4000</v>
      </c>
      <c r="D29" s="47">
        <f t="shared" ref="D29:D35" si="30">IF(C29&lt;0.5*B29,(0.5-0.6*C29/B29)*C29,0.1*B29)</f>
        <v>1085.7142857142858</v>
      </c>
      <c r="E29" s="46">
        <v>300</v>
      </c>
      <c r="F29" s="46">
        <v>180</v>
      </c>
      <c r="G29" s="48">
        <f t="shared" ref="G29:G35" si="31">2*D29+E29</f>
        <v>2471.4285714285716</v>
      </c>
      <c r="H29" s="47">
        <v>600</v>
      </c>
      <c r="I29" s="49">
        <f t="shared" ref="I29:I35" si="32">2*F29*H29</f>
        <v>216000</v>
      </c>
      <c r="J29" s="46">
        <v>21</v>
      </c>
      <c r="K29" s="48">
        <f t="shared" ref="K29:K35" si="33">I29*J29/1000</f>
        <v>4536</v>
      </c>
      <c r="L29" s="45">
        <f>305.8*100</f>
        <v>30580</v>
      </c>
      <c r="M29" s="46">
        <v>235</v>
      </c>
      <c r="N29" s="48">
        <f t="shared" ref="N29:N35" si="34">L29*M29/1000</f>
        <v>7186.3</v>
      </c>
      <c r="O29" s="48">
        <f t="shared" ref="O29:O35" si="35">MIN(K29,N29)</f>
        <v>4536</v>
      </c>
      <c r="P29" s="50">
        <f t="shared" ref="P29:P35" si="36">L29*M29/1000</f>
        <v>7186.3</v>
      </c>
      <c r="Q29" s="51">
        <f t="shared" ref="Q29:Q35" si="37">127*G29/200+71*G29/100</f>
        <v>3324.0714285714284</v>
      </c>
      <c r="R29" s="46">
        <v>295</v>
      </c>
      <c r="S29" s="48">
        <f t="shared" ref="S29:S35" si="38">Q29*R29/1000</f>
        <v>980.60107142857134</v>
      </c>
      <c r="T29" s="50">
        <f t="shared" ref="T29:T35" si="39">MIN(P29,S29)</f>
        <v>980.60107142857134</v>
      </c>
      <c r="U29" s="12">
        <v>128</v>
      </c>
      <c r="V29" s="14">
        <f t="shared" ref="V29:V35" si="40">O29/U29</f>
        <v>35.4375</v>
      </c>
      <c r="W29" s="14">
        <f t="shared" ref="W29:W35" si="41">T29/U29</f>
        <v>7.6609458705357136</v>
      </c>
      <c r="X29" s="14">
        <f t="shared" ref="X29:X35" si="42">V29+W29</f>
        <v>43.098445870535713</v>
      </c>
      <c r="Y29" s="14">
        <v>2</v>
      </c>
      <c r="Z29" s="14">
        <v>200</v>
      </c>
      <c r="AA29" s="14">
        <f t="shared" ref="AA29:AA35" si="43">(B29-H29)/Z29*Y29</f>
        <v>99</v>
      </c>
      <c r="AB29" s="19" t="str">
        <f t="shared" ref="AB29:AB35" si="44">IF(X29&lt;AA29,"OK","NG")</f>
        <v>OK</v>
      </c>
    </row>
    <row r="30" spans="1:28" x14ac:dyDescent="0.4">
      <c r="A30" s="20" t="s">
        <v>23</v>
      </c>
      <c r="B30" s="52">
        <v>10200</v>
      </c>
      <c r="C30" s="53">
        <v>5250</v>
      </c>
      <c r="D30" s="54">
        <f t="shared" si="30"/>
        <v>1020</v>
      </c>
      <c r="E30" s="53">
        <v>300</v>
      </c>
      <c r="F30" s="53">
        <v>180</v>
      </c>
      <c r="G30" s="55">
        <f t="shared" si="31"/>
        <v>2340</v>
      </c>
      <c r="H30" s="54">
        <v>600</v>
      </c>
      <c r="I30" s="56">
        <f t="shared" si="32"/>
        <v>216000</v>
      </c>
      <c r="J30" s="53">
        <v>21</v>
      </c>
      <c r="K30" s="55">
        <f t="shared" si="33"/>
        <v>4536</v>
      </c>
      <c r="L30" s="52">
        <f>305.8*100</f>
        <v>30580</v>
      </c>
      <c r="M30" s="53">
        <v>325</v>
      </c>
      <c r="N30" s="55">
        <f t="shared" si="34"/>
        <v>9938.5</v>
      </c>
      <c r="O30" s="55">
        <f t="shared" si="35"/>
        <v>4536</v>
      </c>
      <c r="P30" s="57">
        <f t="shared" si="36"/>
        <v>9938.5</v>
      </c>
      <c r="Q30" s="58">
        <f t="shared" si="37"/>
        <v>3147.3</v>
      </c>
      <c r="R30" s="53">
        <v>295</v>
      </c>
      <c r="S30" s="55">
        <f t="shared" si="38"/>
        <v>928.45349999999996</v>
      </c>
      <c r="T30" s="57">
        <f t="shared" si="39"/>
        <v>928.45349999999996</v>
      </c>
      <c r="U30" s="21">
        <v>128</v>
      </c>
      <c r="V30" s="23">
        <f t="shared" si="40"/>
        <v>35.4375</v>
      </c>
      <c r="W30" s="23">
        <f t="shared" si="41"/>
        <v>7.2535429687499997</v>
      </c>
      <c r="X30" s="23">
        <f t="shared" si="42"/>
        <v>42.691042968749997</v>
      </c>
      <c r="Y30" s="23">
        <v>2</v>
      </c>
      <c r="Z30" s="23">
        <v>200</v>
      </c>
      <c r="AA30" s="23">
        <f t="shared" si="43"/>
        <v>96</v>
      </c>
      <c r="AB30" s="28" t="str">
        <f t="shared" si="44"/>
        <v>OK</v>
      </c>
    </row>
    <row r="31" spans="1:28" x14ac:dyDescent="0.4">
      <c r="A31" s="20" t="s">
        <v>24</v>
      </c>
      <c r="B31" s="52">
        <v>14100</v>
      </c>
      <c r="C31" s="53">
        <v>2700</v>
      </c>
      <c r="D31" s="54">
        <f t="shared" si="30"/>
        <v>1039.7872340425531</v>
      </c>
      <c r="E31" s="53">
        <v>400</v>
      </c>
      <c r="F31" s="53">
        <v>180</v>
      </c>
      <c r="G31" s="55">
        <f t="shared" si="31"/>
        <v>2479.5744680851062</v>
      </c>
      <c r="H31" s="54">
        <v>600</v>
      </c>
      <c r="I31" s="56">
        <f t="shared" si="32"/>
        <v>216000</v>
      </c>
      <c r="J31" s="53">
        <v>21</v>
      </c>
      <c r="K31" s="55">
        <f t="shared" si="33"/>
        <v>4536</v>
      </c>
      <c r="L31" s="52">
        <f>338.8*100</f>
        <v>33880</v>
      </c>
      <c r="M31" s="53">
        <v>325</v>
      </c>
      <c r="N31" s="55">
        <f t="shared" si="34"/>
        <v>11011</v>
      </c>
      <c r="O31" s="55">
        <f t="shared" si="35"/>
        <v>4536</v>
      </c>
      <c r="P31" s="57">
        <f t="shared" si="36"/>
        <v>11011</v>
      </c>
      <c r="Q31" s="58">
        <f t="shared" si="37"/>
        <v>3335.0276595744676</v>
      </c>
      <c r="R31" s="53">
        <v>295</v>
      </c>
      <c r="S31" s="55">
        <f t="shared" si="38"/>
        <v>983.83315957446791</v>
      </c>
      <c r="T31" s="57">
        <f t="shared" si="39"/>
        <v>983.83315957446791</v>
      </c>
      <c r="U31" s="21">
        <v>128</v>
      </c>
      <c r="V31" s="23">
        <f t="shared" si="40"/>
        <v>35.4375</v>
      </c>
      <c r="W31" s="23">
        <f t="shared" si="41"/>
        <v>7.6861965591755306</v>
      </c>
      <c r="X31" s="23">
        <f t="shared" si="42"/>
        <v>43.123696559175528</v>
      </c>
      <c r="Y31" s="23">
        <v>3</v>
      </c>
      <c r="Z31" s="23">
        <v>200</v>
      </c>
      <c r="AA31" s="23">
        <f t="shared" si="43"/>
        <v>202.5</v>
      </c>
      <c r="AB31" s="28" t="str">
        <f t="shared" si="44"/>
        <v>OK</v>
      </c>
    </row>
    <row r="32" spans="1:28" x14ac:dyDescent="0.4">
      <c r="A32" s="20" t="s">
        <v>25</v>
      </c>
      <c r="B32" s="52">
        <v>10500</v>
      </c>
      <c r="C32" s="53">
        <v>3400</v>
      </c>
      <c r="D32" s="54">
        <f t="shared" si="30"/>
        <v>1039.4285714285713</v>
      </c>
      <c r="E32" s="53">
        <v>300</v>
      </c>
      <c r="F32" s="53">
        <v>180</v>
      </c>
      <c r="G32" s="55">
        <f t="shared" si="31"/>
        <v>2378.8571428571427</v>
      </c>
      <c r="H32" s="54">
        <v>600</v>
      </c>
      <c r="I32" s="56">
        <f t="shared" si="32"/>
        <v>216000</v>
      </c>
      <c r="J32" s="53">
        <v>21</v>
      </c>
      <c r="K32" s="55">
        <f t="shared" si="33"/>
        <v>4536</v>
      </c>
      <c r="L32" s="52">
        <f>263.5*100</f>
        <v>26350</v>
      </c>
      <c r="M32" s="53">
        <v>235</v>
      </c>
      <c r="N32" s="55">
        <f t="shared" si="34"/>
        <v>6192.25</v>
      </c>
      <c r="O32" s="55">
        <f t="shared" si="35"/>
        <v>4536</v>
      </c>
      <c r="P32" s="57">
        <f t="shared" si="36"/>
        <v>6192.25</v>
      </c>
      <c r="Q32" s="58">
        <f t="shared" si="37"/>
        <v>3199.562857142857</v>
      </c>
      <c r="R32" s="53">
        <v>295</v>
      </c>
      <c r="S32" s="55">
        <f t="shared" si="38"/>
        <v>943.8710428571427</v>
      </c>
      <c r="T32" s="57">
        <f t="shared" si="39"/>
        <v>943.8710428571427</v>
      </c>
      <c r="U32" s="21">
        <v>128</v>
      </c>
      <c r="V32" s="23">
        <f t="shared" si="40"/>
        <v>35.4375</v>
      </c>
      <c r="W32" s="23">
        <f t="shared" si="41"/>
        <v>7.3739925223214273</v>
      </c>
      <c r="X32" s="23">
        <f t="shared" si="42"/>
        <v>42.81149252232143</v>
      </c>
      <c r="Y32" s="23">
        <v>2</v>
      </c>
      <c r="Z32" s="23">
        <v>200</v>
      </c>
      <c r="AA32" s="23">
        <f t="shared" si="43"/>
        <v>99</v>
      </c>
      <c r="AB32" s="28" t="str">
        <f t="shared" si="44"/>
        <v>OK</v>
      </c>
    </row>
    <row r="33" spans="1:28" x14ac:dyDescent="0.4">
      <c r="A33" s="20" t="s">
        <v>26</v>
      </c>
      <c r="B33" s="52">
        <v>10200</v>
      </c>
      <c r="C33" s="53">
        <v>3500</v>
      </c>
      <c r="D33" s="54">
        <f t="shared" si="30"/>
        <v>1029.4117647058824</v>
      </c>
      <c r="E33" s="53">
        <v>300</v>
      </c>
      <c r="F33" s="53">
        <v>180</v>
      </c>
      <c r="G33" s="55">
        <f t="shared" si="31"/>
        <v>2358.8235294117649</v>
      </c>
      <c r="H33" s="54">
        <v>600</v>
      </c>
      <c r="I33" s="56">
        <f t="shared" si="32"/>
        <v>216000</v>
      </c>
      <c r="J33" s="53">
        <v>21</v>
      </c>
      <c r="K33" s="55">
        <f t="shared" si="33"/>
        <v>4536</v>
      </c>
      <c r="L33" s="52">
        <f>263.5*100</f>
        <v>26350</v>
      </c>
      <c r="M33" s="53">
        <v>325</v>
      </c>
      <c r="N33" s="55">
        <f t="shared" si="34"/>
        <v>8563.75</v>
      </c>
      <c r="O33" s="55">
        <f t="shared" si="35"/>
        <v>4536</v>
      </c>
      <c r="P33" s="57">
        <f t="shared" si="36"/>
        <v>8563.75</v>
      </c>
      <c r="Q33" s="58">
        <f t="shared" si="37"/>
        <v>3172.6176470588234</v>
      </c>
      <c r="R33" s="53">
        <v>295</v>
      </c>
      <c r="S33" s="55">
        <f t="shared" si="38"/>
        <v>935.92220588235284</v>
      </c>
      <c r="T33" s="57">
        <f t="shared" si="39"/>
        <v>935.92220588235284</v>
      </c>
      <c r="U33" s="21">
        <v>128</v>
      </c>
      <c r="V33" s="23">
        <f t="shared" si="40"/>
        <v>35.4375</v>
      </c>
      <c r="W33" s="23">
        <f t="shared" si="41"/>
        <v>7.3118922334558816</v>
      </c>
      <c r="X33" s="23">
        <f t="shared" si="42"/>
        <v>42.749392233455879</v>
      </c>
      <c r="Y33" s="23">
        <v>2</v>
      </c>
      <c r="Z33" s="23">
        <v>200</v>
      </c>
      <c r="AA33" s="23">
        <f t="shared" si="43"/>
        <v>96</v>
      </c>
      <c r="AB33" s="28" t="str">
        <f t="shared" si="44"/>
        <v>OK</v>
      </c>
    </row>
    <row r="34" spans="1:28" x14ac:dyDescent="0.4">
      <c r="A34" s="20" t="s">
        <v>27</v>
      </c>
      <c r="B34" s="52">
        <v>14100</v>
      </c>
      <c r="C34" s="53">
        <v>3500</v>
      </c>
      <c r="D34" s="54">
        <f t="shared" si="30"/>
        <v>1228.7234042553191</v>
      </c>
      <c r="E34" s="53">
        <v>400</v>
      </c>
      <c r="F34" s="53">
        <v>180</v>
      </c>
      <c r="G34" s="55">
        <f t="shared" si="31"/>
        <v>2857.4468085106382</v>
      </c>
      <c r="H34" s="54">
        <v>600</v>
      </c>
      <c r="I34" s="56">
        <f t="shared" si="32"/>
        <v>216000</v>
      </c>
      <c r="J34" s="53">
        <v>21</v>
      </c>
      <c r="K34" s="55">
        <f t="shared" si="33"/>
        <v>4536</v>
      </c>
      <c r="L34" s="52">
        <f>368.1*100</f>
        <v>36810</v>
      </c>
      <c r="M34" s="53">
        <v>325</v>
      </c>
      <c r="N34" s="55">
        <f t="shared" si="34"/>
        <v>11963.25</v>
      </c>
      <c r="O34" s="55">
        <f t="shared" si="35"/>
        <v>4536</v>
      </c>
      <c r="P34" s="57">
        <f t="shared" si="36"/>
        <v>11963.25</v>
      </c>
      <c r="Q34" s="58">
        <f t="shared" si="37"/>
        <v>3843.2659574468084</v>
      </c>
      <c r="R34" s="53">
        <v>295</v>
      </c>
      <c r="S34" s="55">
        <f t="shared" si="38"/>
        <v>1133.7634574468084</v>
      </c>
      <c r="T34" s="57">
        <f t="shared" si="39"/>
        <v>1133.7634574468084</v>
      </c>
      <c r="U34" s="21">
        <v>128</v>
      </c>
      <c r="V34" s="23">
        <f t="shared" si="40"/>
        <v>35.4375</v>
      </c>
      <c r="W34" s="23">
        <f t="shared" si="41"/>
        <v>8.8575270113031905</v>
      </c>
      <c r="X34" s="23">
        <f t="shared" si="42"/>
        <v>44.295027011303191</v>
      </c>
      <c r="Y34" s="23">
        <v>3</v>
      </c>
      <c r="Z34" s="23">
        <v>200</v>
      </c>
      <c r="AA34" s="23">
        <f t="shared" si="43"/>
        <v>202.5</v>
      </c>
      <c r="AB34" s="28" t="str">
        <f t="shared" si="44"/>
        <v>OK</v>
      </c>
    </row>
    <row r="35" spans="1:28" ht="19.5" thickBot="1" x14ac:dyDescent="0.45">
      <c r="A35" s="29" t="s">
        <v>28</v>
      </c>
      <c r="B35" s="59">
        <v>10500</v>
      </c>
      <c r="C35" s="60">
        <v>3400</v>
      </c>
      <c r="D35" s="61">
        <f t="shared" si="30"/>
        <v>1039.4285714285713</v>
      </c>
      <c r="E35" s="60">
        <v>300</v>
      </c>
      <c r="F35" s="60">
        <v>180</v>
      </c>
      <c r="G35" s="62">
        <f t="shared" si="31"/>
        <v>2378.8571428571427</v>
      </c>
      <c r="H35" s="61">
        <v>600</v>
      </c>
      <c r="I35" s="63">
        <f t="shared" si="32"/>
        <v>216000</v>
      </c>
      <c r="J35" s="60">
        <v>21</v>
      </c>
      <c r="K35" s="62">
        <f t="shared" si="33"/>
        <v>4536</v>
      </c>
      <c r="L35" s="59">
        <f>22*300*2+12*(788-2*22)</f>
        <v>22128</v>
      </c>
      <c r="M35" s="60">
        <v>235</v>
      </c>
      <c r="N35" s="62">
        <f t="shared" si="34"/>
        <v>5200.08</v>
      </c>
      <c r="O35" s="62">
        <f t="shared" si="35"/>
        <v>4536</v>
      </c>
      <c r="P35" s="64">
        <f t="shared" si="36"/>
        <v>5200.08</v>
      </c>
      <c r="Q35" s="65">
        <f t="shared" si="37"/>
        <v>3199.562857142857</v>
      </c>
      <c r="R35" s="60">
        <v>295</v>
      </c>
      <c r="S35" s="62">
        <f t="shared" si="38"/>
        <v>943.8710428571427</v>
      </c>
      <c r="T35" s="64">
        <f t="shared" si="39"/>
        <v>943.8710428571427</v>
      </c>
      <c r="U35" s="30">
        <v>128</v>
      </c>
      <c r="V35" s="32">
        <f t="shared" si="40"/>
        <v>35.4375</v>
      </c>
      <c r="W35" s="32">
        <f t="shared" si="41"/>
        <v>7.3739925223214273</v>
      </c>
      <c r="X35" s="32">
        <f t="shared" si="42"/>
        <v>42.81149252232143</v>
      </c>
      <c r="Y35" s="32">
        <v>2</v>
      </c>
      <c r="Z35" s="32">
        <v>200</v>
      </c>
      <c r="AA35" s="32">
        <f t="shared" si="43"/>
        <v>99</v>
      </c>
      <c r="AB35" s="37" t="str">
        <f t="shared" si="44"/>
        <v>OK</v>
      </c>
    </row>
  </sheetData>
  <phoneticPr fontId="1"/>
  <conditionalFormatting sqref="AB1:AB1048576">
    <cfRule type="containsText" dxfId="1" priority="1" operator="containsText" text="OK">
      <formula>NOT(ISERROR(SEARCH("OK",AB1)))</formula>
    </cfRule>
    <cfRule type="containsText" dxfId="0" priority="2" operator="containsText" text="NG">
      <formula>NOT(ISERROR(SEARCH("NG",AB1)))</formula>
    </cfRule>
  </conditionalFormatting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Tsuboi</dc:creator>
  <cp:lastModifiedBy>Kota Tsuboi</cp:lastModifiedBy>
  <cp:lastPrinted>2025-06-06T10:16:32Z</cp:lastPrinted>
  <dcterms:created xsi:type="dcterms:W3CDTF">2025-06-06T08:05:27Z</dcterms:created>
  <dcterms:modified xsi:type="dcterms:W3CDTF">2025-06-24T01:25:17Z</dcterms:modified>
</cp:coreProperties>
</file>