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635" windowHeight="11970"/>
  </bookViews>
  <sheets>
    <sheet name="Sheet1" sheetId="1" r:id="rId1"/>
  </sheets>
  <definedNames>
    <definedName name="_xlnm.Print_Area" localSheetId="0">Sheet1!$A$1:$R$141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1" i="1" l="1"/>
  <c r="Q132" i="1"/>
  <c r="N130" i="1"/>
  <c r="Q122" i="1" l="1"/>
  <c r="P120" i="1" l="1"/>
  <c r="P118" i="1" l="1"/>
  <c r="P117" i="1"/>
  <c r="P113" i="1"/>
  <c r="P111" i="1"/>
  <c r="P110" i="1"/>
  <c r="P108" i="1"/>
  <c r="P106" i="1"/>
  <c r="P102" i="1"/>
  <c r="P101" i="1"/>
  <c r="P100" i="1"/>
  <c r="P97" i="1"/>
  <c r="Q97" i="1" l="1"/>
  <c r="N40" i="1" l="1"/>
  <c r="Q31" i="1" l="1"/>
  <c r="Q104" i="1"/>
  <c r="Q105" i="1"/>
  <c r="L6" i="1" l="1"/>
  <c r="Q120" i="1" l="1"/>
  <c r="Q121" i="1"/>
  <c r="Q119" i="1"/>
  <c r="Q107" i="1"/>
  <c r="Q108" i="1"/>
  <c r="Q110" i="1"/>
  <c r="Q111" i="1"/>
  <c r="Q113" i="1"/>
  <c r="Q114" i="1"/>
  <c r="Q115" i="1"/>
  <c r="Q116" i="1"/>
  <c r="Q117" i="1"/>
  <c r="Q118" i="1"/>
  <c r="Q106" i="1"/>
  <c r="N30" i="1"/>
  <c r="K30" i="1"/>
  <c r="N28" i="1"/>
  <c r="L27" i="1"/>
  <c r="N27" i="1" s="1"/>
  <c r="Q100" i="1" l="1"/>
  <c r="Q101" i="1"/>
  <c r="Q102" i="1"/>
  <c r="Q103" i="1"/>
  <c r="Q128" i="1" l="1"/>
  <c r="Q65" i="1"/>
  <c r="E65" i="1"/>
  <c r="Q40" i="1"/>
  <c r="Q37" i="1"/>
  <c r="N77" i="1"/>
  <c r="Q44" i="1" l="1"/>
  <c r="Q78" i="1" s="1"/>
  <c r="Q79" i="1" s="1"/>
  <c r="Q87" i="1"/>
  <c r="Q88" i="1"/>
  <c r="Q89" i="1"/>
  <c r="Q90" i="1"/>
  <c r="Q91" i="1"/>
  <c r="Q92" i="1"/>
  <c r="Q93" i="1"/>
  <c r="Q94" i="1"/>
  <c r="Q86" i="1"/>
  <c r="L70" i="1"/>
  <c r="N70" i="1"/>
  <c r="N71" i="1" s="1"/>
  <c r="N45" i="1"/>
  <c r="N46" i="1"/>
  <c r="N47" i="1"/>
  <c r="N48" i="1"/>
  <c r="N49" i="1"/>
  <c r="N50" i="1"/>
  <c r="N51" i="1"/>
  <c r="N53" i="1"/>
  <c r="N54" i="1"/>
  <c r="N55" i="1"/>
  <c r="N58" i="1"/>
  <c r="N59" i="1"/>
  <c r="N60" i="1"/>
  <c r="N61" i="1"/>
  <c r="N62" i="1"/>
  <c r="N34" i="1"/>
  <c r="K24" i="1"/>
  <c r="K11" i="1"/>
  <c r="K7" i="1"/>
  <c r="L7" i="1" s="1"/>
  <c r="N7" i="1" s="1"/>
  <c r="L8" i="1"/>
  <c r="N8" i="1" s="1"/>
  <c r="L9" i="1"/>
  <c r="N9" i="1" s="1"/>
  <c r="L10" i="1"/>
  <c r="N10" i="1" s="1"/>
  <c r="L12" i="1"/>
  <c r="N12" i="1" s="1"/>
  <c r="L13" i="1"/>
  <c r="N13" i="1" s="1"/>
  <c r="L14" i="1"/>
  <c r="N14" i="1" s="1"/>
  <c r="L15" i="1"/>
  <c r="N15" i="1" s="1"/>
  <c r="L18" i="1"/>
  <c r="N18" i="1" s="1"/>
  <c r="L19" i="1"/>
  <c r="N19" i="1" s="1"/>
  <c r="K16" i="1" l="1"/>
  <c r="K17" i="1" s="1"/>
  <c r="L17" i="1" s="1"/>
  <c r="N17" i="1" s="1"/>
  <c r="K29" i="1"/>
  <c r="Q95" i="1"/>
  <c r="Q129" i="1" s="1"/>
  <c r="K26" i="1"/>
  <c r="N44" i="1"/>
  <c r="N65" i="1"/>
  <c r="N52" i="1"/>
  <c r="H58" i="1"/>
  <c r="H61" i="1"/>
  <c r="H59" i="1"/>
  <c r="G42" i="1"/>
  <c r="G43" i="1"/>
  <c r="G41" i="1"/>
  <c r="L16" i="1" l="1"/>
  <c r="L29" i="1" s="1"/>
  <c r="N29" i="1" s="1"/>
  <c r="N78" i="1"/>
  <c r="H60" i="1"/>
  <c r="H77" i="1"/>
  <c r="N16" i="1" l="1"/>
  <c r="H55" i="1"/>
  <c r="H62" i="1"/>
  <c r="H65" i="1" l="1"/>
  <c r="H14" i="1"/>
  <c r="H15" i="1"/>
  <c r="H16" i="1"/>
  <c r="H17" i="1"/>
  <c r="H18" i="1"/>
  <c r="H19" i="1"/>
  <c r="H13" i="1"/>
  <c r="H12" i="1"/>
  <c r="H10" i="1"/>
  <c r="H9" i="1"/>
  <c r="H8" i="1"/>
  <c r="H7" i="1"/>
  <c r="H6" i="1"/>
  <c r="E27" i="1"/>
  <c r="E26" i="1"/>
  <c r="E24" i="1"/>
  <c r="E23" i="1"/>
  <c r="E11" i="1"/>
  <c r="H26" i="1" l="1"/>
  <c r="L26" i="1"/>
  <c r="N26" i="1" s="1"/>
  <c r="H27" i="1"/>
  <c r="H11" i="1"/>
  <c r="L11" i="1"/>
  <c r="N11" i="1" s="1"/>
  <c r="H24" i="1"/>
  <c r="L24" i="1"/>
  <c r="N24" i="1" s="1"/>
  <c r="N31" i="1" l="1"/>
  <c r="N79" i="1" s="1"/>
  <c r="Q83" i="1" s="1"/>
  <c r="H31" i="1"/>
  <c r="H81" i="1" s="1"/>
  <c r="H83" i="1" s="1"/>
  <c r="N131" i="1" l="1"/>
  <c r="N133" i="1" s="1"/>
  <c r="Q133" i="1"/>
  <c r="G31" i="1"/>
</calcChain>
</file>

<file path=xl/sharedStrings.xml><?xml version="1.0" encoding="utf-8"?>
<sst xmlns="http://schemas.openxmlformats.org/spreadsheetml/2006/main" count="378" uniqueCount="235">
  <si>
    <t>図面</t>
    <rPh sb="0" eb="2">
      <t>ズメン</t>
    </rPh>
    <phoneticPr fontId="2"/>
  </si>
  <si>
    <t>一般図</t>
    <rPh sb="0" eb="3">
      <t>イッパンズ</t>
    </rPh>
    <phoneticPr fontId="2"/>
  </si>
  <si>
    <t>詳細図</t>
    <rPh sb="0" eb="3">
      <t>ショウサイズ</t>
    </rPh>
    <phoneticPr fontId="2"/>
  </si>
  <si>
    <t>基準図</t>
    <rPh sb="0" eb="3">
      <t>キジュンズ</t>
    </rPh>
    <phoneticPr fontId="2"/>
  </si>
  <si>
    <t>原寸費</t>
    <rPh sb="0" eb="3">
      <t>ゲンスンヒ</t>
    </rPh>
    <phoneticPr fontId="2"/>
  </si>
  <si>
    <t>工場加工費</t>
    <rPh sb="0" eb="5">
      <t>コウジョウカコウヒ</t>
    </rPh>
    <phoneticPr fontId="2"/>
  </si>
  <si>
    <t>１次加工費</t>
    <rPh sb="1" eb="5">
      <t>ジカコウヒ</t>
    </rPh>
    <phoneticPr fontId="2"/>
  </si>
  <si>
    <t>組立加工費　</t>
    <rPh sb="0" eb="1">
      <t>ク</t>
    </rPh>
    <rPh sb="1" eb="2">
      <t>タテ</t>
    </rPh>
    <rPh sb="2" eb="5">
      <t>カコウヒ</t>
    </rPh>
    <phoneticPr fontId="2"/>
  </si>
  <si>
    <t>工場溶接費</t>
    <rPh sb="0" eb="5">
      <t>コウジョウヨウセツヒ</t>
    </rPh>
    <phoneticPr fontId="2"/>
  </si>
  <si>
    <t>工場塗装費</t>
    <rPh sb="0" eb="5">
      <t>コウジョウトソウヒ</t>
    </rPh>
    <phoneticPr fontId="2"/>
  </si>
  <si>
    <t>消耗品費</t>
    <rPh sb="0" eb="4">
      <t>ショウモウヒンヒ</t>
    </rPh>
    <phoneticPr fontId="2"/>
  </si>
  <si>
    <t>ＵＴ</t>
    <phoneticPr fontId="2"/>
  </si>
  <si>
    <t>第三者諸掛費</t>
    <rPh sb="0" eb="3">
      <t>ダイサンシャ</t>
    </rPh>
    <rPh sb="3" eb="4">
      <t>ショ</t>
    </rPh>
    <rPh sb="4" eb="5">
      <t>カカリ</t>
    </rPh>
    <rPh sb="5" eb="6">
      <t>ヒ</t>
    </rPh>
    <phoneticPr fontId="2"/>
  </si>
  <si>
    <t>工場検査費</t>
    <rPh sb="0" eb="4">
      <t>コウジョウケンサ</t>
    </rPh>
    <rPh sb="4" eb="5">
      <t>ヒ</t>
    </rPh>
    <phoneticPr fontId="2"/>
  </si>
  <si>
    <t>運搬費</t>
    <rPh sb="0" eb="3">
      <t>ウンパンヒ</t>
    </rPh>
    <phoneticPr fontId="2"/>
  </si>
  <si>
    <t>契約数量</t>
    <rPh sb="0" eb="2">
      <t>ケイヤク</t>
    </rPh>
    <rPh sb="2" eb="4">
      <t>スウリョウ</t>
    </rPh>
    <phoneticPr fontId="2"/>
  </si>
  <si>
    <t>溶融亜鉛メッキ</t>
    <rPh sb="0" eb="4">
      <t>ヨウユウアエン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</si>
  <si>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</si>
  <si>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</si>
  <si>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材料費</t>
    <rPh sb="0" eb="2">
      <t>ザイリョウ</t>
    </rPh>
    <rPh sb="2" eb="3">
      <t>ヒ</t>
    </rPh>
    <phoneticPr fontId="2"/>
  </si>
  <si>
    <t>備考欄</t>
    <rPh sb="0" eb="3">
      <t>ビコウラン</t>
    </rPh>
    <phoneticPr fontId="2"/>
  </si>
  <si>
    <t>柱</t>
    <rPh sb="0" eb="1">
      <t>ハシラ</t>
    </rPh>
    <phoneticPr fontId="2"/>
  </si>
  <si>
    <t>大梁</t>
    <rPh sb="0" eb="2">
      <t>オオハリ</t>
    </rPh>
    <phoneticPr fontId="2"/>
  </si>
  <si>
    <t>小梁</t>
    <rPh sb="0" eb="2">
      <t>コハリ</t>
    </rPh>
    <phoneticPr fontId="2"/>
  </si>
  <si>
    <t>その他</t>
    <rPh sb="2" eb="3">
      <t>タ</t>
    </rPh>
    <phoneticPr fontId="2"/>
  </si>
  <si>
    <t>加工に含む</t>
    <rPh sb="0" eb="2">
      <t>カコウ</t>
    </rPh>
    <rPh sb="3" eb="4">
      <t>フク</t>
    </rPh>
    <phoneticPr fontId="2"/>
  </si>
  <si>
    <t>-</t>
    <phoneticPr fontId="2"/>
  </si>
  <si>
    <t>-</t>
    <phoneticPr fontId="2"/>
  </si>
  <si>
    <t>仕様</t>
    <rPh sb="0" eb="2">
      <t>シヨウ</t>
    </rPh>
    <phoneticPr fontId="2"/>
  </si>
  <si>
    <t>JIS　Ｋ5674－２回　Ｃ種ケレン</t>
    <rPh sb="11" eb="12">
      <t>カイ</t>
    </rPh>
    <rPh sb="14" eb="15">
      <t>シュ</t>
    </rPh>
    <phoneticPr fontId="2"/>
  </si>
  <si>
    <t>無し</t>
    <rPh sb="0" eb="1">
      <t>ナ</t>
    </rPh>
    <phoneticPr fontId="2"/>
  </si>
  <si>
    <t>無償支給とする。</t>
    <rPh sb="0" eb="4">
      <t>ムショウシキュウ</t>
    </rPh>
    <phoneticPr fontId="2"/>
  </si>
  <si>
    <t>項目</t>
    <rPh sb="0" eb="2">
      <t>コウモク</t>
    </rPh>
    <phoneticPr fontId="2"/>
  </si>
  <si>
    <t>吊り孔</t>
    <rPh sb="0" eb="1">
      <t>ツ</t>
    </rPh>
    <rPh sb="2" eb="3">
      <t>アナ</t>
    </rPh>
    <phoneticPr fontId="2"/>
  </si>
  <si>
    <t>柱吊りピース</t>
    <rPh sb="0" eb="1">
      <t>ハシラ</t>
    </rPh>
    <rPh sb="1" eb="2">
      <t>ツ</t>
    </rPh>
    <phoneticPr fontId="2"/>
  </si>
  <si>
    <t>大梁吊りピース</t>
    <rPh sb="0" eb="2">
      <t>オオハリ</t>
    </rPh>
    <rPh sb="2" eb="3">
      <t>ツ</t>
    </rPh>
    <phoneticPr fontId="2"/>
  </si>
  <si>
    <t>ネットフック</t>
    <phoneticPr fontId="2"/>
  </si>
  <si>
    <t>歪取りピース</t>
    <rPh sb="0" eb="1">
      <t>ユガ</t>
    </rPh>
    <rPh sb="1" eb="2">
      <t>トリ</t>
    </rPh>
    <phoneticPr fontId="2"/>
  </si>
  <si>
    <t>スタンション</t>
    <phoneticPr fontId="2"/>
  </si>
  <si>
    <t>蝶番</t>
    <rPh sb="0" eb="2">
      <t>チョウバン</t>
    </rPh>
    <phoneticPr fontId="2"/>
  </si>
  <si>
    <t>エレクションピース</t>
    <phoneticPr fontId="2"/>
  </si>
  <si>
    <t>仮設金物</t>
    <rPh sb="0" eb="4">
      <t>カセツカナモノ</t>
    </rPh>
    <phoneticPr fontId="2"/>
  </si>
  <si>
    <t>単位</t>
    <rPh sb="0" eb="2">
      <t>タンイ</t>
    </rPh>
    <phoneticPr fontId="2"/>
  </si>
  <si>
    <t>T</t>
    <phoneticPr fontId="2"/>
  </si>
  <si>
    <t>㎡</t>
    <phoneticPr fontId="2"/>
  </si>
  <si>
    <t>ⅿ</t>
    <phoneticPr fontId="2"/>
  </si>
  <si>
    <t>カ所</t>
    <rPh sb="1" eb="2">
      <t>ショ</t>
    </rPh>
    <phoneticPr fontId="2"/>
  </si>
  <si>
    <t>本体鉄骨工事</t>
    <rPh sb="0" eb="6">
      <t>ホンタイテツコツコウジ</t>
    </rPh>
    <phoneticPr fontId="2"/>
  </si>
  <si>
    <t>書類</t>
    <rPh sb="0" eb="2">
      <t>ショルイ</t>
    </rPh>
    <phoneticPr fontId="2"/>
  </si>
  <si>
    <t>検査対応</t>
    <rPh sb="0" eb="4">
      <t>ケンサタイオウ</t>
    </rPh>
    <phoneticPr fontId="2"/>
  </si>
  <si>
    <t>無し</t>
    <rPh sb="0" eb="1">
      <t>ナ</t>
    </rPh>
    <phoneticPr fontId="2"/>
  </si>
  <si>
    <t>-</t>
    <phoneticPr fontId="2"/>
  </si>
  <si>
    <t>-</t>
    <phoneticPr fontId="2"/>
  </si>
  <si>
    <t>切板、SPLは、後日精算</t>
    <rPh sb="0" eb="1">
      <t>キ</t>
    </rPh>
    <rPh sb="1" eb="2">
      <t>イタ</t>
    </rPh>
    <rPh sb="8" eb="12">
      <t>ゴジツセイサン</t>
    </rPh>
    <phoneticPr fontId="2"/>
  </si>
  <si>
    <t>かんざし</t>
    <phoneticPr fontId="2"/>
  </si>
  <si>
    <t>デッキ関連</t>
    <rPh sb="3" eb="5">
      <t>カンレン</t>
    </rPh>
    <phoneticPr fontId="2"/>
  </si>
  <si>
    <t>付帯工事</t>
    <rPh sb="0" eb="4">
      <t>フタイコウジ</t>
    </rPh>
    <phoneticPr fontId="2"/>
  </si>
  <si>
    <t>柱デッキ受け</t>
    <rPh sb="0" eb="1">
      <t>ハシラ</t>
    </rPh>
    <rPh sb="4" eb="5">
      <t>ウ</t>
    </rPh>
    <phoneticPr fontId="2"/>
  </si>
  <si>
    <t>大梁デッキ受け</t>
    <rPh sb="0" eb="2">
      <t>オオハリ</t>
    </rPh>
    <rPh sb="5" eb="6">
      <t>ウ</t>
    </rPh>
    <phoneticPr fontId="2"/>
  </si>
  <si>
    <t>嵩上げデッキ受け</t>
    <rPh sb="0" eb="2">
      <t>カサア</t>
    </rPh>
    <rPh sb="6" eb="7">
      <t>ウ</t>
    </rPh>
    <phoneticPr fontId="2"/>
  </si>
  <si>
    <t>段差部デッキ受け</t>
    <rPh sb="0" eb="3">
      <t>ダンサブ</t>
    </rPh>
    <rPh sb="6" eb="7">
      <t>ウ</t>
    </rPh>
    <phoneticPr fontId="2"/>
  </si>
  <si>
    <t>小計</t>
    <rPh sb="0" eb="2">
      <t>ショウケイ</t>
    </rPh>
    <phoneticPr fontId="2"/>
  </si>
  <si>
    <t>契約重量は、2021年　4月　7日受領の一般図（36枚）、4月17受領のパワーフロア・天井受け基準図</t>
    <rPh sb="0" eb="4">
      <t>ケイヤクジュウリョウ</t>
    </rPh>
    <rPh sb="10" eb="11">
      <t>ネン</t>
    </rPh>
    <rPh sb="13" eb="14">
      <t>ガツ</t>
    </rPh>
    <rPh sb="16" eb="17">
      <t>ニチ</t>
    </rPh>
    <rPh sb="17" eb="19">
      <t>ジュリョウ</t>
    </rPh>
    <rPh sb="20" eb="23">
      <t>イッパンズ</t>
    </rPh>
    <rPh sb="26" eb="27">
      <t>マイ</t>
    </rPh>
    <rPh sb="30" eb="31">
      <t>ガツ</t>
    </rPh>
    <rPh sb="33" eb="35">
      <t>ジュリョウ</t>
    </rPh>
    <rPh sb="43" eb="46">
      <t>テンジョウウ</t>
    </rPh>
    <rPh sb="47" eb="50">
      <t>キジュンズ</t>
    </rPh>
    <phoneticPr fontId="2"/>
  </si>
  <si>
    <t>及び（指示数量による。／自社積算による。）</t>
    <rPh sb="0" eb="1">
      <t>オヨ</t>
    </rPh>
    <phoneticPr fontId="2"/>
  </si>
  <si>
    <t>材料支給の為取り付け費のみとする。</t>
    <rPh sb="0" eb="4">
      <t>ザイリョウシキュウ</t>
    </rPh>
    <rPh sb="5" eb="6">
      <t>タメ</t>
    </rPh>
    <rPh sb="6" eb="7">
      <t>ト</t>
    </rPh>
    <rPh sb="8" eb="9">
      <t>ツ</t>
    </rPh>
    <rPh sb="10" eb="11">
      <t>ヒ</t>
    </rPh>
    <phoneticPr fontId="2"/>
  </si>
  <si>
    <t>エレベーター鉄骨</t>
    <rPh sb="6" eb="8">
      <t>テツコツ</t>
    </rPh>
    <phoneticPr fontId="2"/>
  </si>
  <si>
    <t>Ｔ</t>
    <phoneticPr fontId="2"/>
  </si>
  <si>
    <t>ＲＦパラペット</t>
    <phoneticPr fontId="2"/>
  </si>
  <si>
    <t>ＲＦブレース</t>
    <phoneticPr fontId="2"/>
  </si>
  <si>
    <t>バルコニー鉄骨</t>
    <rPh sb="5" eb="7">
      <t>テツコツ</t>
    </rPh>
    <phoneticPr fontId="2"/>
  </si>
  <si>
    <t>外周鉄骨</t>
    <rPh sb="0" eb="4">
      <t>ガイシュウテツコツ</t>
    </rPh>
    <phoneticPr fontId="2"/>
  </si>
  <si>
    <t>庇</t>
    <rPh sb="0" eb="1">
      <t>ヒサシ</t>
    </rPh>
    <phoneticPr fontId="2"/>
  </si>
  <si>
    <t>別途</t>
    <rPh sb="0" eb="2">
      <t>ベツト</t>
    </rPh>
    <phoneticPr fontId="2"/>
  </si>
  <si>
    <t>-</t>
    <phoneticPr fontId="2"/>
  </si>
  <si>
    <t>階段受け鉄骨</t>
    <rPh sb="0" eb="2">
      <t>カイダン</t>
    </rPh>
    <rPh sb="2" eb="3">
      <t>ウ</t>
    </rPh>
    <rPh sb="4" eb="6">
      <t>テツコツ</t>
    </rPh>
    <phoneticPr fontId="2"/>
  </si>
  <si>
    <t>溶融亜鉛メッキ</t>
    <rPh sb="0" eb="4">
      <t>ヨウユウアエン</t>
    </rPh>
    <phoneticPr fontId="2"/>
  </si>
  <si>
    <t>契約条件：</t>
    <rPh sb="0" eb="4">
      <t>ケイヤクジョウケン</t>
    </rPh>
    <phoneticPr fontId="2"/>
  </si>
  <si>
    <t>①切板・スプライスプレートは孔明けショット後南関東への納入願います。</t>
    <rPh sb="1" eb="2">
      <t>キ</t>
    </rPh>
    <rPh sb="2" eb="3">
      <t>イタ</t>
    </rPh>
    <rPh sb="14" eb="16">
      <t>アナア</t>
    </rPh>
    <rPh sb="21" eb="22">
      <t>ゴ</t>
    </rPh>
    <rPh sb="22" eb="25">
      <t>ミナミカントウ</t>
    </rPh>
    <rPh sb="27" eb="29">
      <t>ノウニュウ</t>
    </rPh>
    <rPh sb="29" eb="30">
      <t>ネガ</t>
    </rPh>
    <phoneticPr fontId="2"/>
  </si>
  <si>
    <t>②裏当て・仮設金物・仮ボルト・市中品製品は、南関東で手配するが別途精算とする。</t>
    <rPh sb="1" eb="2">
      <t>ウラ</t>
    </rPh>
    <rPh sb="2" eb="3">
      <t>ア</t>
    </rPh>
    <rPh sb="5" eb="7">
      <t>カセツ</t>
    </rPh>
    <rPh sb="7" eb="9">
      <t>カナモノ</t>
    </rPh>
    <rPh sb="10" eb="11">
      <t>カリ</t>
    </rPh>
    <rPh sb="15" eb="17">
      <t>シチュウ</t>
    </rPh>
    <rPh sb="17" eb="18">
      <t>ヒン</t>
    </rPh>
    <rPh sb="18" eb="20">
      <t>セイヒン</t>
    </rPh>
    <rPh sb="22" eb="23">
      <t>ミナミ</t>
    </rPh>
    <rPh sb="23" eb="25">
      <t>カントウ</t>
    </rPh>
    <rPh sb="26" eb="28">
      <t>テハイ</t>
    </rPh>
    <rPh sb="31" eb="32">
      <t>ベツ</t>
    </rPh>
    <rPh sb="32" eb="33">
      <t>ト</t>
    </rPh>
    <rPh sb="33" eb="35">
      <t>セイサン</t>
    </rPh>
    <phoneticPr fontId="2"/>
  </si>
  <si>
    <t>別途とする。</t>
    <rPh sb="0" eb="2">
      <t>ベツト</t>
    </rPh>
    <phoneticPr fontId="2"/>
  </si>
  <si>
    <t>塗料無償支給　</t>
    <rPh sb="0" eb="2">
      <t>トリョウ</t>
    </rPh>
    <rPh sb="2" eb="4">
      <t>ムショウ</t>
    </rPh>
    <rPh sb="4" eb="6">
      <t>シキュウ</t>
    </rPh>
    <phoneticPr fontId="2"/>
  </si>
  <si>
    <t>加工費のみ。材料無償支給とする。</t>
    <rPh sb="0" eb="3">
      <t>カコウヒ</t>
    </rPh>
    <rPh sb="6" eb="12">
      <t>ザイリョウムショウシキュウ</t>
    </rPh>
    <phoneticPr fontId="2"/>
  </si>
  <si>
    <t>受　注　検　討　書</t>
    <rPh sb="0" eb="1">
      <t>ジュ</t>
    </rPh>
    <rPh sb="2" eb="3">
      <t>チュウ</t>
    </rPh>
    <rPh sb="4" eb="5">
      <t>ケン</t>
    </rPh>
    <rPh sb="6" eb="7">
      <t>トウ</t>
    </rPh>
    <rPh sb="8" eb="9">
      <t>ショ</t>
    </rPh>
    <phoneticPr fontId="2"/>
  </si>
  <si>
    <t>工場～栃木県現場車上渡しとする。</t>
    <rPh sb="0" eb="2">
      <t>コウジョウ</t>
    </rPh>
    <rPh sb="3" eb="8">
      <t>トチギケンゲンバ</t>
    </rPh>
    <rPh sb="8" eb="11">
      <t>シャジョウワタ</t>
    </rPh>
    <phoneticPr fontId="2"/>
  </si>
  <si>
    <t>梁貫通補強</t>
    <rPh sb="0" eb="3">
      <t>ハリカンツウ</t>
    </rPh>
    <rPh sb="3" eb="5">
      <t>ホキョウ</t>
    </rPh>
    <phoneticPr fontId="2"/>
  </si>
  <si>
    <t>100φ</t>
    <phoneticPr fontId="2"/>
  </si>
  <si>
    <t>200φ</t>
    <phoneticPr fontId="2"/>
  </si>
  <si>
    <t>250φ</t>
    <phoneticPr fontId="2"/>
  </si>
  <si>
    <t>Ｒタイプ</t>
    <phoneticPr fontId="2"/>
  </si>
  <si>
    <t>切り欠き加工</t>
    <rPh sb="0" eb="1">
      <t>キ</t>
    </rPh>
    <rPh sb="2" eb="3">
      <t>カ</t>
    </rPh>
    <rPh sb="4" eb="6">
      <t>カコウ</t>
    </rPh>
    <phoneticPr fontId="2"/>
  </si>
  <si>
    <t>合計</t>
    <rPh sb="0" eb="2">
      <t>ゴウケイ</t>
    </rPh>
    <phoneticPr fontId="2"/>
  </si>
  <si>
    <t>その他</t>
    <rPh sb="2" eb="3">
      <t>タ</t>
    </rPh>
    <phoneticPr fontId="2"/>
  </si>
  <si>
    <t>大型車35台分(4/14指示台数による）</t>
    <rPh sb="0" eb="3">
      <t>オオガタシャ</t>
    </rPh>
    <rPh sb="5" eb="6">
      <t>ダイ</t>
    </rPh>
    <rPh sb="6" eb="7">
      <t>ブン</t>
    </rPh>
    <rPh sb="12" eb="16">
      <t>シジダイスウ</t>
    </rPh>
    <phoneticPr fontId="2"/>
  </si>
  <si>
    <t>支中品の1次加工は、別途精算とする。</t>
    <rPh sb="0" eb="1">
      <t>シ</t>
    </rPh>
    <rPh sb="1" eb="2">
      <t>チュウ</t>
    </rPh>
    <rPh sb="2" eb="3">
      <t>ヒン</t>
    </rPh>
    <rPh sb="5" eb="6">
      <t>ジ</t>
    </rPh>
    <rPh sb="6" eb="8">
      <t>カコウ</t>
    </rPh>
    <rPh sb="10" eb="12">
      <t>ベット</t>
    </rPh>
    <rPh sb="12" eb="14">
      <t>セイサン</t>
    </rPh>
    <phoneticPr fontId="2"/>
  </si>
  <si>
    <t>付けフランジ</t>
    <rPh sb="0" eb="1">
      <t>ツ</t>
    </rPh>
    <phoneticPr fontId="2"/>
  </si>
  <si>
    <t>工場加工費に含む。</t>
    <rPh sb="0" eb="5">
      <t>コウジョウカコウヒ</t>
    </rPh>
    <rPh sb="6" eb="7">
      <t>フク</t>
    </rPh>
    <phoneticPr fontId="2"/>
  </si>
  <si>
    <t>積込費用含む</t>
    <rPh sb="0" eb="2">
      <t>ツミコミ</t>
    </rPh>
    <rPh sb="2" eb="4">
      <t>ヒヨウ</t>
    </rPh>
    <rPh sb="4" eb="5">
      <t>フク</t>
    </rPh>
    <phoneticPr fontId="2"/>
  </si>
  <si>
    <t>数量記載なきは単価見積とする。</t>
    <rPh sb="0" eb="2">
      <t>スウリョウ</t>
    </rPh>
    <rPh sb="2" eb="4">
      <t>キサイ</t>
    </rPh>
    <rPh sb="7" eb="9">
      <t>タンカ</t>
    </rPh>
    <rPh sb="9" eb="11">
      <t>ミツモリ</t>
    </rPh>
    <phoneticPr fontId="2"/>
  </si>
  <si>
    <t>-</t>
    <phoneticPr fontId="2"/>
  </si>
  <si>
    <t>間仕切りピース</t>
    <rPh sb="0" eb="3">
      <t>マジキ</t>
    </rPh>
    <phoneticPr fontId="2"/>
  </si>
  <si>
    <t>別途</t>
    <rPh sb="0" eb="1">
      <t>ベツ</t>
    </rPh>
    <rPh sb="1" eb="2">
      <t>ト</t>
    </rPh>
    <phoneticPr fontId="2"/>
  </si>
  <si>
    <t>無し</t>
    <rPh sb="0" eb="1">
      <t>ナ</t>
    </rPh>
    <phoneticPr fontId="2"/>
  </si>
  <si>
    <t>本体に含む</t>
    <rPh sb="0" eb="2">
      <t>ホンタイ</t>
    </rPh>
    <rPh sb="3" eb="4">
      <t>フク</t>
    </rPh>
    <phoneticPr fontId="2"/>
  </si>
  <si>
    <t>-</t>
    <phoneticPr fontId="2"/>
  </si>
  <si>
    <t>同上　根太</t>
    <rPh sb="0" eb="2">
      <t>ドウジョウ</t>
    </rPh>
    <rPh sb="3" eb="5">
      <t>ネダ</t>
    </rPh>
    <phoneticPr fontId="2"/>
  </si>
  <si>
    <t>端数調整金額</t>
    <rPh sb="0" eb="6">
      <t>ハスウチョウセイキンガク</t>
    </rPh>
    <phoneticPr fontId="2"/>
  </si>
  <si>
    <t>改め計</t>
    <rPh sb="0" eb="1">
      <t>アラタ</t>
    </rPh>
    <rPh sb="2" eb="3">
      <t>ケイ</t>
    </rPh>
    <phoneticPr fontId="2"/>
  </si>
  <si>
    <t>発行日　2021.514</t>
    <rPh sb="0" eb="3">
      <t>ハッコウビ</t>
    </rPh>
    <phoneticPr fontId="2"/>
  </si>
  <si>
    <t>実施重量</t>
    <rPh sb="0" eb="2">
      <t>ジッシ</t>
    </rPh>
    <rPh sb="2" eb="4">
      <t>ジュウリョウ</t>
    </rPh>
    <phoneticPr fontId="2"/>
  </si>
  <si>
    <t>増減</t>
    <rPh sb="0" eb="2">
      <t>ゾウゲン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</si>
  <si>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</si>
  <si>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</si>
  <si>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吊りピース</t>
    <rPh sb="0" eb="1">
      <t>ツ</t>
    </rPh>
    <phoneticPr fontId="2"/>
  </si>
  <si>
    <t>材料単価</t>
    <rPh sb="0" eb="4">
      <t>ザイリョウタンカ</t>
    </rPh>
    <phoneticPr fontId="2"/>
  </si>
  <si>
    <t>間仕切り受け</t>
    <rPh sb="0" eb="3">
      <t>マジキ</t>
    </rPh>
    <rPh sb="4" eb="5">
      <t>ウ</t>
    </rPh>
    <phoneticPr fontId="2"/>
  </si>
  <si>
    <t>その他</t>
    <rPh sb="2" eb="3">
      <t>タ</t>
    </rPh>
    <phoneticPr fontId="2"/>
  </si>
  <si>
    <t>C-100*50*20*2.3　Ｌ＝130</t>
    <phoneticPr fontId="2"/>
  </si>
  <si>
    <t>C-100*50*20*2.3　Ｌ＝165</t>
    <phoneticPr fontId="2"/>
  </si>
  <si>
    <t>デッキ受け</t>
    <rPh sb="3" eb="4">
      <t>ウ</t>
    </rPh>
    <phoneticPr fontId="2"/>
  </si>
  <si>
    <t>FB-6*65、6*50</t>
    <phoneticPr fontId="2"/>
  </si>
  <si>
    <t>Ｌ-90*90*7</t>
    <phoneticPr fontId="2"/>
  </si>
  <si>
    <t>Ｌ-125*75*7</t>
    <phoneticPr fontId="2"/>
  </si>
  <si>
    <t>ｍ</t>
    <phoneticPr fontId="2"/>
  </si>
  <si>
    <t>ｍ</t>
    <phoneticPr fontId="2"/>
  </si>
  <si>
    <t>Ｌ－65*65*6　Ｌ＝400</t>
    <phoneticPr fontId="2"/>
  </si>
  <si>
    <t>［-200*80*7.5*11</t>
    <phoneticPr fontId="2"/>
  </si>
  <si>
    <t>ＢＴ-100*200*6*12</t>
    <phoneticPr fontId="2"/>
  </si>
  <si>
    <t>ＢＴ-440*150*6*12　Ｌ＝1205</t>
    <phoneticPr fontId="2"/>
  </si>
  <si>
    <t>材料費</t>
    <rPh sb="0" eb="3">
      <t>ザイリョウヒ</t>
    </rPh>
    <phoneticPr fontId="2"/>
  </si>
  <si>
    <t>材工</t>
    <rPh sb="0" eb="1">
      <t>ザイ</t>
    </rPh>
    <rPh sb="1" eb="2">
      <t>コウ</t>
    </rPh>
    <phoneticPr fontId="2"/>
  </si>
  <si>
    <t>式</t>
    <rPh sb="0" eb="1">
      <t>シキ</t>
    </rPh>
    <phoneticPr fontId="2"/>
  </si>
  <si>
    <t>2階小梁詳細図付帯取合い追記</t>
    <rPh sb="1" eb="2">
      <t>カイ</t>
    </rPh>
    <rPh sb="2" eb="4">
      <t>コバリ</t>
    </rPh>
    <rPh sb="4" eb="7">
      <t>ショウサイズ</t>
    </rPh>
    <rPh sb="7" eb="9">
      <t>フタイ</t>
    </rPh>
    <rPh sb="9" eb="11">
      <t>トリア</t>
    </rPh>
    <rPh sb="12" eb="14">
      <t>ツイキ</t>
    </rPh>
    <phoneticPr fontId="4"/>
  </si>
  <si>
    <t>ヘルスケア ２階小梁、付帯取合い、</t>
    <rPh sb="7" eb="8">
      <t>カイ</t>
    </rPh>
    <rPh sb="8" eb="10">
      <t>コバリ</t>
    </rPh>
    <rPh sb="11" eb="13">
      <t>フタイ</t>
    </rPh>
    <rPh sb="13" eb="15">
      <t>トリア</t>
    </rPh>
    <phoneticPr fontId="4"/>
  </si>
  <si>
    <t>式</t>
    <rPh sb="0" eb="1">
      <t>シキ</t>
    </rPh>
    <phoneticPr fontId="4"/>
  </si>
  <si>
    <t>詳細図へ落とし込みからスタート。</t>
    <rPh sb="0" eb="3">
      <t>ショウサイズ</t>
    </rPh>
    <rPh sb="4" eb="5">
      <t>オ</t>
    </rPh>
    <rPh sb="7" eb="8">
      <t>コ</t>
    </rPh>
    <phoneticPr fontId="4"/>
  </si>
  <si>
    <t>（天井下地・パワーフロア・ＥＶ取合い）</t>
    <rPh sb="1" eb="3">
      <t>テンジョウ</t>
    </rPh>
    <rPh sb="3" eb="5">
      <t>シタジ</t>
    </rPh>
    <rPh sb="15" eb="17">
      <t>トリア</t>
    </rPh>
    <phoneticPr fontId="4"/>
  </si>
  <si>
    <t>さや管追加</t>
    <rPh sb="2" eb="3">
      <t>カン</t>
    </rPh>
    <rPh sb="3" eb="5">
      <t>ツイカ</t>
    </rPh>
    <phoneticPr fontId="4"/>
  </si>
  <si>
    <t>横持・塗膜剥離・追加材取付</t>
    <rPh sb="0" eb="2">
      <t>ヨコモチ</t>
    </rPh>
    <rPh sb="3" eb="5">
      <t>トマク</t>
    </rPh>
    <rPh sb="5" eb="7">
      <t>ハクリ</t>
    </rPh>
    <rPh sb="8" eb="11">
      <t>ツイカザイ</t>
    </rPh>
    <rPh sb="11" eb="13">
      <t>トリツケ</t>
    </rPh>
    <phoneticPr fontId="4"/>
  </si>
  <si>
    <t>手摺受追加/現場付けさや管追加</t>
    <rPh sb="0" eb="2">
      <t>テスリ</t>
    </rPh>
    <rPh sb="2" eb="3">
      <t>ウケ</t>
    </rPh>
    <rPh sb="3" eb="5">
      <t>ツイカ</t>
    </rPh>
    <rPh sb="6" eb="8">
      <t>ゲンバ</t>
    </rPh>
    <rPh sb="8" eb="9">
      <t>ツ</t>
    </rPh>
    <rPh sb="12" eb="13">
      <t>カン</t>
    </rPh>
    <rPh sb="13" eb="15">
      <t>ツイカ</t>
    </rPh>
    <phoneticPr fontId="4"/>
  </si>
  <si>
    <t>左記に伴う、不鍍金養生施工費</t>
    <rPh sb="0" eb="2">
      <t>サキ</t>
    </rPh>
    <rPh sb="3" eb="4">
      <t>トモナ</t>
    </rPh>
    <rPh sb="6" eb="9">
      <t>フメッキ</t>
    </rPh>
    <rPh sb="9" eb="11">
      <t>ヨウジョウ</t>
    </rPh>
    <rPh sb="11" eb="14">
      <t>セコウヒ</t>
    </rPh>
    <phoneticPr fontId="4"/>
  </si>
  <si>
    <t>バルコニー根太サイズ変更</t>
    <rPh sb="5" eb="7">
      <t>ネダ</t>
    </rPh>
    <rPh sb="10" eb="12">
      <t>ヘンコウ</t>
    </rPh>
    <phoneticPr fontId="4"/>
  </si>
  <si>
    <t>現寸費</t>
    <rPh sb="0" eb="3">
      <t>ゲンスンヒ</t>
    </rPh>
    <phoneticPr fontId="4"/>
  </si>
  <si>
    <t>２階、耐風梁、オーバースライダー受け追加</t>
    <rPh sb="1" eb="2">
      <t>カイ</t>
    </rPh>
    <rPh sb="3" eb="5">
      <t>タイフウ</t>
    </rPh>
    <rPh sb="5" eb="6">
      <t>ハリ</t>
    </rPh>
    <rPh sb="16" eb="17">
      <t>ウ</t>
    </rPh>
    <rPh sb="18" eb="20">
      <t>ツイカ</t>
    </rPh>
    <phoneticPr fontId="4"/>
  </si>
  <si>
    <t>製作後の追加変更加工費</t>
    <rPh sb="0" eb="3">
      <t>セイサクゴ</t>
    </rPh>
    <rPh sb="4" eb="6">
      <t>ツイカ</t>
    </rPh>
    <rPh sb="6" eb="8">
      <t>ヘンコウ</t>
    </rPh>
    <rPh sb="8" eb="11">
      <t>カコウヒ</t>
    </rPh>
    <phoneticPr fontId="4"/>
  </si>
  <si>
    <t>上記に伴う、消耗品・諸経費</t>
    <rPh sb="0" eb="2">
      <t>ジョウキ</t>
    </rPh>
    <rPh sb="3" eb="4">
      <t>トモナ</t>
    </rPh>
    <rPh sb="6" eb="9">
      <t>ショウモウヒン</t>
    </rPh>
    <rPh sb="10" eb="13">
      <t>ショケイヒ</t>
    </rPh>
    <phoneticPr fontId="4"/>
  </si>
  <si>
    <t>バルコニーBTの溶接要領の変更</t>
    <rPh sb="8" eb="10">
      <t>ヨウセツ</t>
    </rPh>
    <rPh sb="10" eb="12">
      <t>ヨウリョウ</t>
    </rPh>
    <rPh sb="13" eb="15">
      <t>ヘンコウ</t>
    </rPh>
    <phoneticPr fontId="4"/>
  </si>
  <si>
    <t>上記に伴う、材料費</t>
    <rPh sb="0" eb="2">
      <t>ジョウキ</t>
    </rPh>
    <rPh sb="3" eb="4">
      <t>トモナ</t>
    </rPh>
    <rPh sb="6" eb="9">
      <t>ザイリョウヒ</t>
    </rPh>
    <phoneticPr fontId="4"/>
  </si>
  <si>
    <t>上記に伴う、現寸費</t>
    <rPh sb="0" eb="2">
      <t>ジョウキ</t>
    </rPh>
    <rPh sb="3" eb="4">
      <t>トモナ</t>
    </rPh>
    <rPh sb="6" eb="9">
      <t>ゲンスンヒ</t>
    </rPh>
    <phoneticPr fontId="4"/>
  </si>
  <si>
    <t>kg</t>
  </si>
  <si>
    <t>no.1</t>
    <phoneticPr fontId="2"/>
  </si>
  <si>
    <t>no.2</t>
    <phoneticPr fontId="2"/>
  </si>
  <si>
    <t>no.3</t>
    <phoneticPr fontId="2"/>
  </si>
  <si>
    <t>no.4</t>
    <phoneticPr fontId="2"/>
  </si>
  <si>
    <t>no.5</t>
    <phoneticPr fontId="2"/>
  </si>
  <si>
    <t>no.6</t>
    <phoneticPr fontId="2"/>
  </si>
  <si>
    <t>点検用階段１・２追加製作</t>
    <rPh sb="0" eb="3">
      <t>テンケンヨウ</t>
    </rPh>
    <rPh sb="3" eb="5">
      <t>カイダン</t>
    </rPh>
    <rPh sb="8" eb="10">
      <t>ツイカ</t>
    </rPh>
    <rPh sb="10" eb="12">
      <t>セイサク</t>
    </rPh>
    <phoneticPr fontId="4"/>
  </si>
  <si>
    <t>２階小梁デッキ受追加</t>
    <rPh sb="1" eb="2">
      <t>カイ</t>
    </rPh>
    <rPh sb="2" eb="4">
      <t>コバリ</t>
    </rPh>
    <rPh sb="7" eb="8">
      <t>ウ</t>
    </rPh>
    <rPh sb="8" eb="10">
      <t>ツイカ</t>
    </rPh>
    <phoneticPr fontId="4"/>
  </si>
  <si>
    <t>製作後の設計変更に追加</t>
    <rPh sb="0" eb="3">
      <t>セイサクゴ</t>
    </rPh>
    <rPh sb="4" eb="6">
      <t>セッケイ</t>
    </rPh>
    <rPh sb="6" eb="8">
      <t>ヘンコウ</t>
    </rPh>
    <rPh sb="9" eb="11">
      <t>ツイカ</t>
    </rPh>
    <phoneticPr fontId="4"/>
  </si>
  <si>
    <t>左記に伴う、図面現寸</t>
    <rPh sb="0" eb="2">
      <t>サキ</t>
    </rPh>
    <rPh sb="3" eb="4">
      <t>トモナ</t>
    </rPh>
    <rPh sb="6" eb="8">
      <t>ズメン</t>
    </rPh>
    <rPh sb="8" eb="10">
      <t>ゲンスン</t>
    </rPh>
    <phoneticPr fontId="4"/>
  </si>
  <si>
    <t>H100W～H175W・H198X99</t>
  </si>
  <si>
    <t>左記に伴う、図面現寸</t>
    <rPh sb="0" eb="2">
      <t>サキ</t>
    </rPh>
    <rPh sb="3" eb="4">
      <t>トモナ</t>
    </rPh>
    <rPh sb="6" eb="10">
      <t>ズメンゲンスン</t>
    </rPh>
    <phoneticPr fontId="4"/>
  </si>
  <si>
    <t>不等辺L 7X75X125</t>
    <rPh sb="0" eb="3">
      <t>フトウヘン</t>
    </rPh>
    <phoneticPr fontId="4"/>
  </si>
  <si>
    <t>等辺L 7X90X90</t>
    <rPh sb="0" eb="2">
      <t>トウヘン</t>
    </rPh>
    <phoneticPr fontId="4"/>
  </si>
  <si>
    <t>溝形鋼 7.5X80X200</t>
    <rPh sb="0" eb="3">
      <t>ミゾガタコウ</t>
    </rPh>
    <phoneticPr fontId="4"/>
  </si>
  <si>
    <t>左記に伴う、追加取付・ばらし加工費</t>
    <rPh sb="0" eb="2">
      <t>サキ</t>
    </rPh>
    <rPh sb="3" eb="4">
      <t>トモナ</t>
    </rPh>
    <rPh sb="6" eb="8">
      <t>ツイカ</t>
    </rPh>
    <rPh sb="8" eb="10">
      <t>トリツケ</t>
    </rPh>
    <rPh sb="14" eb="17">
      <t>カコウヒ</t>
    </rPh>
    <phoneticPr fontId="4"/>
  </si>
  <si>
    <t>図面現寸</t>
    <rPh sb="0" eb="4">
      <t>ズメンゲンスン</t>
    </rPh>
    <phoneticPr fontId="4"/>
  </si>
  <si>
    <t>ｋｇ</t>
  </si>
  <si>
    <t>その他追加</t>
    <rPh sb="2" eb="3">
      <t>タ</t>
    </rPh>
    <rPh sb="3" eb="5">
      <t>ツイカ</t>
    </rPh>
    <phoneticPr fontId="2"/>
  </si>
  <si>
    <t>天端の塗装剥がし</t>
    <rPh sb="0" eb="2">
      <t>テンバ</t>
    </rPh>
    <rPh sb="3" eb="5">
      <t>トソウ</t>
    </rPh>
    <rPh sb="5" eb="6">
      <t>ハ</t>
    </rPh>
    <phoneticPr fontId="4"/>
  </si>
  <si>
    <t>451台</t>
    <rPh sb="3" eb="4">
      <t>ダイ</t>
    </rPh>
    <phoneticPr fontId="2"/>
  </si>
  <si>
    <t>292台-2階</t>
    <rPh sb="3" eb="4">
      <t>ダイ</t>
    </rPh>
    <rPh sb="6" eb="7">
      <t>カイ</t>
    </rPh>
    <phoneticPr fontId="2"/>
  </si>
  <si>
    <t>159台-Ｒ階</t>
    <rPh sb="3" eb="4">
      <t>ダイ</t>
    </rPh>
    <rPh sb="6" eb="7">
      <t>カイ</t>
    </rPh>
    <phoneticPr fontId="2"/>
  </si>
  <si>
    <t>人工</t>
    <rPh sb="0" eb="2">
      <t>ニンク</t>
    </rPh>
    <phoneticPr fontId="2"/>
  </si>
  <si>
    <t>常用</t>
    <rPh sb="0" eb="2">
      <t>ジョウヨウ</t>
    </rPh>
    <phoneticPr fontId="2"/>
  </si>
  <si>
    <t>横持・運搬</t>
    <rPh sb="0" eb="2">
      <t>ヨコモチ</t>
    </rPh>
    <rPh sb="3" eb="5">
      <t>ウンパン</t>
    </rPh>
    <phoneticPr fontId="2"/>
  </si>
  <si>
    <t>消耗品+諸経費</t>
    <rPh sb="0" eb="3">
      <t>ショウモウヒン</t>
    </rPh>
    <rPh sb="4" eb="7">
      <t>ショケイヒ</t>
    </rPh>
    <phoneticPr fontId="2"/>
  </si>
  <si>
    <t>現場常用</t>
    <rPh sb="0" eb="4">
      <t>ゲンバジョウヨウ</t>
    </rPh>
    <phoneticPr fontId="2"/>
  </si>
  <si>
    <t>式</t>
    <rPh sb="0" eb="1">
      <t>シキ</t>
    </rPh>
    <phoneticPr fontId="2"/>
  </si>
  <si>
    <t>単価</t>
    <rPh sb="0" eb="2">
      <t>タンカ</t>
    </rPh>
    <phoneticPr fontId="2"/>
  </si>
  <si>
    <t>大型差額</t>
    <rPh sb="0" eb="2">
      <t>オオガタ</t>
    </rPh>
    <rPh sb="2" eb="4">
      <t>サガク</t>
    </rPh>
    <phoneticPr fontId="2"/>
  </si>
  <si>
    <t>no.7</t>
    <phoneticPr fontId="2"/>
  </si>
  <si>
    <t>材料費へ</t>
    <rPh sb="0" eb="3">
      <t>ザイリョウヒ</t>
    </rPh>
    <phoneticPr fontId="2"/>
  </si>
  <si>
    <t>再手配</t>
    <rPh sb="0" eb="1">
      <t>サイ</t>
    </rPh>
    <rPh sb="1" eb="3">
      <t>テハイ</t>
    </rPh>
    <phoneticPr fontId="2"/>
  </si>
  <si>
    <t>取付費</t>
    <rPh sb="0" eb="2">
      <t>トリツケ</t>
    </rPh>
    <rPh sb="2" eb="3">
      <t>ヒ</t>
    </rPh>
    <phoneticPr fontId="2"/>
  </si>
  <si>
    <t>ＧＰＬ、胴縁取合い製作後再製作</t>
    <rPh sb="4" eb="6">
      <t>ドウブチ</t>
    </rPh>
    <rPh sb="6" eb="8">
      <t>トリア</t>
    </rPh>
    <rPh sb="9" eb="12">
      <t>セイサクゴ</t>
    </rPh>
    <rPh sb="12" eb="13">
      <t>サイ</t>
    </rPh>
    <rPh sb="13" eb="15">
      <t>セイサク</t>
    </rPh>
    <phoneticPr fontId="2"/>
  </si>
  <si>
    <t>-</t>
    <phoneticPr fontId="2"/>
  </si>
  <si>
    <t>材料費</t>
    <rPh sb="0" eb="3">
      <t>ザイリョウヒ</t>
    </rPh>
    <phoneticPr fontId="2"/>
  </si>
  <si>
    <t>L-6*65</t>
    <phoneticPr fontId="2"/>
  </si>
  <si>
    <t>L-6*75</t>
    <phoneticPr fontId="2"/>
  </si>
  <si>
    <t>中止</t>
    <rPh sb="0" eb="2">
      <t>チュウシ</t>
    </rPh>
    <phoneticPr fontId="2"/>
  </si>
  <si>
    <t>追加</t>
    <rPh sb="0" eb="2">
      <t>ツイカ</t>
    </rPh>
    <phoneticPr fontId="2"/>
  </si>
  <si>
    <t>52.677kg</t>
    <phoneticPr fontId="2"/>
  </si>
  <si>
    <t>55.193kg</t>
    <phoneticPr fontId="2"/>
  </si>
  <si>
    <t>決定遅れ</t>
    <rPh sb="0" eb="3">
      <t>ケッテイオク</t>
    </rPh>
    <phoneticPr fontId="2"/>
  </si>
  <si>
    <t>指示遅れ</t>
    <rPh sb="0" eb="3">
      <t>シジオク</t>
    </rPh>
    <phoneticPr fontId="2"/>
  </si>
  <si>
    <t>変更指示</t>
    <rPh sb="0" eb="2">
      <t>ヘンコウ</t>
    </rPh>
    <rPh sb="2" eb="4">
      <t>シジ</t>
    </rPh>
    <phoneticPr fontId="2"/>
  </si>
  <si>
    <t>追加指示</t>
    <rPh sb="0" eb="2">
      <t>ツイカ</t>
    </rPh>
    <rPh sb="2" eb="4">
      <t>シジ</t>
    </rPh>
    <phoneticPr fontId="2"/>
  </si>
  <si>
    <t>指示ミス</t>
    <rPh sb="0" eb="2">
      <t>シジ</t>
    </rPh>
    <phoneticPr fontId="2"/>
  </si>
  <si>
    <t>作図42.5h、諸経費</t>
    <rPh sb="0" eb="2">
      <t>サクズ</t>
    </rPh>
    <rPh sb="8" eb="11">
      <t>ショケイヒ</t>
    </rPh>
    <phoneticPr fontId="2"/>
  </si>
  <si>
    <t>作図8h､組立6名､溶接1名､塗装2名､消耗･諸経費</t>
    <rPh sb="0" eb="2">
      <t>サクズ</t>
    </rPh>
    <rPh sb="5" eb="7">
      <t>クミタテ</t>
    </rPh>
    <rPh sb="8" eb="9">
      <t>メイ</t>
    </rPh>
    <rPh sb="10" eb="12">
      <t>ヨウセツ</t>
    </rPh>
    <rPh sb="13" eb="14">
      <t>メイ</t>
    </rPh>
    <rPh sb="15" eb="17">
      <t>トソウ</t>
    </rPh>
    <rPh sb="18" eb="19">
      <t>メイ</t>
    </rPh>
    <rPh sb="20" eb="22">
      <t>ショウモウ</t>
    </rPh>
    <rPh sb="23" eb="26">
      <t>ショケイヒ</t>
    </rPh>
    <phoneticPr fontId="2"/>
  </si>
  <si>
    <t>作図8h､組立2名､溶接1名､塗装1名､諸経費</t>
    <rPh sb="0" eb="2">
      <t>サクズ</t>
    </rPh>
    <rPh sb="5" eb="7">
      <t>クミタテ</t>
    </rPh>
    <rPh sb="8" eb="9">
      <t>メイ</t>
    </rPh>
    <rPh sb="10" eb="12">
      <t>ヨウセツ</t>
    </rPh>
    <rPh sb="13" eb="14">
      <t>メイ</t>
    </rPh>
    <rPh sb="15" eb="17">
      <t>トソウ</t>
    </rPh>
    <rPh sb="18" eb="19">
      <t>メイ</t>
    </rPh>
    <rPh sb="20" eb="23">
      <t>ショケイヒ</t>
    </rPh>
    <phoneticPr fontId="2"/>
  </si>
  <si>
    <t>作図4.5h</t>
    <rPh sb="0" eb="2">
      <t>サクズ</t>
    </rPh>
    <phoneticPr fontId="2"/>
  </si>
  <si>
    <r>
      <t>フルペネ仕様へ　</t>
    </r>
    <r>
      <rPr>
        <sz val="8"/>
        <color rgb="FF0000CC"/>
        <rFont val="ＭＳ Ｐゴシック"/>
        <family val="3"/>
        <charset val="128"/>
        <scheme val="minor"/>
      </rPr>
      <t>組立1名</t>
    </r>
    <rPh sb="4" eb="6">
      <t>シヨウ</t>
    </rPh>
    <rPh sb="8" eb="10">
      <t>クミタテ</t>
    </rPh>
    <rPh sb="11" eb="12">
      <t>メイ</t>
    </rPh>
    <phoneticPr fontId="2"/>
  </si>
  <si>
    <t>現寸3.5h</t>
    <rPh sb="0" eb="2">
      <t>ゲンスン</t>
    </rPh>
    <phoneticPr fontId="2"/>
  </si>
  <si>
    <t>作図12.0h、諸経費</t>
    <rPh sb="0" eb="2">
      <t>サクズ</t>
    </rPh>
    <rPh sb="8" eb="11">
      <t>ショケイヒ</t>
    </rPh>
    <phoneticPr fontId="2"/>
  </si>
  <si>
    <t>644ｋｇ</t>
    <phoneticPr fontId="2"/>
  </si>
  <si>
    <t>作図9.5h、諸経費</t>
    <rPh sb="0" eb="2">
      <t>サクズ</t>
    </rPh>
    <rPh sb="7" eb="10">
      <t>ショケイヒ</t>
    </rPh>
    <phoneticPr fontId="2"/>
  </si>
  <si>
    <t>組立51名､溶接18名､塗装18名､消耗･諸経費</t>
    <rPh sb="0" eb="2">
      <t>クミタテ</t>
    </rPh>
    <rPh sb="4" eb="5">
      <t>メイ</t>
    </rPh>
    <rPh sb="6" eb="8">
      <t>ヨウセツ</t>
    </rPh>
    <rPh sb="10" eb="11">
      <t>メイ</t>
    </rPh>
    <rPh sb="12" eb="14">
      <t>トソウ</t>
    </rPh>
    <rPh sb="16" eb="17">
      <t>メイ</t>
    </rPh>
    <rPh sb="18" eb="20">
      <t>ショウモウ</t>
    </rPh>
    <rPh sb="21" eb="24">
      <t>ショケイヒ</t>
    </rPh>
    <phoneticPr fontId="2"/>
  </si>
  <si>
    <t>作図･現寸45.0h</t>
    <rPh sb="0" eb="2">
      <t>サクズ</t>
    </rPh>
    <rPh sb="3" eb="5">
      <t>ゲンスン</t>
    </rPh>
    <phoneticPr fontId="2"/>
  </si>
  <si>
    <t>積込費</t>
    <rPh sb="0" eb="2">
      <t>ツミコミ</t>
    </rPh>
    <rPh sb="2" eb="3">
      <t>ヒ</t>
    </rPh>
    <phoneticPr fontId="2"/>
  </si>
  <si>
    <t>68,000円/台</t>
    <rPh sb="6" eb="7">
      <t>エン</t>
    </rPh>
    <rPh sb="8" eb="9">
      <t>ダイ</t>
    </rPh>
    <phoneticPr fontId="2"/>
  </si>
  <si>
    <t>組立工6名､溶接工2名､塗装工2名</t>
    <rPh sb="0" eb="3">
      <t>クミタテコウ</t>
    </rPh>
    <rPh sb="4" eb="5">
      <t>メイ</t>
    </rPh>
    <rPh sb="6" eb="8">
      <t>ヨウセツ</t>
    </rPh>
    <rPh sb="8" eb="9">
      <t>コウ</t>
    </rPh>
    <rPh sb="10" eb="11">
      <t>メイ</t>
    </rPh>
    <rPh sb="12" eb="15">
      <t>トソウコウ</t>
    </rPh>
    <rPh sb="16" eb="17">
      <t>メイ</t>
    </rPh>
    <phoneticPr fontId="2"/>
  </si>
  <si>
    <t>構内車12台</t>
    <rPh sb="0" eb="3">
      <t>コウナイシャ</t>
    </rPh>
    <rPh sb="5" eb="6">
      <t>ダイ</t>
    </rPh>
    <phoneticPr fontId="2"/>
  </si>
  <si>
    <t>本体材料費+付帯材料費</t>
    <rPh sb="2" eb="5">
      <t>ザイリョウヒ</t>
    </rPh>
    <rPh sb="6" eb="8">
      <t>フタイ</t>
    </rPh>
    <phoneticPr fontId="2"/>
  </si>
  <si>
    <t>端数調整金額</t>
    <rPh sb="0" eb="4">
      <t>ハスウチョウセイ</t>
    </rPh>
    <rPh sb="4" eb="6">
      <t>キンガク</t>
    </rPh>
    <phoneticPr fontId="2"/>
  </si>
  <si>
    <t>材料費以外差異金額</t>
    <rPh sb="0" eb="3">
      <t>ザイリョウヒ</t>
    </rPh>
    <rPh sb="3" eb="5">
      <t>イガイ</t>
    </rPh>
    <rPh sb="5" eb="7">
      <t>サイ</t>
    </rPh>
    <rPh sb="7" eb="9">
      <t>キンガク</t>
    </rPh>
    <phoneticPr fontId="2"/>
  </si>
  <si>
    <t>発注金額</t>
    <rPh sb="0" eb="2">
      <t>ハッチュウ</t>
    </rPh>
    <rPh sb="2" eb="4">
      <t>キンガク</t>
    </rPh>
    <phoneticPr fontId="2"/>
  </si>
  <si>
    <t>追加変更金額</t>
    <rPh sb="0" eb="2">
      <t>ツイカ</t>
    </rPh>
    <rPh sb="2" eb="4">
      <t>ヘンコウ</t>
    </rPh>
    <rPh sb="4" eb="6">
      <t>キンガク</t>
    </rPh>
    <phoneticPr fontId="2"/>
  </si>
  <si>
    <t>差異金額(材料費含む)</t>
    <rPh sb="0" eb="2">
      <t>サイ</t>
    </rPh>
    <rPh sb="2" eb="4">
      <t>キンガク</t>
    </rPh>
    <rPh sb="5" eb="7">
      <t>ザイリョウ</t>
    </rPh>
    <rPh sb="7" eb="8">
      <t>ヒ</t>
    </rPh>
    <rPh sb="8" eb="9">
      <t>フク</t>
    </rPh>
    <phoneticPr fontId="2"/>
  </si>
  <si>
    <t>差異+追加変更金額</t>
    <rPh sb="0" eb="2">
      <t>サイ</t>
    </rPh>
    <rPh sb="3" eb="7">
      <t>ツイカヘンコウ</t>
    </rPh>
    <rPh sb="7" eb="9">
      <t>キンガク</t>
    </rPh>
    <phoneticPr fontId="2"/>
  </si>
  <si>
    <t>本体･付帯加工差異金額</t>
    <rPh sb="0" eb="2">
      <t>ホンタイ</t>
    </rPh>
    <rPh sb="3" eb="5">
      <t>フタイ</t>
    </rPh>
    <rPh sb="5" eb="7">
      <t>カコウ</t>
    </rPh>
    <rPh sb="7" eb="9">
      <t>サイ</t>
    </rPh>
    <rPh sb="9" eb="11">
      <t>キンガク</t>
    </rPh>
    <phoneticPr fontId="2"/>
  </si>
  <si>
    <t>組立工/雑工</t>
    <rPh sb="0" eb="3">
      <t>クミタテコウ</t>
    </rPh>
    <rPh sb="4" eb="6">
      <t>ザッコウ</t>
    </rPh>
    <phoneticPr fontId="2"/>
  </si>
  <si>
    <t>塗装工</t>
    <rPh sb="0" eb="3">
      <t>トソウコウ</t>
    </rPh>
    <phoneticPr fontId="2"/>
  </si>
  <si>
    <t>溶接工</t>
    <rPh sb="0" eb="2">
      <t>ヨウセツ</t>
    </rPh>
    <rPh sb="2" eb="3">
      <t>コウ</t>
    </rPh>
    <phoneticPr fontId="2"/>
  </si>
  <si>
    <t>図面/現寸</t>
    <rPh sb="0" eb="2">
      <t>ズメン</t>
    </rPh>
    <rPh sb="3" eb="5">
      <t>ゲンスン</t>
    </rPh>
    <phoneticPr fontId="2"/>
  </si>
  <si>
    <t>組立1.5人工　溶接2人工　塗装1人工　</t>
    <rPh sb="0" eb="2">
      <t>クミタテ</t>
    </rPh>
    <rPh sb="5" eb="7">
      <t>ニンク</t>
    </rPh>
    <rPh sb="8" eb="10">
      <t>ヨウセツ</t>
    </rPh>
    <rPh sb="11" eb="12">
      <t>ニン</t>
    </rPh>
    <rPh sb="12" eb="13">
      <t>ク</t>
    </rPh>
    <rPh sb="14" eb="16">
      <t>トソウ</t>
    </rPh>
    <rPh sb="17" eb="19">
      <t>ニンク</t>
    </rPh>
    <phoneticPr fontId="2"/>
  </si>
  <si>
    <t>運搬</t>
    <rPh sb="0" eb="2">
      <t>ウンパン</t>
    </rPh>
    <phoneticPr fontId="2"/>
  </si>
  <si>
    <t>台</t>
    <rPh sb="0" eb="1">
      <t>ダイ</t>
    </rPh>
    <phoneticPr fontId="2"/>
  </si>
  <si>
    <t>8/26加藤　加筆</t>
    <rPh sb="4" eb="6">
      <t>カトウ</t>
    </rPh>
    <rPh sb="7" eb="9">
      <t>カヒツ</t>
    </rPh>
    <phoneticPr fontId="2"/>
  </si>
  <si>
    <t>8/26加藤　金額訂正</t>
    <rPh sb="4" eb="6">
      <t>カトウ</t>
    </rPh>
    <rPh sb="7" eb="9">
      <t>キンガク</t>
    </rPh>
    <rPh sb="9" eb="11">
      <t>テイセイ</t>
    </rPh>
    <phoneticPr fontId="2"/>
  </si>
  <si>
    <t>2階 追加現場付け嵩上げBT</t>
    <rPh sb="1" eb="2">
      <t>カイ</t>
    </rPh>
    <rPh sb="3" eb="5">
      <t>ツイカ</t>
    </rPh>
    <rPh sb="5" eb="7">
      <t>ゲンバ</t>
    </rPh>
    <rPh sb="7" eb="8">
      <t>ツ</t>
    </rPh>
    <rPh sb="9" eb="11">
      <t>カサア</t>
    </rPh>
    <phoneticPr fontId="2"/>
  </si>
  <si>
    <t>←廣野査定</t>
    <phoneticPr fontId="2"/>
  </si>
  <si>
    <t>2021.08.26 廣野 訂正(加筆)</t>
    <rPh sb="11" eb="13">
      <t>ヒロノ</t>
    </rPh>
    <rPh sb="14" eb="16">
      <t>テイセイ</t>
    </rPh>
    <rPh sb="17" eb="19">
      <t>カヒツ</t>
    </rPh>
    <phoneticPr fontId="2"/>
  </si>
  <si>
    <t>材料 端数調整金額</t>
    <rPh sb="0" eb="2">
      <t>ザイリョウ</t>
    </rPh>
    <rPh sb="3" eb="7">
      <t>ハスウチョウセイ</t>
    </rPh>
    <rPh sb="7" eb="9">
      <t>キンガク</t>
    </rPh>
    <phoneticPr fontId="2"/>
  </si>
  <si>
    <t>加工 端数調整金額</t>
    <rPh sb="0" eb="2">
      <t>カコウ</t>
    </rPh>
    <rPh sb="3" eb="7">
      <t>ハスウチョウセイ</t>
    </rPh>
    <rPh sb="7" eb="9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</si>
</sst>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¥&quot;#,##0;[Red]&quot;¥&quot;\-#,##0"/>
    <numFmt numFmtId="176" formatCode="#,##0&quot;Ｔ&quot;"/>
    <numFmt numFmtId="177" formatCode="#,##0.0;[Red]\-#,##0.0"/>
    <numFmt numFmtId="178" formatCode="0.0"/>
    <numFmt numFmtId="179" formatCode="#,##0.0"/>
    <numFmt numFmtId="180" formatCode="0.0&quot;台&quot;"/>
  </numFmts>
  <fonts count="2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u/>
      <sz val="14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b/>
      <sz val="8"/>
      <color rgb="FFFF000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u/>
      <sz val="12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8"/>
      <color rgb="FFFF0000"/>
      <name val="ＭＳ Ｐゴシック"/>
      <family val="3"/>
      <charset val="128"/>
      <scheme val="minor"/>
    </font>
    <font>
      <b/>
      <sz val="8"/>
      <color rgb="FFFF66CC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rgb="FF0000CC"/>
      <name val="ＭＳ Ｐゴシック"/>
      <family val="3"/>
      <charset val="128"/>
      <scheme val="minor"/>
    </font>
    <font>
      <sz val="11"/>
      <color rgb="FF0000CC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sz val="8"/>
      <color rgb="FF008000"/>
      <name val="ＭＳ Ｐゴシック"/>
      <family val="3"/>
      <charset val="128"/>
      <scheme val="minor"/>
    </font>
    <font>
      <b/>
      <sz val="8"/>
      <color rgb="FF008000"/>
      <name val="ＭＳ Ｐゴシック"/>
      <family val="3"/>
      <charset val="128"/>
      <scheme val="minor"/>
    </font>
    <font>
      <b/>
      <sz val="9"/>
      <color rgb="FF008000"/>
      <name val="ＭＳ Ｐゴシック"/>
      <family val="3"/>
      <charset val="128"/>
      <scheme val="minor"/>
    </font>
    <font>
      <b/>
      <sz val="10"/>
      <color rgb="FF008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ABDB77"/>
        <bgColor indexed="64"/>
      </patternFill>
    </fill>
    <fill>
      <patternFill patternType="solid">
        <fgColor rgb="FFCCFFCC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 style="medium">
        <color auto="1"/>
      </left>
      <right/>
      <top style="double">
        <color auto="1"/>
      </top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DashDot">
        <color auto="1"/>
      </right>
      <top style="mediumDashDot">
        <color auto="1"/>
      </top>
      <bottom/>
      <diagonal/>
    </border>
    <border>
      <left style="medium">
        <color auto="1"/>
      </left>
      <right style="mediumDashDot">
        <color auto="1"/>
      </right>
      <top/>
      <bottom/>
      <diagonal/>
    </border>
    <border>
      <left style="medium">
        <color auto="1"/>
      </left>
      <right style="mediumDashDot">
        <color auto="1"/>
      </right>
      <top/>
      <bottom style="mediumDashDot">
        <color auto="1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4" fillId="0" borderId="0"/>
    <xf numFmtId="38" fontId="14" fillId="0" borderId="0" applyFont="0" applyFill="0" applyBorder="0" applyAlignment="0" applyProtection="0"/>
    <xf numFmtId="6" fontId="14" fillId="0" borderId="0" applyFont="0" applyFill="0" applyBorder="0" applyAlignment="0" applyProtection="0"/>
  </cellStyleXfs>
  <cellXfs count="39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 applyAlignment="1">
      <alignment horizontal="left" vertical="center"/>
    </xf>
    <xf numFmtId="0" fontId="3" fillId="0" borderId="15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horizontal="left" vertical="center"/>
    </xf>
    <xf numFmtId="0" fontId="3" fillId="0" borderId="18" xfId="0" applyFont="1" applyBorder="1">
      <alignment vertical="center"/>
    </xf>
    <xf numFmtId="0" fontId="6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24" xfId="0" applyFont="1" applyBorder="1">
      <alignment vertical="center"/>
    </xf>
    <xf numFmtId="0" fontId="6" fillId="0" borderId="2" xfId="0" applyFont="1" applyBorder="1">
      <alignment vertical="center"/>
    </xf>
    <xf numFmtId="0" fontId="4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4" fillId="0" borderId="27" xfId="0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 shrinkToFit="1"/>
    </xf>
    <xf numFmtId="0" fontId="3" fillId="0" borderId="28" xfId="0" applyFont="1" applyBorder="1">
      <alignment vertical="center"/>
    </xf>
    <xf numFmtId="0" fontId="10" fillId="0" borderId="23" xfId="0" applyFont="1" applyBorder="1">
      <alignment vertical="center"/>
    </xf>
    <xf numFmtId="0" fontId="10" fillId="0" borderId="20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3" fontId="6" fillId="0" borderId="2" xfId="0" applyNumberFormat="1" applyFont="1" applyBorder="1">
      <alignment vertical="center"/>
    </xf>
    <xf numFmtId="176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 shrinkToFit="1"/>
    </xf>
    <xf numFmtId="0" fontId="6" fillId="0" borderId="3" xfId="0" applyFont="1" applyBorder="1" applyAlignment="1">
      <alignment vertical="center" shrinkToFit="1"/>
    </xf>
    <xf numFmtId="38" fontId="6" fillId="0" borderId="2" xfId="1" applyFont="1" applyBorder="1">
      <alignment vertical="center"/>
    </xf>
    <xf numFmtId="38" fontId="6" fillId="0" borderId="2" xfId="1" applyFont="1" applyBorder="1" applyAlignment="1">
      <alignment vertical="center" shrinkToFit="1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 shrinkToFit="1"/>
    </xf>
    <xf numFmtId="38" fontId="6" fillId="0" borderId="2" xfId="1" applyFont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7" xfId="0" applyFont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>
      <alignment vertical="center"/>
    </xf>
    <xf numFmtId="38" fontId="10" fillId="2" borderId="6" xfId="1" applyFont="1" applyFill="1" applyBorder="1">
      <alignment vertical="center"/>
    </xf>
    <xf numFmtId="0" fontId="6" fillId="0" borderId="30" xfId="0" applyFont="1" applyBorder="1">
      <alignment vertical="center"/>
    </xf>
    <xf numFmtId="0" fontId="6" fillId="0" borderId="29" xfId="0" applyFont="1" applyBorder="1">
      <alignment vertical="center"/>
    </xf>
    <xf numFmtId="38" fontId="6" fillId="0" borderId="29" xfId="1" applyFont="1" applyBorder="1">
      <alignment vertical="center"/>
    </xf>
    <xf numFmtId="38" fontId="10" fillId="0" borderId="29" xfId="1" applyFont="1" applyFill="1" applyBorder="1">
      <alignment vertical="center"/>
    </xf>
    <xf numFmtId="38" fontId="6" fillId="0" borderId="29" xfId="1" applyFont="1" applyBorder="1" applyAlignment="1">
      <alignment vertical="center" shrinkToFit="1"/>
    </xf>
    <xf numFmtId="0" fontId="6" fillId="0" borderId="31" xfId="0" applyFont="1" applyBorder="1" applyAlignment="1">
      <alignment vertical="center" shrinkToFit="1"/>
    </xf>
    <xf numFmtId="0" fontId="10" fillId="0" borderId="11" xfId="0" applyFont="1" applyBorder="1">
      <alignment vertical="center"/>
    </xf>
    <xf numFmtId="0" fontId="10" fillId="0" borderId="20" xfId="0" applyFont="1" applyBorder="1" applyAlignment="1">
      <alignment horizontal="left" vertical="center"/>
    </xf>
    <xf numFmtId="0" fontId="6" fillId="0" borderId="8" xfId="0" applyFont="1" applyBorder="1" applyAlignment="1">
      <alignment vertical="center" shrinkToFit="1"/>
    </xf>
    <xf numFmtId="0" fontId="6" fillId="0" borderId="12" xfId="0" applyFont="1" applyBorder="1" applyAlignment="1">
      <alignment vertical="center" shrinkToFit="1"/>
    </xf>
    <xf numFmtId="0" fontId="6" fillId="0" borderId="2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21" xfId="0" applyFont="1" applyBorder="1" applyAlignment="1">
      <alignment horizontal="left" vertical="center"/>
    </xf>
    <xf numFmtId="0" fontId="6" fillId="0" borderId="3" xfId="0" applyFont="1" applyBorder="1">
      <alignment vertical="center"/>
    </xf>
    <xf numFmtId="38" fontId="6" fillId="0" borderId="6" xfId="1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10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38" fontId="10" fillId="2" borderId="6" xfId="0" applyNumberFormat="1" applyFont="1" applyFill="1" applyBorder="1" applyAlignment="1">
      <alignment horizontal="right" vertical="center"/>
    </xf>
    <xf numFmtId="38" fontId="10" fillId="0" borderId="6" xfId="0" applyNumberFormat="1" applyFont="1" applyFill="1" applyBorder="1" applyAlignment="1">
      <alignment horizontal="right" vertical="center"/>
    </xf>
    <xf numFmtId="0" fontId="10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0" fontId="6" fillId="0" borderId="17" xfId="0" applyFont="1" applyBorder="1">
      <alignment vertical="center"/>
    </xf>
    <xf numFmtId="0" fontId="6" fillId="0" borderId="22" xfId="0" applyFont="1" applyBorder="1" applyAlignment="1">
      <alignment horizontal="left"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0" borderId="32" xfId="0" applyFont="1" applyBorder="1">
      <alignment vertical="center"/>
    </xf>
    <xf numFmtId="0" fontId="10" fillId="0" borderId="32" xfId="0" applyFont="1" applyBorder="1">
      <alignment vertical="center"/>
    </xf>
    <xf numFmtId="0" fontId="10" fillId="0" borderId="6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shrinkToFit="1"/>
    </xf>
    <xf numFmtId="177" fontId="6" fillId="0" borderId="2" xfId="1" applyNumberFormat="1" applyFont="1" applyBorder="1">
      <alignment vertical="center"/>
    </xf>
    <xf numFmtId="38" fontId="6" fillId="0" borderId="6" xfId="1" applyFont="1" applyBorder="1" applyAlignment="1">
      <alignment horizontal="right" vertical="center" shrinkToFit="1"/>
    </xf>
    <xf numFmtId="0" fontId="6" fillId="0" borderId="21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178" fontId="6" fillId="0" borderId="2" xfId="0" applyNumberFormat="1" applyFont="1" applyBorder="1">
      <alignment vertical="center"/>
    </xf>
    <xf numFmtId="40" fontId="6" fillId="0" borderId="2" xfId="1" applyNumberFormat="1" applyFont="1" applyBorder="1">
      <alignment vertical="center"/>
    </xf>
    <xf numFmtId="0" fontId="12" fillId="0" borderId="0" xfId="0" applyFont="1" applyBorder="1" applyAlignment="1">
      <alignment horizontal="right"/>
    </xf>
    <xf numFmtId="38" fontId="10" fillId="0" borderId="34" xfId="0" applyNumberFormat="1" applyFont="1" applyFill="1" applyBorder="1" applyAlignment="1">
      <alignment horizontal="right" vertical="center"/>
    </xf>
    <xf numFmtId="38" fontId="10" fillId="3" borderId="36" xfId="0" applyNumberFormat="1" applyFont="1" applyFill="1" applyBorder="1" applyAlignment="1">
      <alignment horizontal="right" vertical="center"/>
    </xf>
    <xf numFmtId="38" fontId="10" fillId="0" borderId="35" xfId="0" applyNumberFormat="1" applyFont="1" applyFill="1" applyBorder="1" applyAlignment="1">
      <alignment horizontal="right" vertical="center"/>
    </xf>
    <xf numFmtId="0" fontId="6" fillId="0" borderId="21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0" borderId="38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39" xfId="0" applyFont="1" applyBorder="1">
      <alignment vertical="center"/>
    </xf>
    <xf numFmtId="0" fontId="5" fillId="0" borderId="41" xfId="0" applyFont="1" applyBorder="1" applyAlignment="1">
      <alignment horizontal="center" vertical="center"/>
    </xf>
    <xf numFmtId="0" fontId="6" fillId="0" borderId="42" xfId="0" applyFont="1" applyBorder="1">
      <alignment vertical="center"/>
    </xf>
    <xf numFmtId="0" fontId="6" fillId="0" borderId="26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43" xfId="0" applyFont="1" applyBorder="1">
      <alignment vertical="center"/>
    </xf>
    <xf numFmtId="0" fontId="6" fillId="0" borderId="21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9" fontId="6" fillId="0" borderId="26" xfId="0" applyNumberFormat="1" applyFont="1" applyBorder="1">
      <alignment vertical="center"/>
    </xf>
    <xf numFmtId="179" fontId="6" fillId="0" borderId="29" xfId="0" applyNumberFormat="1" applyFont="1" applyBorder="1">
      <alignment vertical="center"/>
    </xf>
    <xf numFmtId="38" fontId="3" fillId="0" borderId="0" xfId="1" applyFont="1">
      <alignment vertical="center"/>
    </xf>
    <xf numFmtId="38" fontId="5" fillId="0" borderId="14" xfId="1" applyFont="1" applyBorder="1" applyAlignment="1">
      <alignment horizontal="center" vertical="center"/>
    </xf>
    <xf numFmtId="38" fontId="6" fillId="0" borderId="12" xfId="1" applyFont="1" applyBorder="1">
      <alignment vertical="center"/>
    </xf>
    <xf numFmtId="38" fontId="6" fillId="0" borderId="3" xfId="1" applyFont="1" applyBorder="1">
      <alignment vertical="center"/>
    </xf>
    <xf numFmtId="38" fontId="6" fillId="0" borderId="10" xfId="1" applyFont="1" applyBorder="1">
      <alignment vertical="center"/>
    </xf>
    <xf numFmtId="38" fontId="6" fillId="0" borderId="40" xfId="1" applyFont="1" applyBorder="1">
      <alignment vertical="center"/>
    </xf>
    <xf numFmtId="38" fontId="6" fillId="0" borderId="0" xfId="1" applyFont="1">
      <alignment vertical="center"/>
    </xf>
    <xf numFmtId="38" fontId="6" fillId="0" borderId="1" xfId="1" applyFont="1" applyBorder="1">
      <alignment vertical="center"/>
    </xf>
    <xf numFmtId="38" fontId="6" fillId="0" borderId="38" xfId="1" applyFont="1" applyBorder="1">
      <alignment vertical="center"/>
    </xf>
    <xf numFmtId="38" fontId="6" fillId="0" borderId="23" xfId="1" applyFont="1" applyBorder="1">
      <alignment vertical="center"/>
    </xf>
    <xf numFmtId="38" fontId="4" fillId="0" borderId="47" xfId="1" applyFont="1" applyBorder="1" applyAlignment="1">
      <alignment horizontal="center" vertical="center"/>
    </xf>
    <xf numFmtId="38" fontId="6" fillId="0" borderId="48" xfId="1" applyFont="1" applyBorder="1">
      <alignment vertical="center"/>
    </xf>
    <xf numFmtId="38" fontId="6" fillId="0" borderId="21" xfId="1" applyFont="1" applyBorder="1">
      <alignment vertical="center"/>
    </xf>
    <xf numFmtId="38" fontId="6" fillId="0" borderId="20" xfId="1" applyFont="1" applyBorder="1">
      <alignment vertical="center"/>
    </xf>
    <xf numFmtId="38" fontId="5" fillId="0" borderId="24" xfId="1" applyFont="1" applyBorder="1" applyAlignment="1">
      <alignment horizontal="center" vertical="center"/>
    </xf>
    <xf numFmtId="38" fontId="6" fillId="0" borderId="9" xfId="1" applyFont="1" applyBorder="1">
      <alignment vertical="center"/>
    </xf>
    <xf numFmtId="38" fontId="6" fillId="0" borderId="39" xfId="1" applyFont="1" applyBorder="1">
      <alignment vertical="center"/>
    </xf>
    <xf numFmtId="38" fontId="6" fillId="0" borderId="17" xfId="1" applyFont="1" applyBorder="1">
      <alignment vertical="center"/>
    </xf>
    <xf numFmtId="38" fontId="10" fillId="0" borderId="2" xfId="0" applyNumberFormat="1" applyFont="1" applyFill="1" applyBorder="1" applyAlignment="1">
      <alignment horizontal="right" vertical="center"/>
    </xf>
    <xf numFmtId="38" fontId="10" fillId="0" borderId="50" xfId="0" applyNumberFormat="1" applyFont="1" applyFill="1" applyBorder="1" applyAlignment="1">
      <alignment horizontal="right" vertical="center"/>
    </xf>
    <xf numFmtId="0" fontId="6" fillId="0" borderId="51" xfId="0" applyFont="1" applyBorder="1">
      <alignment vertical="center"/>
    </xf>
    <xf numFmtId="0" fontId="6" fillId="0" borderId="53" xfId="0" applyFont="1" applyBorder="1">
      <alignment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right" vertical="center"/>
    </xf>
    <xf numFmtId="38" fontId="10" fillId="0" borderId="54" xfId="0" applyNumberFormat="1" applyFont="1" applyFill="1" applyBorder="1" applyAlignment="1">
      <alignment horizontal="right" vertical="center"/>
    </xf>
    <xf numFmtId="0" fontId="6" fillId="0" borderId="52" xfId="0" applyFont="1" applyBorder="1">
      <alignment vertical="center"/>
    </xf>
    <xf numFmtId="0" fontId="6" fillId="0" borderId="55" xfId="0" applyFont="1" applyBorder="1">
      <alignment vertical="center"/>
    </xf>
    <xf numFmtId="0" fontId="6" fillId="0" borderId="56" xfId="0" applyFont="1" applyBorder="1">
      <alignment vertical="center"/>
    </xf>
    <xf numFmtId="38" fontId="6" fillId="0" borderId="55" xfId="1" applyFont="1" applyBorder="1">
      <alignment vertical="center"/>
    </xf>
    <xf numFmtId="38" fontId="6" fillId="0" borderId="51" xfId="1" applyFont="1" applyBorder="1">
      <alignment vertical="center"/>
    </xf>
    <xf numFmtId="38" fontId="6" fillId="0" borderId="52" xfId="1" applyFont="1" applyBorder="1">
      <alignment vertical="center"/>
    </xf>
    <xf numFmtId="0" fontId="6" fillId="0" borderId="21" xfId="0" applyFont="1" applyBorder="1">
      <alignment vertical="center"/>
    </xf>
    <xf numFmtId="0" fontId="10" fillId="0" borderId="52" xfId="0" applyFont="1" applyBorder="1" applyAlignment="1">
      <alignment horizontal="left" vertical="center"/>
    </xf>
    <xf numFmtId="38" fontId="4" fillId="0" borderId="44" xfId="1" applyFont="1" applyBorder="1" applyAlignment="1">
      <alignment horizontal="center" vertical="center"/>
    </xf>
    <xf numFmtId="38" fontId="6" fillId="0" borderId="45" xfId="1" applyFont="1" applyBorder="1">
      <alignment vertical="center"/>
    </xf>
    <xf numFmtId="177" fontId="6" fillId="0" borderId="9" xfId="1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2" borderId="9" xfId="0" applyFont="1" applyFill="1" applyBorder="1">
      <alignment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0" xfId="0" applyFont="1" applyFill="1" applyBorder="1">
      <alignment vertical="center"/>
    </xf>
    <xf numFmtId="0" fontId="6" fillId="2" borderId="33" xfId="0" applyFont="1" applyFill="1" applyBorder="1">
      <alignment vertical="center"/>
    </xf>
    <xf numFmtId="38" fontId="6" fillId="2" borderId="9" xfId="1" applyFont="1" applyFill="1" applyBorder="1">
      <alignment vertical="center"/>
    </xf>
    <xf numFmtId="0" fontId="6" fillId="4" borderId="9" xfId="0" applyFont="1" applyFill="1" applyBorder="1">
      <alignment vertical="center"/>
    </xf>
    <xf numFmtId="0" fontId="6" fillId="4" borderId="17" xfId="0" applyFont="1" applyFill="1" applyBorder="1" applyAlignment="1">
      <alignment horizontal="left" vertical="center"/>
    </xf>
    <xf numFmtId="0" fontId="6" fillId="4" borderId="6" xfId="0" applyFont="1" applyFill="1" applyBorder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right" vertical="center"/>
    </xf>
    <xf numFmtId="38" fontId="10" fillId="4" borderId="2" xfId="0" applyNumberFormat="1" applyFont="1" applyFill="1" applyBorder="1" applyAlignment="1">
      <alignment horizontal="right" vertical="center"/>
    </xf>
    <xf numFmtId="0" fontId="6" fillId="4" borderId="17" xfId="0" applyFont="1" applyFill="1" applyBorder="1">
      <alignment vertical="center"/>
    </xf>
    <xf numFmtId="0" fontId="6" fillId="4" borderId="10" xfId="0" applyFont="1" applyFill="1" applyBorder="1">
      <alignment vertical="center"/>
    </xf>
    <xf numFmtId="0" fontId="6" fillId="4" borderId="33" xfId="0" applyFont="1" applyFill="1" applyBorder="1">
      <alignment vertical="center"/>
    </xf>
    <xf numFmtId="38" fontId="6" fillId="4" borderId="10" xfId="1" applyFont="1" applyFill="1" applyBorder="1">
      <alignment vertical="center"/>
    </xf>
    <xf numFmtId="38" fontId="6" fillId="4" borderId="9" xfId="1" applyFont="1" applyFill="1" applyBorder="1">
      <alignment vertical="center"/>
    </xf>
    <xf numFmtId="38" fontId="6" fillId="4" borderId="17" xfId="1" applyFont="1" applyFill="1" applyBorder="1">
      <alignment vertical="center"/>
    </xf>
    <xf numFmtId="0" fontId="6" fillId="4" borderId="32" xfId="0" applyFont="1" applyFill="1" applyBorder="1">
      <alignment vertical="center"/>
    </xf>
    <xf numFmtId="38" fontId="6" fillId="4" borderId="6" xfId="1" applyFont="1" applyFill="1" applyBorder="1" applyAlignment="1">
      <alignment horizontal="right" vertical="center"/>
    </xf>
    <xf numFmtId="38" fontId="10" fillId="4" borderId="6" xfId="0" applyNumberFormat="1" applyFont="1" applyFill="1" applyBorder="1" applyAlignment="1">
      <alignment horizontal="right" vertical="center"/>
    </xf>
    <xf numFmtId="0" fontId="6" fillId="4" borderId="1" xfId="0" applyFont="1" applyFill="1" applyBorder="1">
      <alignment vertical="center"/>
    </xf>
    <xf numFmtId="0" fontId="6" fillId="4" borderId="26" xfId="0" applyFont="1" applyFill="1" applyBorder="1">
      <alignment vertical="center"/>
    </xf>
    <xf numFmtId="38" fontId="6" fillId="4" borderId="3" xfId="1" applyFont="1" applyFill="1" applyBorder="1">
      <alignment vertical="center"/>
    </xf>
    <xf numFmtId="38" fontId="6" fillId="4" borderId="1" xfId="1" applyFont="1" applyFill="1" applyBorder="1">
      <alignment vertical="center"/>
    </xf>
    <xf numFmtId="38" fontId="6" fillId="4" borderId="21" xfId="1" applyFont="1" applyFill="1" applyBorder="1">
      <alignment vertical="center"/>
    </xf>
    <xf numFmtId="0" fontId="6" fillId="4" borderId="21" xfId="0" applyFont="1" applyFill="1" applyBorder="1" applyAlignment="1">
      <alignment horizontal="right" vertical="center"/>
    </xf>
    <xf numFmtId="0" fontId="6" fillId="4" borderId="2" xfId="0" applyFont="1" applyFill="1" applyBorder="1">
      <alignment vertical="center"/>
    </xf>
    <xf numFmtId="38" fontId="6" fillId="4" borderId="2" xfId="1" applyFont="1" applyFill="1" applyBorder="1">
      <alignment vertical="center"/>
    </xf>
    <xf numFmtId="0" fontId="6" fillId="4" borderId="3" xfId="0" applyFont="1" applyFill="1" applyBorder="1" applyAlignment="1">
      <alignment vertical="center" shrinkToFi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 shrinkToFit="1"/>
    </xf>
    <xf numFmtId="0" fontId="6" fillId="2" borderId="17" xfId="0" applyFont="1" applyFill="1" applyBorder="1" applyAlignment="1">
      <alignment horizontal="right" vertical="center"/>
    </xf>
    <xf numFmtId="38" fontId="6" fillId="2" borderId="6" xfId="1" applyFont="1" applyFill="1" applyBorder="1">
      <alignment vertical="center"/>
    </xf>
    <xf numFmtId="38" fontId="6" fillId="2" borderId="6" xfId="1" applyFont="1" applyFill="1" applyBorder="1" applyAlignment="1">
      <alignment vertical="center" shrinkToFit="1"/>
    </xf>
    <xf numFmtId="0" fontId="6" fillId="2" borderId="10" xfId="0" applyFont="1" applyFill="1" applyBorder="1" applyAlignment="1">
      <alignment vertical="center" shrinkToFit="1"/>
    </xf>
    <xf numFmtId="179" fontId="6" fillId="2" borderId="33" xfId="0" applyNumberFormat="1" applyFont="1" applyFill="1" applyBorder="1">
      <alignment vertical="center"/>
    </xf>
    <xf numFmtId="38" fontId="6" fillId="2" borderId="49" xfId="1" applyFont="1" applyFill="1" applyBorder="1">
      <alignment vertical="center"/>
    </xf>
    <xf numFmtId="38" fontId="10" fillId="2" borderId="10" xfId="1" applyFont="1" applyFill="1" applyBorder="1">
      <alignment vertical="center"/>
    </xf>
    <xf numFmtId="38" fontId="10" fillId="4" borderId="3" xfId="1" applyFont="1" applyFill="1" applyBorder="1">
      <alignment vertical="center"/>
    </xf>
    <xf numFmtId="0" fontId="6" fillId="0" borderId="35" xfId="0" applyFont="1" applyBorder="1">
      <alignment vertical="center"/>
    </xf>
    <xf numFmtId="0" fontId="6" fillId="0" borderId="58" xfId="0" applyFont="1" applyBorder="1">
      <alignment vertical="center"/>
    </xf>
    <xf numFmtId="0" fontId="6" fillId="0" borderId="6" xfId="0" applyFont="1" applyBorder="1" applyAlignment="1">
      <alignment vertical="center" shrinkToFit="1"/>
    </xf>
    <xf numFmtId="0" fontId="6" fillId="4" borderId="6" xfId="0" applyFont="1" applyFill="1" applyBorder="1" applyAlignment="1">
      <alignment vertical="center" shrinkToFit="1"/>
    </xf>
    <xf numFmtId="0" fontId="6" fillId="0" borderId="53" xfId="0" applyFont="1" applyBorder="1" applyAlignment="1">
      <alignment vertical="center" shrinkToFit="1"/>
    </xf>
    <xf numFmtId="38" fontId="10" fillId="4" borderId="10" xfId="1" applyFont="1" applyFill="1" applyBorder="1">
      <alignment vertical="center"/>
    </xf>
    <xf numFmtId="38" fontId="10" fillId="4" borderId="1" xfId="1" applyFont="1" applyFill="1" applyBorder="1">
      <alignment vertical="center"/>
    </xf>
    <xf numFmtId="38" fontId="10" fillId="4" borderId="21" xfId="1" applyFont="1" applyFill="1" applyBorder="1">
      <alignment vertical="center"/>
    </xf>
    <xf numFmtId="0" fontId="6" fillId="0" borderId="35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2" borderId="6" xfId="0" applyFont="1" applyFill="1" applyBorder="1" applyAlignment="1">
      <alignment vertical="center" shrinkToFit="1"/>
    </xf>
    <xf numFmtId="38" fontId="6" fillId="2" borderId="6" xfId="1" applyFont="1" applyFill="1" applyBorder="1" applyAlignment="1">
      <alignment horizontal="right" vertical="center"/>
    </xf>
    <xf numFmtId="38" fontId="10" fillId="2" borderId="9" xfId="1" applyFont="1" applyFill="1" applyBorder="1">
      <alignment vertical="center"/>
    </xf>
    <xf numFmtId="38" fontId="10" fillId="2" borderId="17" xfId="1" applyFont="1" applyFill="1" applyBorder="1">
      <alignment vertical="center"/>
    </xf>
    <xf numFmtId="0" fontId="6" fillId="0" borderId="7" xfId="0" applyFont="1" applyBorder="1" applyAlignment="1">
      <alignment vertical="center" shrinkToFit="1"/>
    </xf>
    <xf numFmtId="0" fontId="6" fillId="0" borderId="7" xfId="0" applyFont="1" applyBorder="1">
      <alignment vertical="center"/>
    </xf>
    <xf numFmtId="0" fontId="6" fillId="0" borderId="7" xfId="0" applyFont="1" applyBorder="1" applyAlignment="1">
      <alignment horizontal="right" vertical="center"/>
    </xf>
    <xf numFmtId="38" fontId="10" fillId="0" borderId="7" xfId="0" applyNumberFormat="1" applyFont="1" applyFill="1" applyBorder="1" applyAlignment="1">
      <alignment horizontal="right" vertical="center"/>
    </xf>
    <xf numFmtId="0" fontId="6" fillId="0" borderId="61" xfId="0" applyFont="1" applyBorder="1">
      <alignment vertical="center"/>
    </xf>
    <xf numFmtId="38" fontId="6" fillId="0" borderId="11" xfId="1" applyFont="1" applyBorder="1">
      <alignment vertical="center"/>
    </xf>
    <xf numFmtId="0" fontId="6" fillId="5" borderId="63" xfId="0" applyFont="1" applyFill="1" applyBorder="1">
      <alignment vertical="center"/>
    </xf>
    <xf numFmtId="0" fontId="6" fillId="5" borderId="62" xfId="0" applyFont="1" applyFill="1" applyBorder="1" applyAlignment="1">
      <alignment horizontal="right" vertical="center"/>
    </xf>
    <xf numFmtId="0" fontId="6" fillId="5" borderId="62" xfId="0" applyFont="1" applyFill="1" applyBorder="1" applyAlignment="1">
      <alignment vertical="center" shrinkToFit="1"/>
    </xf>
    <xf numFmtId="0" fontId="6" fillId="5" borderId="62" xfId="0" applyFont="1" applyFill="1" applyBorder="1">
      <alignment vertical="center"/>
    </xf>
    <xf numFmtId="0" fontId="6" fillId="5" borderId="62" xfId="0" applyFont="1" applyFill="1" applyBorder="1" applyAlignment="1">
      <alignment horizontal="center" vertical="center"/>
    </xf>
    <xf numFmtId="38" fontId="6" fillId="5" borderId="62" xfId="1" applyFont="1" applyFill="1" applyBorder="1" applyAlignment="1">
      <alignment horizontal="right" vertical="center"/>
    </xf>
    <xf numFmtId="38" fontId="10" fillId="5" borderId="62" xfId="0" applyNumberFormat="1" applyFont="1" applyFill="1" applyBorder="1" applyAlignment="1">
      <alignment horizontal="right" vertical="center"/>
    </xf>
    <xf numFmtId="0" fontId="6" fillId="5" borderId="59" xfId="0" applyFont="1" applyFill="1" applyBorder="1">
      <alignment vertical="center"/>
    </xf>
    <xf numFmtId="0" fontId="6" fillId="5" borderId="64" xfId="0" applyFont="1" applyFill="1" applyBorder="1">
      <alignment vertical="center"/>
    </xf>
    <xf numFmtId="38" fontId="10" fillId="5" borderId="59" xfId="1" applyFont="1" applyFill="1" applyBorder="1">
      <alignment vertical="center"/>
    </xf>
    <xf numFmtId="38" fontId="10" fillId="5" borderId="63" xfId="1" applyFont="1" applyFill="1" applyBorder="1">
      <alignment vertical="center"/>
    </xf>
    <xf numFmtId="38" fontId="10" fillId="5" borderId="65" xfId="1" applyFont="1" applyFill="1" applyBorder="1">
      <alignment vertical="center"/>
    </xf>
    <xf numFmtId="38" fontId="6" fillId="0" borderId="61" xfId="1" applyFont="1" applyBorder="1">
      <alignment vertical="center"/>
    </xf>
    <xf numFmtId="38" fontId="10" fillId="3" borderId="57" xfId="1" applyFont="1" applyFill="1" applyBorder="1">
      <alignment vertical="center"/>
    </xf>
    <xf numFmtId="38" fontId="6" fillId="0" borderId="2" xfId="0" applyNumberFormat="1" applyFont="1" applyFill="1" applyBorder="1" applyAlignment="1">
      <alignment horizontal="right" vertical="center"/>
    </xf>
    <xf numFmtId="0" fontId="10" fillId="4" borderId="9" xfId="0" applyFont="1" applyFill="1" applyBorder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vertical="center" shrinkToFit="1"/>
    </xf>
    <xf numFmtId="0" fontId="10" fillId="4" borderId="2" xfId="0" applyFont="1" applyFill="1" applyBorder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right" vertical="center"/>
    </xf>
    <xf numFmtId="0" fontId="10" fillId="4" borderId="10" xfId="0" applyFont="1" applyFill="1" applyBorder="1">
      <alignment vertical="center"/>
    </xf>
    <xf numFmtId="0" fontId="10" fillId="4" borderId="33" xfId="0" applyFont="1" applyFill="1" applyBorder="1">
      <alignment vertical="center"/>
    </xf>
    <xf numFmtId="38" fontId="10" fillId="4" borderId="9" xfId="1" applyFont="1" applyFill="1" applyBorder="1">
      <alignment vertical="center"/>
    </xf>
    <xf numFmtId="38" fontId="10" fillId="4" borderId="17" xfId="1" applyFont="1" applyFill="1" applyBorder="1">
      <alignment vertical="center"/>
    </xf>
    <xf numFmtId="38" fontId="6" fillId="0" borderId="17" xfId="1" applyFont="1" applyBorder="1" applyAlignment="1">
      <alignment horizontal="right" vertical="center"/>
    </xf>
    <xf numFmtId="0" fontId="6" fillId="0" borderId="66" xfId="0" applyFont="1" applyBorder="1">
      <alignment vertical="center"/>
    </xf>
    <xf numFmtId="0" fontId="10" fillId="0" borderId="9" xfId="0" applyFont="1" applyFill="1" applyBorder="1">
      <alignment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vertical="center" shrinkToFit="1"/>
    </xf>
    <xf numFmtId="0" fontId="10" fillId="0" borderId="6" xfId="0" applyFont="1" applyFill="1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0" xfId="0" applyFont="1" applyFill="1" applyBorder="1">
      <alignment vertical="center"/>
    </xf>
    <xf numFmtId="38" fontId="10" fillId="0" borderId="9" xfId="1" applyFont="1" applyFill="1" applyBorder="1">
      <alignment vertical="center"/>
    </xf>
    <xf numFmtId="0" fontId="6" fillId="0" borderId="66" xfId="0" applyFont="1" applyFill="1" applyBorder="1">
      <alignment vertical="center"/>
    </xf>
    <xf numFmtId="38" fontId="6" fillId="0" borderId="67" xfId="1" applyFont="1" applyBorder="1">
      <alignment vertical="center"/>
    </xf>
    <xf numFmtId="38" fontId="10" fillId="0" borderId="33" xfId="1" applyFont="1" applyFill="1" applyBorder="1">
      <alignment vertical="center"/>
    </xf>
    <xf numFmtId="38" fontId="6" fillId="0" borderId="43" xfId="1" applyFont="1" applyBorder="1">
      <alignment vertical="center"/>
    </xf>
    <xf numFmtId="38" fontId="10" fillId="0" borderId="68" xfId="1" applyFont="1" applyFill="1" applyBorder="1">
      <alignment vertical="center"/>
    </xf>
    <xf numFmtId="3" fontId="6" fillId="0" borderId="6" xfId="0" applyNumberFormat="1" applyFont="1" applyBorder="1">
      <alignment vertical="center"/>
    </xf>
    <xf numFmtId="176" fontId="6" fillId="0" borderId="6" xfId="0" applyNumberFormat="1" applyFont="1" applyBorder="1" applyAlignment="1">
      <alignment horizontal="center" vertical="center"/>
    </xf>
    <xf numFmtId="38" fontId="6" fillId="0" borderId="6" xfId="1" applyFont="1" applyBorder="1">
      <alignment vertical="center"/>
    </xf>
    <xf numFmtId="38" fontId="6" fillId="0" borderId="6" xfId="1" applyFont="1" applyBorder="1" applyAlignment="1">
      <alignment vertical="center" shrinkToFit="1"/>
    </xf>
    <xf numFmtId="0" fontId="6" fillId="0" borderId="10" xfId="0" applyFont="1" applyBorder="1" applyAlignment="1">
      <alignment vertical="center" shrinkToFit="1"/>
    </xf>
    <xf numFmtId="179" fontId="6" fillId="0" borderId="33" xfId="0" applyNumberFormat="1" applyFont="1" applyBorder="1">
      <alignment vertical="center"/>
    </xf>
    <xf numFmtId="180" fontId="6" fillId="0" borderId="1" xfId="0" applyNumberFormat="1" applyFont="1" applyBorder="1">
      <alignment vertical="center"/>
    </xf>
    <xf numFmtId="180" fontId="6" fillId="0" borderId="26" xfId="0" applyNumberFormat="1" applyFont="1" applyBorder="1">
      <alignment vertical="center"/>
    </xf>
    <xf numFmtId="180" fontId="6" fillId="0" borderId="9" xfId="0" applyNumberFormat="1" applyFont="1" applyBorder="1">
      <alignment vertical="center"/>
    </xf>
    <xf numFmtId="177" fontId="6" fillId="0" borderId="33" xfId="1" applyNumberFormat="1" applyFont="1" applyBorder="1">
      <alignment vertical="center"/>
    </xf>
    <xf numFmtId="38" fontId="10" fillId="2" borderId="46" xfId="1" applyFont="1" applyFill="1" applyBorder="1">
      <alignment vertical="center"/>
    </xf>
    <xf numFmtId="0" fontId="6" fillId="0" borderId="17" xfId="0" applyFont="1" applyBorder="1" applyAlignment="1">
      <alignment horizontal="left" vertical="center" shrinkToFit="1"/>
    </xf>
    <xf numFmtId="0" fontId="3" fillId="0" borderId="0" xfId="0" applyFont="1" applyAlignment="1">
      <alignment vertical="center" shrinkToFit="1"/>
    </xf>
    <xf numFmtId="0" fontId="8" fillId="0" borderId="0" xfId="0" applyFont="1" applyAlignment="1">
      <alignment horizontal="center" shrinkToFit="1"/>
    </xf>
    <xf numFmtId="0" fontId="4" fillId="0" borderId="13" xfId="0" applyFont="1" applyBorder="1" applyAlignment="1">
      <alignment vertical="center" shrinkToFit="1"/>
    </xf>
    <xf numFmtId="0" fontId="6" fillId="2" borderId="6" xfId="0" applyFont="1" applyFill="1" applyBorder="1" applyAlignment="1">
      <alignment horizontal="left" vertical="center" shrinkToFit="1"/>
    </xf>
    <xf numFmtId="0" fontId="6" fillId="0" borderId="29" xfId="0" applyFont="1" applyBorder="1" applyAlignment="1">
      <alignment horizontal="left" vertical="center" shrinkToFit="1"/>
    </xf>
    <xf numFmtId="0" fontId="6" fillId="0" borderId="8" xfId="0" applyFont="1" applyBorder="1" applyAlignment="1">
      <alignment horizontal="left" vertical="center" shrinkToFit="1"/>
    </xf>
    <xf numFmtId="0" fontId="6" fillId="4" borderId="2" xfId="0" applyFont="1" applyFill="1" applyBorder="1" applyAlignment="1">
      <alignment horizontal="left" vertical="center" shrinkToFit="1"/>
    </xf>
    <xf numFmtId="0" fontId="6" fillId="4" borderId="6" xfId="0" applyFont="1" applyFill="1" applyBorder="1" applyAlignment="1">
      <alignment horizontal="left" vertical="center" shrinkToFit="1"/>
    </xf>
    <xf numFmtId="0" fontId="6" fillId="0" borderId="21" xfId="0" applyFont="1" applyBorder="1" applyAlignment="1">
      <alignment horizontal="left" vertical="center" shrinkToFit="1"/>
    </xf>
    <xf numFmtId="0" fontId="6" fillId="5" borderId="62" xfId="0" applyFont="1" applyFill="1" applyBorder="1" applyAlignment="1">
      <alignment horizontal="left" vertical="center" shrinkToFit="1"/>
    </xf>
    <xf numFmtId="0" fontId="6" fillId="0" borderId="7" xfId="0" applyFont="1" applyBorder="1" applyAlignment="1">
      <alignment horizontal="left" vertical="center" shrinkToFit="1"/>
    </xf>
    <xf numFmtId="0" fontId="6" fillId="0" borderId="53" xfId="0" applyFont="1" applyBorder="1" applyAlignment="1">
      <alignment horizontal="left" vertical="center" shrinkToFit="1"/>
    </xf>
    <xf numFmtId="0" fontId="10" fillId="4" borderId="6" xfId="0" applyFont="1" applyFill="1" applyBorder="1" applyAlignment="1">
      <alignment horizontal="left" vertical="center" shrinkToFit="1"/>
    </xf>
    <xf numFmtId="0" fontId="10" fillId="0" borderId="6" xfId="0" applyFont="1" applyFill="1" applyBorder="1" applyAlignment="1">
      <alignment horizontal="left" vertical="center" shrinkToFit="1"/>
    </xf>
    <xf numFmtId="0" fontId="6" fillId="0" borderId="4" xfId="0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 shrinkToFit="1"/>
    </xf>
    <xf numFmtId="0" fontId="4" fillId="0" borderId="26" xfId="0" applyFont="1" applyBorder="1" applyAlignment="1">
      <alignment horizontal="left" vertical="center" shrinkToFit="1"/>
    </xf>
    <xf numFmtId="0" fontId="4" fillId="0" borderId="0" xfId="0" applyFont="1" applyBorder="1" applyAlignment="1">
      <alignment horizontal="left" vertical="center" shrinkToFit="1"/>
    </xf>
    <xf numFmtId="0" fontId="4" fillId="0" borderId="18" xfId="0" applyFont="1" applyBorder="1" applyAlignment="1">
      <alignment horizontal="left" vertical="center" shrinkToFit="1"/>
    </xf>
    <xf numFmtId="0" fontId="4" fillId="0" borderId="15" xfId="0" applyFont="1" applyBorder="1" applyAlignment="1">
      <alignment horizontal="left" vertical="center" shrinkToFit="1"/>
    </xf>
    <xf numFmtId="0" fontId="6" fillId="0" borderId="70" xfId="0" applyFont="1" applyBorder="1">
      <alignment vertical="center"/>
    </xf>
    <xf numFmtId="0" fontId="4" fillId="0" borderId="69" xfId="0" applyFont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7" xfId="0" applyFont="1" applyFill="1" applyBorder="1" applyAlignment="1">
      <alignment horizontal="left" vertical="center" shrinkToFit="1"/>
    </xf>
    <xf numFmtId="0" fontId="6" fillId="0" borderId="6" xfId="0" applyFont="1" applyFill="1" applyBorder="1" applyAlignment="1">
      <alignment horizontal="left" vertical="center" shrinkToFit="1"/>
    </xf>
    <xf numFmtId="0" fontId="6" fillId="0" borderId="6" xfId="0" applyFont="1" applyFill="1" applyBorder="1" applyAlignment="1">
      <alignment vertical="center" shrinkToFi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shrinkToFit="1"/>
    </xf>
    <xf numFmtId="0" fontId="6" fillId="0" borderId="10" xfId="0" applyFont="1" applyFill="1" applyBorder="1">
      <alignment vertical="center"/>
    </xf>
    <xf numFmtId="0" fontId="6" fillId="0" borderId="33" xfId="0" applyFont="1" applyFill="1" applyBorder="1">
      <alignment vertical="center"/>
    </xf>
    <xf numFmtId="38" fontId="6" fillId="0" borderId="10" xfId="1" applyFont="1" applyFill="1" applyBorder="1">
      <alignment vertical="center"/>
    </xf>
    <xf numFmtId="38" fontId="6" fillId="0" borderId="9" xfId="1" applyFont="1" applyFill="1" applyBorder="1">
      <alignment vertical="center"/>
    </xf>
    <xf numFmtId="38" fontId="6" fillId="0" borderId="2" xfId="1" applyFont="1" applyFill="1" applyBorder="1" applyAlignment="1">
      <alignment horizontal="right" vertical="center"/>
    </xf>
    <xf numFmtId="0" fontId="10" fillId="0" borderId="2" xfId="0" applyFont="1" applyFill="1" applyBorder="1" applyAlignment="1">
      <alignment horizontal="right" vertical="center"/>
    </xf>
    <xf numFmtId="179" fontId="6" fillId="0" borderId="2" xfId="0" applyNumberFormat="1" applyFont="1" applyBorder="1">
      <alignment vertical="center"/>
    </xf>
    <xf numFmtId="179" fontId="6" fillId="0" borderId="54" xfId="0" applyNumberFormat="1" applyFont="1" applyBorder="1">
      <alignment vertical="center"/>
    </xf>
    <xf numFmtId="0" fontId="6" fillId="0" borderId="6" xfId="0" applyFont="1" applyFill="1" applyBorder="1">
      <alignment vertical="center"/>
    </xf>
    <xf numFmtId="0" fontId="10" fillId="4" borderId="6" xfId="0" applyFont="1" applyFill="1" applyBorder="1">
      <alignment vertical="center"/>
    </xf>
    <xf numFmtId="38" fontId="15" fillId="7" borderId="21" xfId="1" applyFont="1" applyFill="1" applyBorder="1">
      <alignment vertical="center"/>
    </xf>
    <xf numFmtId="38" fontId="15" fillId="7" borderId="3" xfId="1" applyFont="1" applyFill="1" applyBorder="1">
      <alignment vertical="center"/>
    </xf>
    <xf numFmtId="38" fontId="11" fillId="4" borderId="3" xfId="1" applyFont="1" applyFill="1" applyBorder="1">
      <alignment vertical="center"/>
    </xf>
    <xf numFmtId="38" fontId="15" fillId="7" borderId="17" xfId="1" applyFont="1" applyFill="1" applyBorder="1">
      <alignment vertical="center"/>
    </xf>
    <xf numFmtId="38" fontId="15" fillId="7" borderId="10" xfId="1" applyFont="1" applyFill="1" applyBorder="1">
      <alignment vertical="center"/>
    </xf>
    <xf numFmtId="38" fontId="11" fillId="4" borderId="10" xfId="1" applyFont="1" applyFill="1" applyBorder="1">
      <alignment vertical="center"/>
    </xf>
    <xf numFmtId="38" fontId="15" fillId="7" borderId="2" xfId="0" applyNumberFormat="1" applyFont="1" applyFill="1" applyBorder="1" applyAlignment="1">
      <alignment horizontal="right" vertical="center"/>
    </xf>
    <xf numFmtId="38" fontId="15" fillId="7" borderId="17" xfId="1" applyFont="1" applyFill="1" applyBorder="1" applyAlignment="1">
      <alignment horizontal="right" vertical="center"/>
    </xf>
    <xf numFmtId="38" fontId="11" fillId="5" borderId="59" xfId="1" applyFont="1" applyFill="1" applyBorder="1">
      <alignment vertical="center"/>
    </xf>
    <xf numFmtId="38" fontId="11" fillId="2" borderId="10" xfId="1" applyFont="1" applyFill="1" applyBorder="1">
      <alignment vertical="center"/>
    </xf>
    <xf numFmtId="0" fontId="15" fillId="0" borderId="6" xfId="0" applyFont="1" applyBorder="1" applyAlignment="1">
      <alignment horizontal="left" vertical="center" shrinkToFit="1"/>
    </xf>
    <xf numFmtId="0" fontId="11" fillId="0" borderId="6" xfId="0" applyFont="1" applyBorder="1" applyAlignment="1">
      <alignment horizontal="left" vertical="center" shrinkToFit="1"/>
    </xf>
    <xf numFmtId="38" fontId="11" fillId="3" borderId="57" xfId="1" applyFont="1" applyFill="1" applyBorder="1">
      <alignment vertical="center"/>
    </xf>
    <xf numFmtId="0" fontId="16" fillId="0" borderId="29" xfId="0" applyFont="1" applyBorder="1" applyAlignment="1">
      <alignment horizontal="left" vertical="center"/>
    </xf>
    <xf numFmtId="38" fontId="17" fillId="0" borderId="2" xfId="1" applyFont="1" applyFill="1" applyBorder="1" applyAlignment="1">
      <alignment horizontal="right" vertical="center"/>
    </xf>
    <xf numFmtId="38" fontId="17" fillId="0" borderId="2" xfId="0" applyNumberFormat="1" applyFont="1" applyFill="1" applyBorder="1" applyAlignment="1">
      <alignment horizontal="right" vertical="center"/>
    </xf>
    <xf numFmtId="38" fontId="15" fillId="7" borderId="9" xfId="1" applyFont="1" applyFill="1" applyBorder="1">
      <alignment vertical="center"/>
    </xf>
    <xf numFmtId="38" fontId="10" fillId="7" borderId="33" xfId="1" applyFont="1" applyFill="1" applyBorder="1">
      <alignment vertical="center"/>
    </xf>
    <xf numFmtId="0" fontId="17" fillId="0" borderId="2" xfId="0" applyFont="1" applyFill="1" applyBorder="1">
      <alignment vertical="center"/>
    </xf>
    <xf numFmtId="0" fontId="17" fillId="0" borderId="35" xfId="0" applyFont="1" applyFill="1" applyBorder="1">
      <alignment vertical="center"/>
    </xf>
    <xf numFmtId="38" fontId="17" fillId="0" borderId="21" xfId="1" applyFont="1" applyFill="1" applyBorder="1">
      <alignment vertical="center"/>
    </xf>
    <xf numFmtId="38" fontId="17" fillId="0" borderId="3" xfId="1" applyFont="1" applyFill="1" applyBorder="1">
      <alignment vertical="center"/>
    </xf>
    <xf numFmtId="0" fontId="18" fillId="0" borderId="2" xfId="0" applyFont="1" applyBorder="1">
      <alignment vertical="center"/>
    </xf>
    <xf numFmtId="0" fontId="18" fillId="0" borderId="2" xfId="0" applyFont="1" applyBorder="1" applyAlignment="1">
      <alignment vertical="center" shrinkToFit="1"/>
    </xf>
    <xf numFmtId="0" fontId="6" fillId="0" borderId="72" xfId="0" applyFont="1" applyFill="1" applyBorder="1" applyAlignment="1">
      <alignment horizontal="center" vertical="center"/>
    </xf>
    <xf numFmtId="0" fontId="6" fillId="0" borderId="21" xfId="0" applyFont="1" applyFill="1" applyBorder="1">
      <alignment vertical="center"/>
    </xf>
    <xf numFmtId="0" fontId="18" fillId="0" borderId="2" xfId="0" applyFont="1" applyFill="1" applyBorder="1">
      <alignment vertical="center"/>
    </xf>
    <xf numFmtId="0" fontId="18" fillId="0" borderId="35" xfId="0" applyFont="1" applyBorder="1">
      <alignment vertical="center"/>
    </xf>
    <xf numFmtId="38" fontId="15" fillId="8" borderId="2" xfId="1" applyFont="1" applyFill="1" applyBorder="1" applyAlignment="1">
      <alignment horizontal="right" vertical="center"/>
    </xf>
    <xf numFmtId="38" fontId="15" fillId="8" borderId="2" xfId="0" applyNumberFormat="1" applyFont="1" applyFill="1" applyBorder="1" applyAlignment="1">
      <alignment horizontal="right" vertical="center"/>
    </xf>
    <xf numFmtId="38" fontId="15" fillId="8" borderId="17" xfId="1" applyFont="1" applyFill="1" applyBorder="1" applyAlignment="1">
      <alignment horizontal="right" vertical="center"/>
    </xf>
    <xf numFmtId="0" fontId="15" fillId="8" borderId="6" xfId="0" applyFont="1" applyFill="1" applyBorder="1">
      <alignment vertical="center"/>
    </xf>
    <xf numFmtId="0" fontId="11" fillId="0" borderId="10" xfId="0" applyFont="1" applyFill="1" applyBorder="1" applyAlignment="1">
      <alignment horizontal="right" vertical="center" shrinkToFit="1"/>
    </xf>
    <xf numFmtId="177" fontId="15" fillId="8" borderId="9" xfId="1" applyNumberFormat="1" applyFont="1" applyFill="1" applyBorder="1">
      <alignment vertical="center"/>
    </xf>
    <xf numFmtId="38" fontId="18" fillId="0" borderId="17" xfId="1" applyFont="1" applyBorder="1">
      <alignment vertical="center"/>
    </xf>
    <xf numFmtId="0" fontId="17" fillId="0" borderId="2" xfId="0" applyFont="1" applyBorder="1" applyAlignment="1">
      <alignment vertical="center" shrinkToFit="1"/>
    </xf>
    <xf numFmtId="38" fontId="10" fillId="8" borderId="33" xfId="1" applyFont="1" applyFill="1" applyBorder="1">
      <alignment vertical="center"/>
    </xf>
    <xf numFmtId="38" fontId="15" fillId="8" borderId="73" xfId="1" applyFont="1" applyFill="1" applyBorder="1">
      <alignment vertical="center"/>
    </xf>
    <xf numFmtId="38" fontId="10" fillId="8" borderId="26" xfId="1" applyFont="1" applyFill="1" applyBorder="1">
      <alignment vertical="center"/>
    </xf>
    <xf numFmtId="0" fontId="10" fillId="8" borderId="21" xfId="0" applyFont="1" applyFill="1" applyBorder="1">
      <alignment vertical="center"/>
    </xf>
    <xf numFmtId="38" fontId="11" fillId="8" borderId="3" xfId="1" applyFont="1" applyFill="1" applyBorder="1">
      <alignment vertical="center"/>
    </xf>
    <xf numFmtId="0" fontId="15" fillId="8" borderId="73" xfId="0" applyFont="1" applyFill="1" applyBorder="1">
      <alignment vertical="center"/>
    </xf>
    <xf numFmtId="0" fontId="10" fillId="8" borderId="26" xfId="0" applyFont="1" applyFill="1" applyBorder="1">
      <alignment vertical="center"/>
    </xf>
    <xf numFmtId="0" fontId="20" fillId="8" borderId="60" xfId="0" applyFont="1" applyFill="1" applyBorder="1" applyAlignment="1">
      <alignment horizontal="left" vertical="center"/>
    </xf>
    <xf numFmtId="38" fontId="15" fillId="8" borderId="26" xfId="1" applyFont="1" applyFill="1" applyBorder="1">
      <alignment vertical="center"/>
    </xf>
    <xf numFmtId="38" fontId="11" fillId="8" borderId="1" xfId="1" applyFont="1" applyFill="1" applyBorder="1">
      <alignment vertical="center"/>
    </xf>
    <xf numFmtId="38" fontId="11" fillId="8" borderId="9" xfId="1" applyFont="1" applyFill="1" applyBorder="1">
      <alignment vertical="center"/>
    </xf>
    <xf numFmtId="0" fontId="20" fillId="8" borderId="73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38" fontId="6" fillId="0" borderId="0" xfId="1" applyFont="1" applyAlignment="1">
      <alignment horizontal="center" vertical="center"/>
    </xf>
    <xf numFmtId="0" fontId="15" fillId="8" borderId="74" xfId="0" applyFont="1" applyFill="1" applyBorder="1" applyAlignment="1">
      <alignment horizontal="center" vertical="center"/>
    </xf>
    <xf numFmtId="38" fontId="15" fillId="8" borderId="75" xfId="1" applyFont="1" applyFill="1" applyBorder="1">
      <alignment vertical="center"/>
    </xf>
    <xf numFmtId="0" fontId="15" fillId="8" borderId="75" xfId="0" applyFont="1" applyFill="1" applyBorder="1">
      <alignment vertical="center"/>
    </xf>
    <xf numFmtId="3" fontId="15" fillId="8" borderId="76" xfId="0" applyNumberFormat="1" applyFont="1" applyFill="1" applyBorder="1">
      <alignment vertical="center"/>
    </xf>
    <xf numFmtId="38" fontId="17" fillId="0" borderId="9" xfId="1" applyFont="1" applyFill="1" applyBorder="1">
      <alignment vertical="center"/>
    </xf>
    <xf numFmtId="38" fontId="15" fillId="0" borderId="17" xfId="1" applyFont="1" applyFill="1" applyBorder="1" applyAlignment="1">
      <alignment horizontal="right" vertical="center"/>
    </xf>
    <xf numFmtId="38" fontId="15" fillId="0" borderId="2" xfId="0" applyNumberFormat="1" applyFont="1" applyFill="1" applyBorder="1" applyAlignment="1">
      <alignment horizontal="right" vertical="center"/>
    </xf>
    <xf numFmtId="0" fontId="17" fillId="0" borderId="0" xfId="0" applyFont="1">
      <alignment vertical="center"/>
    </xf>
    <xf numFmtId="0" fontId="6" fillId="0" borderId="0" xfId="0" applyFont="1" applyAlignment="1">
      <alignment vertical="center"/>
    </xf>
    <xf numFmtId="0" fontId="22" fillId="0" borderId="0" xfId="0" applyFont="1">
      <alignment vertical="center"/>
    </xf>
    <xf numFmtId="38" fontId="22" fillId="8" borderId="10" xfId="1" applyFont="1" applyFill="1" applyBorder="1">
      <alignment vertical="center"/>
    </xf>
    <xf numFmtId="3" fontId="22" fillId="8" borderId="10" xfId="1" applyNumberFormat="1" applyFont="1" applyFill="1" applyBorder="1">
      <alignment vertical="center"/>
    </xf>
    <xf numFmtId="38" fontId="24" fillId="6" borderId="57" xfId="1" applyFont="1" applyFill="1" applyBorder="1">
      <alignment vertical="center"/>
    </xf>
    <xf numFmtId="0" fontId="6" fillId="9" borderId="9" xfId="0" applyFont="1" applyFill="1" applyBorder="1">
      <alignment vertical="center"/>
    </xf>
    <xf numFmtId="0" fontId="6" fillId="9" borderId="17" xfId="0" applyFont="1" applyFill="1" applyBorder="1" applyAlignment="1">
      <alignment horizontal="left" vertical="center" shrinkToFit="1"/>
    </xf>
    <xf numFmtId="0" fontId="15" fillId="9" borderId="6" xfId="0" applyFont="1" applyFill="1" applyBorder="1" applyAlignment="1">
      <alignment horizontal="left" vertical="center" shrinkToFit="1"/>
    </xf>
    <xf numFmtId="0" fontId="6" fillId="9" borderId="6" xfId="0" applyFont="1" applyFill="1" applyBorder="1" applyAlignment="1">
      <alignment vertical="center" shrinkToFit="1"/>
    </xf>
    <xf numFmtId="0" fontId="21" fillId="9" borderId="2" xfId="0" applyFont="1" applyFill="1" applyBorder="1">
      <alignment vertical="center"/>
    </xf>
    <xf numFmtId="0" fontId="21" fillId="9" borderId="2" xfId="0" applyFont="1" applyFill="1" applyBorder="1" applyAlignment="1">
      <alignment horizontal="center" vertical="center"/>
    </xf>
    <xf numFmtId="0" fontId="6" fillId="9" borderId="2" xfId="0" applyFont="1" applyFill="1" applyBorder="1">
      <alignment vertical="center"/>
    </xf>
    <xf numFmtId="0" fontId="18" fillId="9" borderId="2" xfId="0" applyFont="1" applyFill="1" applyBorder="1" applyAlignment="1">
      <alignment vertical="center" shrinkToFit="1"/>
    </xf>
    <xf numFmtId="0" fontId="6" fillId="9" borderId="10" xfId="0" applyFont="1" applyFill="1" applyBorder="1">
      <alignment vertical="center"/>
    </xf>
    <xf numFmtId="0" fontId="6" fillId="9" borderId="33" xfId="0" applyFont="1" applyFill="1" applyBorder="1">
      <alignment vertical="center"/>
    </xf>
    <xf numFmtId="0" fontId="6" fillId="9" borderId="6" xfId="0" applyFont="1" applyFill="1" applyBorder="1">
      <alignment vertical="center"/>
    </xf>
    <xf numFmtId="38" fontId="6" fillId="9" borderId="10" xfId="1" applyFont="1" applyFill="1" applyBorder="1">
      <alignment vertical="center"/>
    </xf>
    <xf numFmtId="177" fontId="6" fillId="9" borderId="9" xfId="1" applyNumberFormat="1" applyFont="1" applyFill="1" applyBorder="1">
      <alignment vertical="center"/>
    </xf>
    <xf numFmtId="38" fontId="21" fillId="9" borderId="17" xfId="1" applyFont="1" applyFill="1" applyBorder="1" applyAlignment="1">
      <alignment horizontal="right" vertical="center"/>
    </xf>
    <xf numFmtId="38" fontId="21" fillId="9" borderId="2" xfId="0" applyNumberFormat="1" applyFont="1" applyFill="1" applyBorder="1" applyAlignment="1">
      <alignment horizontal="right" vertical="center"/>
    </xf>
    <xf numFmtId="0" fontId="6" fillId="9" borderId="6" xfId="0" applyFont="1" applyFill="1" applyBorder="1" applyAlignment="1">
      <alignment horizontal="left" vertical="center" shrinkToFit="1"/>
    </xf>
    <xf numFmtId="0" fontId="6" fillId="9" borderId="2" xfId="0" applyFont="1" applyFill="1" applyBorder="1" applyAlignment="1">
      <alignment horizontal="center" vertical="center"/>
    </xf>
    <xf numFmtId="38" fontId="6" fillId="9" borderId="9" xfId="1" applyFont="1" applyFill="1" applyBorder="1">
      <alignment vertical="center"/>
    </xf>
    <xf numFmtId="0" fontId="6" fillId="9" borderId="17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vertical="center" shrinkToFit="1"/>
    </xf>
    <xf numFmtId="38" fontId="22" fillId="10" borderId="57" xfId="1" applyFont="1" applyFill="1" applyBorder="1">
      <alignment vertical="center"/>
    </xf>
    <xf numFmtId="0" fontId="18" fillId="0" borderId="72" xfId="0" applyFont="1" applyBorder="1" applyAlignment="1">
      <alignment vertical="center" shrinkToFit="1"/>
    </xf>
    <xf numFmtId="0" fontId="19" fillId="0" borderId="21" xfId="0" applyFont="1" applyBorder="1" applyAlignment="1">
      <alignment vertical="center"/>
    </xf>
    <xf numFmtId="38" fontId="23" fillId="9" borderId="71" xfId="1" applyFont="1" applyFill="1" applyBorder="1" applyAlignment="1">
      <alignment horizontal="right" vertical="center"/>
    </xf>
    <xf numFmtId="0" fontId="23" fillId="9" borderId="71" xfId="0" applyFont="1" applyFill="1" applyBorder="1" applyAlignment="1">
      <alignment horizontal="right" vertical="center"/>
    </xf>
    <xf numFmtId="0" fontId="13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38" fontId="23" fillId="11" borderId="57" xfId="1" applyFont="1" applyFill="1" applyBorder="1">
      <alignment vertical="center"/>
    </xf>
    <xf numFmtId="3" fontId="22" fillId="11" borderId="68" xfId="1" applyNumberFormat="1" applyFont="1" applyFill="1" applyBorder="1">
      <alignment vertical="center"/>
    </xf>
    <xf numFmtId="38" fontId="21" fillId="11" borderId="73" xfId="1" applyFont="1" applyFill="1" applyBorder="1">
      <alignment vertical="center"/>
    </xf>
    <xf numFmtId="0" fontId="10" fillId="11" borderId="26" xfId="0" applyFont="1" applyFill="1" applyBorder="1">
      <alignment vertical="center"/>
    </xf>
    <xf numFmtId="0" fontId="10" fillId="11" borderId="21" xfId="0" applyFont="1" applyFill="1" applyBorder="1">
      <alignment vertical="center"/>
    </xf>
    <xf numFmtId="3" fontId="22" fillId="11" borderId="10" xfId="1" applyNumberFormat="1" applyFont="1" applyFill="1" applyBorder="1">
      <alignment vertical="center"/>
    </xf>
  </cellXfs>
  <cellStyles count="5">
    <cellStyle name="桁区切り" xfId="1" builtinId="6"/>
    <cellStyle name="桁区切り 2" xfId="3"/>
    <cellStyle name="通貨 2" xfId="4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CCFFCC"/>
      <color rgb="FFABDB77"/>
      <color rgb="FFE1FFE1"/>
      <color rgb="FF008000"/>
      <color rgb="FFD5FFFF"/>
      <color rgb="FFFFE1FF"/>
      <color rgb="FF0000CC"/>
      <color rgb="FFFFCCCC"/>
      <color rgb="FFFFCC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280785</xdr:colOff>
      <xdr:row>135</xdr:row>
      <xdr:rowOff>170205</xdr:rowOff>
    </xdr:from>
    <xdr:to>
      <xdr:col>2</xdr:col>
      <xdr:colOff>157374</xdr:colOff>
      <xdr:row>136</xdr:row>
      <xdr:rowOff>190497</xdr:rowOff>
    </xdr:to>
    <xdr:sp macro="" textlink="">
      <xdr:nvSpPr>
        <xdr:cNvPr id="2" name="円/楕円 1"/>
        <xdr:cNvSpPr/>
      </xdr:nvSpPr>
      <xdr:spPr>
        <a:xfrm>
          <a:off x="471285" y="9388748"/>
          <a:ext cx="903632" cy="2107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9"/>
  <sheetViews>
    <sheetView tabSelected="1" view="pageBreakPreview" topLeftCell="E97" zoomScaleNormal="100" zoomScaleSheetLayoutView="100" workbookViewId="0">
      <selection activeCell="W135" sqref="W135"/>
    </sheetView>
  </sheetViews>
  <sheetFormatPr defaultRowHeight="12"/>
  <cols>
    <col min="1" max="1" width="3" style="1" bestFit="1" customWidth="1"/>
    <col min="2" max="2" width="15.75" style="1" customWidth="1"/>
    <col min="3" max="3" width="7" style="254" bestFit="1" customWidth="1"/>
    <col min="4" max="4" width="20.375" style="1" customWidth="1"/>
    <col min="5" max="5" width="7" style="1" bestFit="1" customWidth="1"/>
    <col min="6" max="6" width="4.5" style="1" bestFit="1" customWidth="1"/>
    <col min="7" max="7" width="8.25" style="1" bestFit="1" customWidth="1"/>
    <col min="8" max="8" width="9.25" style="1" bestFit="1" customWidth="1"/>
    <col min="9" max="9" width="22.75" style="1" customWidth="1"/>
    <col min="10" max="10" width="14.625" style="1" customWidth="1"/>
    <col min="11" max="11" width="7.5" style="1" bestFit="1" customWidth="1"/>
    <col min="12" max="12" width="6.5" style="1" bestFit="1" customWidth="1"/>
    <col min="13" max="13" width="5.75" style="1" bestFit="1" customWidth="1"/>
    <col min="14" max="14" width="9.25" style="106" bestFit="1" customWidth="1"/>
    <col min="15" max="15" width="7.5" style="106" bestFit="1" customWidth="1"/>
    <col min="16" max="16" width="8" style="106" bestFit="1" customWidth="1"/>
    <col min="17" max="17" width="10.5" style="106" bestFit="1" customWidth="1"/>
    <col min="18" max="18" width="7.5" style="1" customWidth="1"/>
    <col min="19" max="19" width="8.375" style="1" bestFit="1" customWidth="1"/>
    <col min="20" max="20" width="1.875" style="1" customWidth="1"/>
    <col min="21" max="21" width="4.5" style="1" customWidth="1"/>
    <col min="22" max="22" width="5.25" style="1" bestFit="1" customWidth="1"/>
    <col min="23" max="23" width="6" style="1" bestFit="1" customWidth="1"/>
    <col min="24" max="24" width="4.5" style="1" bestFit="1" customWidth="1"/>
    <col min="25" max="16384" width="9" style="1"/>
  </cols>
  <sheetData>
    <row r="1" spans="1:18" ht="4.5" customHeight="1"/>
    <row r="2" spans="1:18" ht="14.25">
      <c r="A2" s="380" t="s">
        <v>82</v>
      </c>
      <c r="B2" s="380"/>
      <c r="C2" s="380"/>
      <c r="D2" s="380"/>
      <c r="E2" s="380"/>
      <c r="F2" s="380"/>
      <c r="G2" s="380"/>
      <c r="H2" s="380"/>
      <c r="I2" s="380"/>
      <c r="J2" s="380"/>
    </row>
    <row r="3" spans="1:18" ht="10.5" customHeight="1" thickBot="1">
      <c r="A3" s="82"/>
      <c r="B3" s="82"/>
      <c r="C3" s="255"/>
      <c r="D3" s="82"/>
      <c r="E3" s="82"/>
      <c r="F3" s="82"/>
      <c r="G3" s="82"/>
      <c r="H3" s="82"/>
      <c r="I3" s="82"/>
      <c r="J3" s="86" t="s">
        <v>107</v>
      </c>
      <c r="P3" s="378" t="s">
        <v>232</v>
      </c>
      <c r="Q3" s="379"/>
    </row>
    <row r="4" spans="1:18" s="3" customFormat="1">
      <c r="A4" s="15"/>
      <c r="B4" s="14" t="s">
        <v>32</v>
      </c>
      <c r="C4" s="256"/>
      <c r="D4" s="4"/>
      <c r="E4" s="11" t="s">
        <v>15</v>
      </c>
      <c r="F4" s="12" t="s">
        <v>42</v>
      </c>
      <c r="G4" s="12" t="s">
        <v>17</v>
      </c>
      <c r="H4" s="12" t="s">
        <v>18</v>
      </c>
      <c r="I4" s="12" t="s">
        <v>28</v>
      </c>
      <c r="J4" s="13" t="s">
        <v>20</v>
      </c>
      <c r="K4" s="92" t="s">
        <v>108</v>
      </c>
      <c r="L4" s="96" t="s">
        <v>109</v>
      </c>
      <c r="M4" s="12" t="s">
        <v>178</v>
      </c>
      <c r="N4" s="107" t="s">
        <v>18</v>
      </c>
      <c r="O4" s="120" t="s">
        <v>113</v>
      </c>
      <c r="P4" s="116" t="s">
        <v>110</v>
      </c>
      <c r="Q4" s="139" t="s">
        <v>111</v>
      </c>
      <c r="R4" s="275"/>
    </row>
    <row r="5" spans="1:18" s="27" customFormat="1" ht="10.5">
      <c r="A5" s="22">
        <v>1</v>
      </c>
      <c r="B5" s="23" t="s">
        <v>47</v>
      </c>
      <c r="C5" s="53"/>
      <c r="D5" s="24"/>
      <c r="E5" s="25"/>
      <c r="F5" s="25"/>
      <c r="G5" s="25"/>
      <c r="H5" s="25"/>
      <c r="I5" s="25"/>
      <c r="J5" s="26"/>
      <c r="K5" s="94"/>
      <c r="L5" s="97"/>
      <c r="M5" s="24"/>
      <c r="N5" s="108"/>
      <c r="O5" s="115"/>
      <c r="P5" s="117"/>
      <c r="Q5" s="140"/>
      <c r="R5" s="274"/>
    </row>
    <row r="6" spans="1:18" s="27" customFormat="1" ht="10.5">
      <c r="A6" s="28"/>
      <c r="B6" s="29" t="s">
        <v>19</v>
      </c>
      <c r="C6" s="38"/>
      <c r="D6" s="16"/>
      <c r="E6" s="31">
        <v>335</v>
      </c>
      <c r="F6" s="32" t="s">
        <v>43</v>
      </c>
      <c r="G6" s="16"/>
      <c r="H6" s="16">
        <f>E6*G6</f>
        <v>0</v>
      </c>
      <c r="I6" s="33" t="s">
        <v>53</v>
      </c>
      <c r="J6" s="34" t="s">
        <v>31</v>
      </c>
      <c r="K6" s="28">
        <v>357.2</v>
      </c>
      <c r="L6" s="104">
        <f>K6-E6</f>
        <v>22.199999999999989</v>
      </c>
      <c r="M6" s="288"/>
      <c r="N6" s="109">
        <v>6012123</v>
      </c>
      <c r="O6" s="113"/>
      <c r="P6" s="118"/>
      <c r="Q6" s="109"/>
      <c r="R6" s="183" t="s">
        <v>192</v>
      </c>
    </row>
    <row r="7" spans="1:18" s="27" customFormat="1" ht="10.5">
      <c r="A7" s="28"/>
      <c r="B7" s="29" t="s">
        <v>10</v>
      </c>
      <c r="C7" s="38"/>
      <c r="D7" s="16"/>
      <c r="E7" s="31">
        <v>335</v>
      </c>
      <c r="F7" s="32" t="s">
        <v>43</v>
      </c>
      <c r="G7" s="35">
        <v>3000</v>
      </c>
      <c r="H7" s="35">
        <f>E7*G7</f>
        <v>1005000</v>
      </c>
      <c r="I7" s="36"/>
      <c r="J7" s="34"/>
      <c r="K7" s="28">
        <f>K6</f>
        <v>357.2</v>
      </c>
      <c r="L7" s="104">
        <f t="shared" ref="L7:L19" si="0">K7-E7</f>
        <v>22.199999999999989</v>
      </c>
      <c r="M7" s="288"/>
      <c r="N7" s="109">
        <f t="shared" ref="N7:N19" si="1">G7*L7</f>
        <v>66599.999999999971</v>
      </c>
      <c r="O7" s="113"/>
      <c r="P7" s="118"/>
      <c r="Q7" s="109"/>
      <c r="R7" s="183"/>
    </row>
    <row r="8" spans="1:18" s="27" customFormat="1" ht="10.5">
      <c r="A8" s="381"/>
      <c r="B8" s="384" t="s">
        <v>0</v>
      </c>
      <c r="C8" s="386"/>
      <c r="D8" s="16" t="s">
        <v>1</v>
      </c>
      <c r="E8" s="31"/>
      <c r="F8" s="32" t="s">
        <v>43</v>
      </c>
      <c r="G8" s="16"/>
      <c r="H8" s="16">
        <f t="shared" ref="H8:H10" si="2">E8*G8</f>
        <v>0</v>
      </c>
      <c r="I8" s="33"/>
      <c r="J8" s="34" t="s">
        <v>31</v>
      </c>
      <c r="K8" s="28"/>
      <c r="L8" s="104">
        <f t="shared" si="0"/>
        <v>0</v>
      </c>
      <c r="M8" s="288"/>
      <c r="N8" s="109">
        <f t="shared" si="1"/>
        <v>0</v>
      </c>
      <c r="O8" s="113"/>
      <c r="P8" s="118"/>
      <c r="Q8" s="109"/>
      <c r="R8" s="183"/>
    </row>
    <row r="9" spans="1:18" s="27" customFormat="1" ht="10.5">
      <c r="A9" s="382"/>
      <c r="B9" s="384"/>
      <c r="C9" s="387"/>
      <c r="D9" s="16" t="s">
        <v>2</v>
      </c>
      <c r="E9" s="31"/>
      <c r="F9" s="32" t="s">
        <v>43</v>
      </c>
      <c r="G9" s="16"/>
      <c r="H9" s="16">
        <f t="shared" si="2"/>
        <v>0</v>
      </c>
      <c r="I9" s="33"/>
      <c r="J9" s="34" t="s">
        <v>31</v>
      </c>
      <c r="K9" s="28"/>
      <c r="L9" s="104">
        <f t="shared" si="0"/>
        <v>0</v>
      </c>
      <c r="M9" s="288"/>
      <c r="N9" s="109">
        <f t="shared" si="1"/>
        <v>0</v>
      </c>
      <c r="O9" s="113"/>
      <c r="P9" s="118"/>
      <c r="Q9" s="109"/>
      <c r="R9" s="183"/>
    </row>
    <row r="10" spans="1:18" s="27" customFormat="1" ht="10.5">
      <c r="A10" s="383"/>
      <c r="B10" s="384"/>
      <c r="C10" s="387"/>
      <c r="D10" s="16" t="s">
        <v>3</v>
      </c>
      <c r="E10" s="31"/>
      <c r="F10" s="32" t="s">
        <v>43</v>
      </c>
      <c r="G10" s="16"/>
      <c r="H10" s="16">
        <f t="shared" si="2"/>
        <v>0</v>
      </c>
      <c r="I10" s="33"/>
      <c r="J10" s="34" t="s">
        <v>31</v>
      </c>
      <c r="K10" s="28"/>
      <c r="L10" s="104">
        <f t="shared" si="0"/>
        <v>0</v>
      </c>
      <c r="M10" s="288"/>
      <c r="N10" s="109">
        <f t="shared" si="1"/>
        <v>0</v>
      </c>
      <c r="O10" s="113"/>
      <c r="P10" s="118"/>
      <c r="Q10" s="109"/>
      <c r="R10" s="183"/>
    </row>
    <row r="11" spans="1:18" s="27" customFormat="1" ht="10.5">
      <c r="A11" s="28"/>
      <c r="B11" s="29" t="s">
        <v>4</v>
      </c>
      <c r="C11" s="38"/>
      <c r="D11" s="16"/>
      <c r="E11" s="31">
        <f>E7</f>
        <v>335</v>
      </c>
      <c r="F11" s="32" t="s">
        <v>43</v>
      </c>
      <c r="G11" s="35">
        <v>2000</v>
      </c>
      <c r="H11" s="35">
        <f>E11*G11</f>
        <v>670000</v>
      </c>
      <c r="I11" s="36"/>
      <c r="J11" s="34"/>
      <c r="K11" s="28">
        <f>K6</f>
        <v>357.2</v>
      </c>
      <c r="L11" s="104">
        <f t="shared" si="0"/>
        <v>22.199999999999989</v>
      </c>
      <c r="M11" s="288"/>
      <c r="N11" s="109">
        <f t="shared" si="1"/>
        <v>44399.999999999978</v>
      </c>
      <c r="O11" s="113"/>
      <c r="P11" s="118"/>
      <c r="Q11" s="109"/>
      <c r="R11" s="183"/>
    </row>
    <row r="12" spans="1:18" s="27" customFormat="1" ht="10.5">
      <c r="A12" s="381"/>
      <c r="B12" s="384" t="s">
        <v>5</v>
      </c>
      <c r="C12" s="385" t="s">
        <v>21</v>
      </c>
      <c r="D12" s="16" t="s">
        <v>6</v>
      </c>
      <c r="E12" s="31"/>
      <c r="F12" s="32" t="s">
        <v>43</v>
      </c>
      <c r="G12" s="16"/>
      <c r="H12" s="16">
        <f t="shared" ref="H12:H27" si="3">E12*G12</f>
        <v>0</v>
      </c>
      <c r="I12" s="33"/>
      <c r="J12" s="34" t="s">
        <v>93</v>
      </c>
      <c r="K12" s="28"/>
      <c r="L12" s="104">
        <f t="shared" si="0"/>
        <v>0</v>
      </c>
      <c r="M12" s="288"/>
      <c r="N12" s="109">
        <f t="shared" si="1"/>
        <v>0</v>
      </c>
      <c r="O12" s="113"/>
      <c r="P12" s="118"/>
      <c r="Q12" s="109"/>
      <c r="R12" s="183"/>
    </row>
    <row r="13" spans="1:18" s="27" customFormat="1" ht="10.5">
      <c r="A13" s="382"/>
      <c r="B13" s="384"/>
      <c r="C13" s="385"/>
      <c r="D13" s="16" t="s">
        <v>7</v>
      </c>
      <c r="E13" s="31"/>
      <c r="F13" s="32" t="s">
        <v>43</v>
      </c>
      <c r="G13" s="16"/>
      <c r="H13" s="16">
        <f t="shared" si="3"/>
        <v>0</v>
      </c>
      <c r="I13" s="33"/>
      <c r="J13" s="34"/>
      <c r="K13" s="28"/>
      <c r="L13" s="104">
        <f t="shared" si="0"/>
        <v>0</v>
      </c>
      <c r="M13" s="288"/>
      <c r="N13" s="109">
        <f t="shared" si="1"/>
        <v>0</v>
      </c>
      <c r="O13" s="113"/>
      <c r="P13" s="118"/>
      <c r="Q13" s="109"/>
      <c r="R13" s="183"/>
    </row>
    <row r="14" spans="1:18" s="27" customFormat="1" ht="10.5">
      <c r="A14" s="382"/>
      <c r="B14" s="384"/>
      <c r="C14" s="385" t="s">
        <v>22</v>
      </c>
      <c r="D14" s="16" t="s">
        <v>6</v>
      </c>
      <c r="E14" s="31"/>
      <c r="F14" s="32" t="s">
        <v>43</v>
      </c>
      <c r="G14" s="16"/>
      <c r="H14" s="16">
        <f t="shared" si="3"/>
        <v>0</v>
      </c>
      <c r="I14" s="33"/>
      <c r="J14" s="34"/>
      <c r="K14" s="28"/>
      <c r="L14" s="104">
        <f t="shared" si="0"/>
        <v>0</v>
      </c>
      <c r="M14" s="288"/>
      <c r="N14" s="109">
        <f t="shared" si="1"/>
        <v>0</v>
      </c>
      <c r="O14" s="113"/>
      <c r="P14" s="118"/>
      <c r="Q14" s="109"/>
      <c r="R14" s="183"/>
    </row>
    <row r="15" spans="1:18" s="27" customFormat="1" ht="10.5">
      <c r="A15" s="382"/>
      <c r="B15" s="384"/>
      <c r="C15" s="385"/>
      <c r="D15" s="16" t="s">
        <v>7</v>
      </c>
      <c r="E15" s="31"/>
      <c r="F15" s="32" t="s">
        <v>43</v>
      </c>
      <c r="G15" s="16"/>
      <c r="H15" s="16">
        <f t="shared" si="3"/>
        <v>0</v>
      </c>
      <c r="I15" s="33"/>
      <c r="J15" s="34"/>
      <c r="K15" s="28"/>
      <c r="L15" s="104">
        <f t="shared" si="0"/>
        <v>0</v>
      </c>
      <c r="M15" s="288"/>
      <c r="N15" s="109">
        <f t="shared" si="1"/>
        <v>0</v>
      </c>
      <c r="O15" s="113"/>
      <c r="P15" s="118"/>
      <c r="Q15" s="109"/>
      <c r="R15" s="183"/>
    </row>
    <row r="16" spans="1:18" s="27" customFormat="1" ht="10.5">
      <c r="A16" s="382"/>
      <c r="B16" s="384"/>
      <c r="C16" s="385" t="s">
        <v>23</v>
      </c>
      <c r="D16" s="16" t="s">
        <v>6</v>
      </c>
      <c r="E16" s="31">
        <v>335</v>
      </c>
      <c r="F16" s="32" t="s">
        <v>43</v>
      </c>
      <c r="G16" s="35">
        <v>9700</v>
      </c>
      <c r="H16" s="35">
        <f t="shared" si="3"/>
        <v>3249500</v>
      </c>
      <c r="I16" s="36"/>
      <c r="J16" s="34"/>
      <c r="K16" s="28">
        <f>K11</f>
        <v>357.2</v>
      </c>
      <c r="L16" s="104">
        <f t="shared" si="0"/>
        <v>22.199999999999989</v>
      </c>
      <c r="M16" s="288"/>
      <c r="N16" s="109">
        <f t="shared" si="1"/>
        <v>215339.99999999988</v>
      </c>
      <c r="O16" s="113"/>
      <c r="P16" s="118"/>
      <c r="Q16" s="109"/>
      <c r="R16" s="183"/>
    </row>
    <row r="17" spans="1:18" s="27" customFormat="1" ht="10.5">
      <c r="A17" s="382"/>
      <c r="B17" s="384"/>
      <c r="C17" s="385"/>
      <c r="D17" s="16" t="s">
        <v>7</v>
      </c>
      <c r="E17" s="31">
        <v>335</v>
      </c>
      <c r="F17" s="32" t="s">
        <v>43</v>
      </c>
      <c r="G17" s="35">
        <v>18000</v>
      </c>
      <c r="H17" s="35">
        <f t="shared" si="3"/>
        <v>6030000</v>
      </c>
      <c r="I17" s="36"/>
      <c r="J17" s="34"/>
      <c r="K17" s="28">
        <f>K16</f>
        <v>357.2</v>
      </c>
      <c r="L17" s="104">
        <f t="shared" si="0"/>
        <v>22.199999999999989</v>
      </c>
      <c r="M17" s="288"/>
      <c r="N17" s="109">
        <f t="shared" si="1"/>
        <v>399599.99999999977</v>
      </c>
      <c r="O17" s="113"/>
      <c r="P17" s="118"/>
      <c r="Q17" s="109"/>
      <c r="R17" s="183"/>
    </row>
    <row r="18" spans="1:18" s="27" customFormat="1" ht="10.5">
      <c r="A18" s="382"/>
      <c r="B18" s="384"/>
      <c r="C18" s="385" t="s">
        <v>24</v>
      </c>
      <c r="D18" s="16" t="s">
        <v>6</v>
      </c>
      <c r="E18" s="31"/>
      <c r="F18" s="32" t="s">
        <v>43</v>
      </c>
      <c r="G18" s="16"/>
      <c r="H18" s="16">
        <f t="shared" si="3"/>
        <v>0</v>
      </c>
      <c r="I18" s="33"/>
      <c r="J18" s="34"/>
      <c r="K18" s="28"/>
      <c r="L18" s="104">
        <f t="shared" si="0"/>
        <v>0</v>
      </c>
      <c r="M18" s="288"/>
      <c r="N18" s="109">
        <f t="shared" si="1"/>
        <v>0</v>
      </c>
      <c r="O18" s="113"/>
      <c r="P18" s="118"/>
      <c r="Q18" s="109"/>
      <c r="R18" s="183"/>
    </row>
    <row r="19" spans="1:18" s="27" customFormat="1" ht="10.5">
      <c r="A19" s="383"/>
      <c r="B19" s="384"/>
      <c r="C19" s="385"/>
      <c r="D19" s="16" t="s">
        <v>7</v>
      </c>
      <c r="E19" s="31"/>
      <c r="F19" s="32" t="s">
        <v>43</v>
      </c>
      <c r="G19" s="16"/>
      <c r="H19" s="16">
        <f t="shared" si="3"/>
        <v>0</v>
      </c>
      <c r="I19" s="33"/>
      <c r="J19" s="34"/>
      <c r="K19" s="28"/>
      <c r="L19" s="104">
        <f t="shared" si="0"/>
        <v>0</v>
      </c>
      <c r="M19" s="288"/>
      <c r="N19" s="109">
        <f t="shared" si="1"/>
        <v>0</v>
      </c>
      <c r="O19" s="113"/>
      <c r="P19" s="118"/>
      <c r="Q19" s="109"/>
      <c r="R19" s="183"/>
    </row>
    <row r="20" spans="1:18" s="27" customFormat="1" ht="10.5">
      <c r="A20" s="28"/>
      <c r="B20" s="29" t="s">
        <v>8</v>
      </c>
      <c r="C20" s="38"/>
      <c r="D20" s="16"/>
      <c r="E20" s="31"/>
      <c r="F20" s="32" t="s">
        <v>45</v>
      </c>
      <c r="G20" s="20" t="s">
        <v>25</v>
      </c>
      <c r="H20" s="37" t="s">
        <v>26</v>
      </c>
      <c r="I20" s="20"/>
      <c r="J20" s="34"/>
      <c r="K20" s="28"/>
      <c r="L20" s="104"/>
      <c r="M20" s="288"/>
      <c r="N20" s="109"/>
      <c r="O20" s="113"/>
      <c r="P20" s="118"/>
      <c r="Q20" s="109"/>
      <c r="R20" s="183"/>
    </row>
    <row r="21" spans="1:18" s="27" customFormat="1" ht="10.5">
      <c r="A21" s="28"/>
      <c r="B21" s="29" t="s">
        <v>9</v>
      </c>
      <c r="C21" s="38"/>
      <c r="D21" s="16"/>
      <c r="E21" s="31"/>
      <c r="F21" s="32" t="s">
        <v>44</v>
      </c>
      <c r="G21" s="20" t="s">
        <v>25</v>
      </c>
      <c r="H21" s="37" t="s">
        <v>27</v>
      </c>
      <c r="I21" s="38" t="s">
        <v>29</v>
      </c>
      <c r="J21" s="34" t="s">
        <v>80</v>
      </c>
      <c r="K21" s="28"/>
      <c r="L21" s="104"/>
      <c r="M21" s="288"/>
      <c r="N21" s="109"/>
      <c r="O21" s="113"/>
      <c r="P21" s="118"/>
      <c r="Q21" s="109"/>
      <c r="R21" s="183"/>
    </row>
    <row r="22" spans="1:18" s="27" customFormat="1" ht="10.5">
      <c r="A22" s="28"/>
      <c r="B22" s="29" t="s">
        <v>16</v>
      </c>
      <c r="C22" s="38"/>
      <c r="D22" s="16"/>
      <c r="E22" s="31"/>
      <c r="F22" s="32" t="s">
        <v>43</v>
      </c>
      <c r="G22" s="37" t="s">
        <v>30</v>
      </c>
      <c r="H22" s="39" t="s">
        <v>26</v>
      </c>
      <c r="I22" s="36"/>
      <c r="J22" s="34"/>
      <c r="K22" s="28"/>
      <c r="L22" s="104"/>
      <c r="M22" s="288"/>
      <c r="N22" s="109"/>
      <c r="O22" s="113"/>
      <c r="P22" s="118"/>
      <c r="Q22" s="109"/>
      <c r="R22" s="183"/>
    </row>
    <row r="23" spans="1:18" s="27" customFormat="1" ht="10.5">
      <c r="A23" s="381"/>
      <c r="B23" s="384" t="s">
        <v>13</v>
      </c>
      <c r="C23" s="38"/>
      <c r="D23" s="16" t="s">
        <v>11</v>
      </c>
      <c r="E23" s="31">
        <f>E6</f>
        <v>335</v>
      </c>
      <c r="F23" s="32" t="s">
        <v>43</v>
      </c>
      <c r="G23" s="37" t="s">
        <v>30</v>
      </c>
      <c r="H23" s="39" t="s">
        <v>52</v>
      </c>
      <c r="I23" s="36"/>
      <c r="J23" s="34"/>
      <c r="K23" s="28"/>
      <c r="L23" s="104"/>
      <c r="M23" s="35"/>
      <c r="N23" s="109"/>
      <c r="O23" s="113"/>
      <c r="P23" s="118"/>
      <c r="Q23" s="109">
        <v>138100</v>
      </c>
      <c r="R23" s="183"/>
    </row>
    <row r="24" spans="1:18" s="27" customFormat="1" ht="10.5">
      <c r="A24" s="382"/>
      <c r="B24" s="384"/>
      <c r="C24" s="38"/>
      <c r="D24" s="16" t="s">
        <v>48</v>
      </c>
      <c r="E24" s="31">
        <f>E6</f>
        <v>335</v>
      </c>
      <c r="F24" s="32" t="s">
        <v>43</v>
      </c>
      <c r="G24" s="35">
        <v>500</v>
      </c>
      <c r="H24" s="35">
        <f t="shared" si="3"/>
        <v>167500</v>
      </c>
      <c r="I24" s="36"/>
      <c r="J24" s="34"/>
      <c r="K24" s="28">
        <f>K6</f>
        <v>357.2</v>
      </c>
      <c r="L24" s="104">
        <f>K24-E24</f>
        <v>22.199999999999989</v>
      </c>
      <c r="M24" s="35"/>
      <c r="N24" s="109">
        <f>G24*L24</f>
        <v>11099.999999999995</v>
      </c>
      <c r="O24" s="113"/>
      <c r="P24" s="118"/>
      <c r="Q24" s="109"/>
      <c r="R24" s="183"/>
    </row>
    <row r="25" spans="1:18" s="27" customFormat="1" ht="10.5">
      <c r="A25" s="382"/>
      <c r="B25" s="384"/>
      <c r="C25" s="38"/>
      <c r="D25" s="16" t="s">
        <v>49</v>
      </c>
      <c r="E25" s="31"/>
      <c r="F25" s="32" t="s">
        <v>43</v>
      </c>
      <c r="G25" s="39" t="s">
        <v>50</v>
      </c>
      <c r="H25" s="39" t="s">
        <v>51</v>
      </c>
      <c r="I25" s="36" t="s">
        <v>79</v>
      </c>
      <c r="J25" s="34"/>
      <c r="K25" s="28"/>
      <c r="L25" s="104"/>
      <c r="M25" s="35"/>
      <c r="N25" s="109"/>
      <c r="O25" s="113"/>
      <c r="P25" s="118"/>
      <c r="Q25" s="109"/>
      <c r="R25" s="183"/>
    </row>
    <row r="26" spans="1:18" s="27" customFormat="1" ht="10.5">
      <c r="A26" s="383"/>
      <c r="B26" s="384"/>
      <c r="C26" s="38"/>
      <c r="D26" s="16" t="s">
        <v>12</v>
      </c>
      <c r="E26" s="31">
        <f>E6</f>
        <v>335</v>
      </c>
      <c r="F26" s="32" t="s">
        <v>43</v>
      </c>
      <c r="G26" s="35">
        <v>300</v>
      </c>
      <c r="H26" s="35">
        <f t="shared" si="3"/>
        <v>100500</v>
      </c>
      <c r="I26" s="36"/>
      <c r="J26" s="34"/>
      <c r="K26" s="28">
        <f>K24</f>
        <v>357.2</v>
      </c>
      <c r="L26" s="104">
        <f>K26-E26</f>
        <v>22.199999999999989</v>
      </c>
      <c r="M26" s="35"/>
      <c r="N26" s="109">
        <f>G26*L26</f>
        <v>6659.9999999999964</v>
      </c>
      <c r="O26" s="113"/>
      <c r="P26" s="118"/>
      <c r="Q26" s="109"/>
      <c r="R26" s="183"/>
    </row>
    <row r="27" spans="1:18" s="27" customFormat="1" ht="10.5">
      <c r="A27" s="28"/>
      <c r="B27" s="29" t="s">
        <v>14</v>
      </c>
      <c r="C27" s="38"/>
      <c r="D27" s="16" t="s">
        <v>96</v>
      </c>
      <c r="E27" s="31">
        <f>E6</f>
        <v>335</v>
      </c>
      <c r="F27" s="32" t="s">
        <v>43</v>
      </c>
      <c r="G27" s="35">
        <v>7500</v>
      </c>
      <c r="H27" s="35">
        <f t="shared" si="3"/>
        <v>2512500</v>
      </c>
      <c r="I27" s="36" t="s">
        <v>92</v>
      </c>
      <c r="J27" s="34" t="s">
        <v>83</v>
      </c>
      <c r="K27" s="248">
        <v>58</v>
      </c>
      <c r="L27" s="249">
        <f>K27-35</f>
        <v>23</v>
      </c>
      <c r="M27" s="35">
        <v>60000</v>
      </c>
      <c r="N27" s="109">
        <f>L27*M27</f>
        <v>1380000</v>
      </c>
      <c r="O27" s="113"/>
      <c r="P27" s="118"/>
      <c r="Q27" s="109"/>
      <c r="R27" s="183"/>
    </row>
    <row r="28" spans="1:18" s="27" customFormat="1" ht="10.5">
      <c r="A28" s="40"/>
      <c r="B28" s="66"/>
      <c r="C28" s="78"/>
      <c r="D28" s="43"/>
      <c r="E28" s="242"/>
      <c r="F28" s="243"/>
      <c r="G28" s="244"/>
      <c r="H28" s="244"/>
      <c r="I28" s="245"/>
      <c r="J28" s="246"/>
      <c r="K28" s="248">
        <v>2</v>
      </c>
      <c r="L28" s="249">
        <v>2</v>
      </c>
      <c r="M28" s="244">
        <v>55000</v>
      </c>
      <c r="N28" s="109">
        <f>L28*M28</f>
        <v>110000</v>
      </c>
      <c r="O28" s="121"/>
      <c r="P28" s="123"/>
      <c r="Q28" s="110"/>
      <c r="R28" s="183"/>
    </row>
    <row r="29" spans="1:18" s="27" customFormat="1" ht="10.5">
      <c r="A29" s="40"/>
      <c r="B29" s="66"/>
      <c r="C29" s="78"/>
      <c r="D29" s="323" t="s">
        <v>209</v>
      </c>
      <c r="E29" s="242"/>
      <c r="F29" s="243"/>
      <c r="G29" s="244"/>
      <c r="H29" s="244"/>
      <c r="I29" s="245"/>
      <c r="J29" s="324"/>
      <c r="K29" s="325">
        <f>K11</f>
        <v>357.2</v>
      </c>
      <c r="L29" s="251">
        <f>L16</f>
        <v>22.199999999999989</v>
      </c>
      <c r="M29" s="244">
        <v>1200</v>
      </c>
      <c r="N29" s="109">
        <f t="shared" ref="N29:N30" si="4">L29*M29</f>
        <v>26639.999999999985</v>
      </c>
      <c r="O29" s="121"/>
      <c r="P29" s="123"/>
      <c r="Q29" s="110"/>
      <c r="R29" s="183"/>
    </row>
    <row r="30" spans="1:18" s="27" customFormat="1" ht="10.5">
      <c r="A30" s="40"/>
      <c r="B30" s="66"/>
      <c r="C30" s="78"/>
      <c r="D30" s="43"/>
      <c r="E30" s="242"/>
      <c r="F30" s="243"/>
      <c r="G30" s="244"/>
      <c r="H30" s="244"/>
      <c r="I30" s="245"/>
      <c r="J30" s="246"/>
      <c r="K30" s="250">
        <f>K27</f>
        <v>58</v>
      </c>
      <c r="L30" s="247">
        <v>58</v>
      </c>
      <c r="M30" s="244">
        <v>8000</v>
      </c>
      <c r="N30" s="109">
        <f t="shared" si="4"/>
        <v>464000</v>
      </c>
      <c r="O30" s="121"/>
      <c r="P30" s="326" t="s">
        <v>210</v>
      </c>
      <c r="Q30" s="110"/>
      <c r="R30" s="183" t="s">
        <v>179</v>
      </c>
    </row>
    <row r="31" spans="1:18" s="27" customFormat="1" ht="11.25" thickBot="1">
      <c r="A31" s="143"/>
      <c r="B31" s="175" t="s">
        <v>61</v>
      </c>
      <c r="C31" s="257"/>
      <c r="D31" s="144"/>
      <c r="E31" s="144"/>
      <c r="F31" s="144"/>
      <c r="G31" s="176">
        <f>H31/E6</f>
        <v>41000</v>
      </c>
      <c r="H31" s="44">
        <f>SUM(H6:H27)</f>
        <v>13735000</v>
      </c>
      <c r="I31" s="177"/>
      <c r="J31" s="178"/>
      <c r="K31" s="143"/>
      <c r="L31" s="179"/>
      <c r="M31" s="176"/>
      <c r="N31" s="181">
        <f>SUM(N6:N30)</f>
        <v>8736463</v>
      </c>
      <c r="O31" s="148"/>
      <c r="P31" s="180"/>
      <c r="Q31" s="252">
        <f>SUM(Q6:Q30)</f>
        <v>138100</v>
      </c>
      <c r="R31" s="183"/>
    </row>
    <row r="32" spans="1:18" s="27" customFormat="1" ht="11.25" thickTop="1">
      <c r="A32" s="45"/>
      <c r="B32" s="305" t="s">
        <v>97</v>
      </c>
      <c r="C32" s="258"/>
      <c r="D32" s="46"/>
      <c r="E32" s="46"/>
      <c r="F32" s="46"/>
      <c r="G32" s="47"/>
      <c r="H32" s="48"/>
      <c r="I32" s="49"/>
      <c r="J32" s="50"/>
      <c r="K32" s="95"/>
      <c r="L32" s="105"/>
      <c r="M32" s="289"/>
      <c r="N32" s="111"/>
      <c r="O32" s="122"/>
      <c r="P32" s="119"/>
      <c r="Q32" s="108"/>
      <c r="R32" s="183"/>
    </row>
    <row r="33" spans="1:18" s="27" customFormat="1" ht="10.5">
      <c r="A33" s="51">
        <v>2</v>
      </c>
      <c r="B33" s="52" t="s">
        <v>41</v>
      </c>
      <c r="C33" s="259"/>
      <c r="D33" s="24"/>
      <c r="E33" s="24"/>
      <c r="F33" s="24"/>
      <c r="G33" s="24"/>
      <c r="H33" s="24"/>
      <c r="I33" s="53"/>
      <c r="J33" s="54"/>
      <c r="K33" s="113"/>
      <c r="L33" s="104"/>
      <c r="M33" s="288"/>
      <c r="N33" s="109"/>
      <c r="O33" s="113"/>
      <c r="P33" s="118"/>
      <c r="Q33" s="109"/>
      <c r="R33" s="183"/>
    </row>
    <row r="34" spans="1:18" s="27" customFormat="1" ht="10.5">
      <c r="A34" s="28"/>
      <c r="B34" s="29" t="s">
        <v>33</v>
      </c>
      <c r="C34" s="38"/>
      <c r="D34" s="16"/>
      <c r="E34" s="16"/>
      <c r="F34" s="55" t="s">
        <v>46</v>
      </c>
      <c r="G34" s="16">
        <v>200</v>
      </c>
      <c r="H34" s="16"/>
      <c r="I34" s="33"/>
      <c r="J34" s="34"/>
      <c r="K34" s="113">
        <v>734</v>
      </c>
      <c r="L34" s="104"/>
      <c r="M34" s="288"/>
      <c r="N34" s="109">
        <f>G34*K34</f>
        <v>146800</v>
      </c>
      <c r="O34" s="113"/>
      <c r="P34" s="118"/>
      <c r="Q34" s="109"/>
      <c r="R34" s="183"/>
    </row>
    <row r="35" spans="1:18" s="27" customFormat="1" ht="10.5">
      <c r="A35" s="28"/>
      <c r="B35" s="29" t="s">
        <v>34</v>
      </c>
      <c r="C35" s="38"/>
      <c r="D35" s="16"/>
      <c r="E35" s="16"/>
      <c r="F35" s="55" t="s">
        <v>46</v>
      </c>
      <c r="G35" s="37" t="s">
        <v>101</v>
      </c>
      <c r="H35" s="16"/>
      <c r="I35" s="33"/>
      <c r="J35" s="34" t="s">
        <v>64</v>
      </c>
      <c r="K35" s="113"/>
      <c r="L35" s="98"/>
      <c r="M35" s="16"/>
      <c r="N35" s="109"/>
      <c r="O35" s="113"/>
      <c r="P35" s="118"/>
      <c r="Q35" s="109"/>
      <c r="R35" s="183"/>
    </row>
    <row r="36" spans="1:18" s="27" customFormat="1" ht="10.5">
      <c r="A36" s="28"/>
      <c r="B36" s="29" t="s">
        <v>35</v>
      </c>
      <c r="C36" s="38"/>
      <c r="D36" s="16"/>
      <c r="E36" s="16"/>
      <c r="F36" s="55" t="s">
        <v>46</v>
      </c>
      <c r="G36" s="37" t="s">
        <v>101</v>
      </c>
      <c r="H36" s="16"/>
      <c r="I36" s="33"/>
      <c r="J36" s="34" t="s">
        <v>64</v>
      </c>
      <c r="K36" s="113"/>
      <c r="L36" s="98"/>
      <c r="M36" s="16"/>
      <c r="N36" s="109"/>
      <c r="O36" s="113"/>
      <c r="P36" s="118"/>
      <c r="Q36" s="109"/>
      <c r="R36" s="183"/>
    </row>
    <row r="37" spans="1:18" s="27" customFormat="1" ht="10.5">
      <c r="A37" s="28"/>
      <c r="B37" s="90" t="s">
        <v>112</v>
      </c>
      <c r="C37" s="38"/>
      <c r="D37" s="16"/>
      <c r="E37" s="16"/>
      <c r="F37" s="55" t="s">
        <v>46</v>
      </c>
      <c r="G37" s="37"/>
      <c r="H37" s="16"/>
      <c r="I37" s="33"/>
      <c r="J37" s="34"/>
      <c r="K37" s="113"/>
      <c r="L37" s="98"/>
      <c r="M37" s="16"/>
      <c r="N37" s="109"/>
      <c r="O37" s="113">
        <v>44</v>
      </c>
      <c r="P37" s="292">
        <v>800</v>
      </c>
      <c r="Q37" s="293">
        <f>O37*P37</f>
        <v>35200</v>
      </c>
      <c r="R37" s="183" t="s">
        <v>129</v>
      </c>
    </row>
    <row r="38" spans="1:18" s="27" customFormat="1" ht="10.5">
      <c r="A38" s="28"/>
      <c r="B38" s="29" t="s">
        <v>37</v>
      </c>
      <c r="C38" s="38"/>
      <c r="D38" s="16"/>
      <c r="E38" s="16"/>
      <c r="F38" s="55" t="s">
        <v>46</v>
      </c>
      <c r="G38" s="37" t="s">
        <v>101</v>
      </c>
      <c r="H38" s="16"/>
      <c r="I38" s="33"/>
      <c r="J38" s="34" t="s">
        <v>64</v>
      </c>
      <c r="K38" s="113"/>
      <c r="L38" s="98"/>
      <c r="M38" s="16"/>
      <c r="N38" s="109"/>
      <c r="O38" s="113"/>
      <c r="P38" s="118"/>
      <c r="Q38" s="109"/>
      <c r="R38" s="183"/>
    </row>
    <row r="39" spans="1:18" s="27" customFormat="1" ht="10.5">
      <c r="A39" s="28"/>
      <c r="B39" s="29" t="s">
        <v>38</v>
      </c>
      <c r="C39" s="38"/>
      <c r="D39" s="16"/>
      <c r="E39" s="16"/>
      <c r="F39" s="55" t="s">
        <v>46</v>
      </c>
      <c r="G39" s="37" t="s">
        <v>101</v>
      </c>
      <c r="H39" s="16"/>
      <c r="I39" s="33"/>
      <c r="J39" s="34" t="s">
        <v>64</v>
      </c>
      <c r="K39" s="113"/>
      <c r="L39" s="98"/>
      <c r="M39" s="16"/>
      <c r="N39" s="109"/>
      <c r="O39" s="113"/>
      <c r="P39" s="118"/>
      <c r="Q39" s="109"/>
      <c r="R39" s="183"/>
    </row>
    <row r="40" spans="1:18" s="27" customFormat="1" ht="10.5">
      <c r="A40" s="28"/>
      <c r="B40" s="29" t="s">
        <v>36</v>
      </c>
      <c r="C40" s="38"/>
      <c r="D40" s="16"/>
      <c r="E40" s="16"/>
      <c r="F40" s="55" t="s">
        <v>46</v>
      </c>
      <c r="G40" s="310">
        <v>230</v>
      </c>
      <c r="H40" s="16"/>
      <c r="I40" s="33"/>
      <c r="J40" s="34" t="s">
        <v>64</v>
      </c>
      <c r="K40" s="113">
        <v>1493</v>
      </c>
      <c r="L40" s="98"/>
      <c r="M40" s="16"/>
      <c r="N40" s="109">
        <f>G40*K40</f>
        <v>343390</v>
      </c>
      <c r="O40" s="113">
        <v>1493</v>
      </c>
      <c r="P40" s="312">
        <v>50</v>
      </c>
      <c r="Q40" s="313">
        <f>O40*P40</f>
        <v>74650</v>
      </c>
      <c r="R40" s="311" t="s">
        <v>128</v>
      </c>
    </row>
    <row r="41" spans="1:18" s="27" customFormat="1" ht="10.5">
      <c r="A41" s="28"/>
      <c r="B41" s="29" t="s">
        <v>39</v>
      </c>
      <c r="C41" s="38"/>
      <c r="D41" s="30"/>
      <c r="E41" s="16"/>
      <c r="F41" s="55" t="s">
        <v>46</v>
      </c>
      <c r="G41" s="37" t="str">
        <f>G35</f>
        <v>無し</v>
      </c>
      <c r="H41" s="16"/>
      <c r="I41" s="33"/>
      <c r="J41" s="34"/>
      <c r="K41" s="113"/>
      <c r="L41" s="98"/>
      <c r="M41" s="16"/>
      <c r="N41" s="109"/>
      <c r="O41" s="113"/>
      <c r="P41" s="118"/>
      <c r="Q41" s="109"/>
      <c r="R41" s="183"/>
    </row>
    <row r="42" spans="1:18" s="27" customFormat="1" ht="10.5">
      <c r="A42" s="28"/>
      <c r="B42" s="29" t="s">
        <v>40</v>
      </c>
      <c r="C42" s="38"/>
      <c r="D42" s="16"/>
      <c r="E42" s="16"/>
      <c r="F42" s="55" t="s">
        <v>46</v>
      </c>
      <c r="G42" s="37" t="str">
        <f>G36</f>
        <v>無し</v>
      </c>
      <c r="H42" s="16"/>
      <c r="I42" s="33"/>
      <c r="J42" s="34"/>
      <c r="K42" s="113"/>
      <c r="L42" s="98"/>
      <c r="M42" s="16"/>
      <c r="N42" s="109"/>
      <c r="O42" s="113"/>
      <c r="P42" s="118"/>
      <c r="Q42" s="109"/>
      <c r="R42" s="183"/>
    </row>
    <row r="43" spans="1:18" s="27" customFormat="1" ht="10.5">
      <c r="A43" s="28"/>
      <c r="B43" s="29" t="s">
        <v>54</v>
      </c>
      <c r="C43" s="38"/>
      <c r="D43" s="16"/>
      <c r="E43" s="16"/>
      <c r="F43" s="55" t="s">
        <v>46</v>
      </c>
      <c r="G43" s="37" t="str">
        <f t="shared" ref="G43" si="5">G38</f>
        <v>無し</v>
      </c>
      <c r="H43" s="16"/>
      <c r="I43" s="33"/>
      <c r="J43" s="34"/>
      <c r="K43" s="113"/>
      <c r="L43" s="98"/>
      <c r="M43" s="16"/>
      <c r="N43" s="109"/>
      <c r="O43" s="113"/>
      <c r="P43" s="118"/>
      <c r="Q43" s="109"/>
      <c r="R43" s="183"/>
    </row>
    <row r="44" spans="1:18" s="27" customFormat="1" ht="10.5">
      <c r="A44" s="164"/>
      <c r="B44" s="169" t="s">
        <v>61</v>
      </c>
      <c r="C44" s="260"/>
      <c r="D44" s="170"/>
      <c r="E44" s="170"/>
      <c r="F44" s="173"/>
      <c r="G44" s="170"/>
      <c r="H44" s="170"/>
      <c r="I44" s="174"/>
      <c r="J44" s="172"/>
      <c r="K44" s="164"/>
      <c r="L44" s="165"/>
      <c r="M44" s="170"/>
      <c r="N44" s="182">
        <f>SUM(N34:N43)</f>
        <v>490190</v>
      </c>
      <c r="O44" s="167"/>
      <c r="P44" s="168"/>
      <c r="Q44" s="294">
        <f>SUM(Q33:Q43)</f>
        <v>109850</v>
      </c>
      <c r="R44" s="183"/>
    </row>
    <row r="45" spans="1:18" s="27" customFormat="1" ht="10.5">
      <c r="A45" s="56">
        <v>3</v>
      </c>
      <c r="B45" s="57" t="s">
        <v>55</v>
      </c>
      <c r="C45" s="38"/>
      <c r="D45" s="16"/>
      <c r="E45" s="16"/>
      <c r="F45" s="16"/>
      <c r="G45" s="16"/>
      <c r="H45" s="16"/>
      <c r="I45" s="16"/>
      <c r="J45" s="34"/>
      <c r="K45" s="28"/>
      <c r="L45" s="98"/>
      <c r="M45" s="16"/>
      <c r="N45" s="109">
        <f t="shared" ref="N45:N51" si="6">G45*K45</f>
        <v>0</v>
      </c>
      <c r="O45" s="113"/>
      <c r="P45" s="118"/>
      <c r="Q45" s="109"/>
      <c r="R45" s="183"/>
    </row>
    <row r="46" spans="1:18" s="27" customFormat="1" ht="10.5">
      <c r="A46" s="28"/>
      <c r="B46" s="29" t="s">
        <v>57</v>
      </c>
      <c r="C46" s="38"/>
      <c r="D46" s="16"/>
      <c r="E46" s="16"/>
      <c r="F46" s="55" t="s">
        <v>46</v>
      </c>
      <c r="G46" s="16"/>
      <c r="H46" s="16"/>
      <c r="I46" s="16"/>
      <c r="J46" s="34"/>
      <c r="K46" s="28"/>
      <c r="L46" s="98"/>
      <c r="M46" s="16"/>
      <c r="N46" s="109">
        <f t="shared" si="6"/>
        <v>0</v>
      </c>
      <c r="O46" s="113"/>
      <c r="P46" s="118"/>
      <c r="Q46" s="109"/>
      <c r="R46" s="183"/>
    </row>
    <row r="47" spans="1:18" s="27" customFormat="1" ht="10.5">
      <c r="A47" s="28"/>
      <c r="B47" s="29" t="s">
        <v>58</v>
      </c>
      <c r="C47" s="38"/>
      <c r="D47" s="16"/>
      <c r="E47" s="16"/>
      <c r="F47" s="55" t="s">
        <v>46</v>
      </c>
      <c r="G47" s="35"/>
      <c r="H47" s="16"/>
      <c r="I47" s="16"/>
      <c r="J47" s="34"/>
      <c r="K47" s="28"/>
      <c r="L47" s="98"/>
      <c r="M47" s="16"/>
      <c r="N47" s="109">
        <f t="shared" si="6"/>
        <v>0</v>
      </c>
      <c r="O47" s="113"/>
      <c r="P47" s="118"/>
      <c r="Q47" s="109"/>
      <c r="R47" s="183"/>
    </row>
    <row r="48" spans="1:18" s="27" customFormat="1" ht="10.5">
      <c r="A48" s="28"/>
      <c r="B48" s="29" t="s">
        <v>59</v>
      </c>
      <c r="C48" s="38"/>
      <c r="D48" s="16"/>
      <c r="E48" s="16"/>
      <c r="F48" s="55" t="s">
        <v>45</v>
      </c>
      <c r="G48" s="35"/>
      <c r="H48" s="16"/>
      <c r="I48" s="16"/>
      <c r="J48" s="34"/>
      <c r="K48" s="28"/>
      <c r="L48" s="98"/>
      <c r="M48" s="16"/>
      <c r="N48" s="109">
        <f t="shared" si="6"/>
        <v>0</v>
      </c>
      <c r="O48" s="113"/>
      <c r="P48" s="118"/>
      <c r="Q48" s="109"/>
      <c r="R48" s="183"/>
    </row>
    <row r="49" spans="1:18" s="27" customFormat="1" ht="10.5">
      <c r="A49" s="28"/>
      <c r="B49" s="29" t="s">
        <v>59</v>
      </c>
      <c r="C49" s="38"/>
      <c r="D49" s="16"/>
      <c r="E49" s="16"/>
      <c r="F49" s="55" t="s">
        <v>45</v>
      </c>
      <c r="G49" s="35"/>
      <c r="H49" s="16"/>
      <c r="I49" s="16"/>
      <c r="J49" s="34"/>
      <c r="K49" s="28"/>
      <c r="L49" s="98"/>
      <c r="M49" s="16"/>
      <c r="N49" s="109">
        <f t="shared" si="6"/>
        <v>0</v>
      </c>
      <c r="O49" s="113"/>
      <c r="P49" s="118"/>
      <c r="Q49" s="109"/>
      <c r="R49" s="183"/>
    </row>
    <row r="50" spans="1:18" s="27" customFormat="1" ht="10.5">
      <c r="A50" s="28"/>
      <c r="B50" s="29" t="s">
        <v>60</v>
      </c>
      <c r="C50" s="38"/>
      <c r="D50" s="16"/>
      <c r="E50" s="16"/>
      <c r="F50" s="55" t="s">
        <v>45</v>
      </c>
      <c r="G50" s="35"/>
      <c r="H50" s="16"/>
      <c r="I50" s="16"/>
      <c r="J50" s="34"/>
      <c r="K50" s="28"/>
      <c r="L50" s="98"/>
      <c r="M50" s="16"/>
      <c r="N50" s="109">
        <f t="shared" si="6"/>
        <v>0</v>
      </c>
      <c r="O50" s="113"/>
      <c r="P50" s="118"/>
      <c r="Q50" s="109"/>
      <c r="R50" s="183"/>
    </row>
    <row r="51" spans="1:18" s="27" customFormat="1" ht="10.5">
      <c r="A51" s="28"/>
      <c r="B51" s="29" t="s">
        <v>60</v>
      </c>
      <c r="C51" s="38"/>
      <c r="D51" s="16"/>
      <c r="E51" s="16"/>
      <c r="F51" s="55" t="s">
        <v>45</v>
      </c>
      <c r="G51" s="35"/>
      <c r="H51" s="16"/>
      <c r="I51" s="16"/>
      <c r="J51" s="34"/>
      <c r="K51" s="28"/>
      <c r="L51" s="98"/>
      <c r="M51" s="16"/>
      <c r="N51" s="109">
        <f t="shared" si="6"/>
        <v>0</v>
      </c>
      <c r="O51" s="113"/>
      <c r="P51" s="118"/>
      <c r="Q51" s="109"/>
      <c r="R51" s="183"/>
    </row>
    <row r="52" spans="1:18" s="27" customFormat="1" ht="10.5">
      <c r="A52" s="164"/>
      <c r="B52" s="169" t="s">
        <v>61</v>
      </c>
      <c r="C52" s="260"/>
      <c r="D52" s="170"/>
      <c r="E52" s="170"/>
      <c r="F52" s="170"/>
      <c r="G52" s="171"/>
      <c r="H52" s="170"/>
      <c r="I52" s="170"/>
      <c r="J52" s="172"/>
      <c r="K52" s="164"/>
      <c r="L52" s="165"/>
      <c r="M52" s="170"/>
      <c r="N52" s="166">
        <f>SUM(N45:N51)</f>
        <v>0</v>
      </c>
      <c r="O52" s="167"/>
      <c r="P52" s="168"/>
      <c r="Q52" s="166"/>
      <c r="R52" s="183"/>
    </row>
    <row r="53" spans="1:18" s="27" customFormat="1" ht="10.5">
      <c r="A53" s="28"/>
      <c r="B53" s="29"/>
      <c r="C53" s="38"/>
      <c r="D53" s="16"/>
      <c r="E53" s="16"/>
      <c r="F53" s="16"/>
      <c r="G53" s="35"/>
      <c r="H53" s="16"/>
      <c r="I53" s="16"/>
      <c r="J53" s="34"/>
      <c r="K53" s="28"/>
      <c r="L53" s="98"/>
      <c r="M53" s="16"/>
      <c r="N53" s="109">
        <f>G53*K53</f>
        <v>0</v>
      </c>
      <c r="O53" s="113"/>
      <c r="P53" s="118"/>
      <c r="Q53" s="109"/>
      <c r="R53" s="183"/>
    </row>
    <row r="54" spans="1:18" s="27" customFormat="1" ht="10.5">
      <c r="A54" s="56">
        <v>4</v>
      </c>
      <c r="B54" s="57" t="s">
        <v>56</v>
      </c>
      <c r="C54" s="38"/>
      <c r="D54" s="16"/>
      <c r="E54" s="16"/>
      <c r="F54" s="16"/>
      <c r="G54" s="35"/>
      <c r="H54" s="16"/>
      <c r="I54" s="16"/>
      <c r="J54" s="34"/>
      <c r="K54" s="28"/>
      <c r="L54" s="98"/>
      <c r="M54" s="16"/>
      <c r="N54" s="109">
        <f>G54*K54</f>
        <v>0</v>
      </c>
      <c r="O54" s="113"/>
      <c r="P54" s="118"/>
      <c r="Q54" s="109"/>
      <c r="R54" s="183"/>
    </row>
    <row r="55" spans="1:18" s="27" customFormat="1" ht="10.5">
      <c r="A55" s="28"/>
      <c r="B55" s="29" t="s">
        <v>65</v>
      </c>
      <c r="C55" s="38"/>
      <c r="D55" s="16"/>
      <c r="E55" s="16">
        <v>28.5</v>
      </c>
      <c r="F55" s="55" t="s">
        <v>66</v>
      </c>
      <c r="G55" s="35">
        <v>90000</v>
      </c>
      <c r="H55" s="35">
        <f t="shared" ref="H55" si="7">E55*G55</f>
        <v>2565000</v>
      </c>
      <c r="I55" s="16"/>
      <c r="J55" s="34" t="s">
        <v>81</v>
      </c>
      <c r="K55" s="28"/>
      <c r="L55" s="98"/>
      <c r="M55" s="16"/>
      <c r="N55" s="109">
        <f>G55*K55</f>
        <v>0</v>
      </c>
      <c r="O55" s="113"/>
      <c r="P55" s="118"/>
      <c r="Q55" s="109"/>
      <c r="R55" s="183"/>
    </row>
    <row r="56" spans="1:18" s="27" customFormat="1" ht="10.5">
      <c r="A56" s="28"/>
      <c r="B56" s="29" t="s">
        <v>67</v>
      </c>
      <c r="C56" s="38"/>
      <c r="D56" s="16"/>
      <c r="E56" s="16">
        <v>1.9</v>
      </c>
      <c r="F56" s="55" t="s">
        <v>66</v>
      </c>
      <c r="G56" s="39" t="s">
        <v>72</v>
      </c>
      <c r="H56" s="37" t="s">
        <v>26</v>
      </c>
      <c r="I56" s="16"/>
      <c r="J56" s="34" t="s">
        <v>81</v>
      </c>
      <c r="K56" s="28"/>
      <c r="L56" s="98"/>
      <c r="M56" s="16"/>
      <c r="N56" s="109"/>
      <c r="O56" s="113"/>
      <c r="P56" s="118"/>
      <c r="Q56" s="109"/>
      <c r="R56" s="183"/>
    </row>
    <row r="57" spans="1:18" s="27" customFormat="1" ht="10.5">
      <c r="A57" s="28"/>
      <c r="B57" s="29" t="s">
        <v>68</v>
      </c>
      <c r="C57" s="38"/>
      <c r="D57" s="16"/>
      <c r="E57" s="16">
        <v>7.5</v>
      </c>
      <c r="F57" s="55" t="s">
        <v>66</v>
      </c>
      <c r="G57" s="39" t="s">
        <v>102</v>
      </c>
      <c r="H57" s="39" t="s">
        <v>103</v>
      </c>
      <c r="I57" s="16"/>
      <c r="J57" s="34" t="s">
        <v>81</v>
      </c>
      <c r="K57" s="28"/>
      <c r="L57" s="98"/>
      <c r="M57" s="16"/>
      <c r="N57" s="109"/>
      <c r="O57" s="113"/>
      <c r="P57" s="118"/>
      <c r="Q57" s="109"/>
      <c r="R57" s="183"/>
    </row>
    <row r="58" spans="1:18" s="27" customFormat="1" ht="10.5">
      <c r="A58" s="28"/>
      <c r="B58" s="29" t="s">
        <v>69</v>
      </c>
      <c r="C58" s="38"/>
      <c r="D58" s="16"/>
      <c r="E58" s="16">
        <v>2.7</v>
      </c>
      <c r="F58" s="55" t="s">
        <v>66</v>
      </c>
      <c r="G58" s="39">
        <v>180000</v>
      </c>
      <c r="H58" s="39">
        <f>E58*G58</f>
        <v>486000.00000000006</v>
      </c>
      <c r="I58" s="16" t="s">
        <v>75</v>
      </c>
      <c r="J58" s="34" t="s">
        <v>81</v>
      </c>
      <c r="K58" s="28"/>
      <c r="L58" s="98"/>
      <c r="M58" s="16"/>
      <c r="N58" s="109">
        <f>G58*K58</f>
        <v>0</v>
      </c>
      <c r="O58" s="113"/>
      <c r="P58" s="118"/>
      <c r="Q58" s="109"/>
      <c r="R58" s="183"/>
    </row>
    <row r="59" spans="1:18" s="27" customFormat="1" ht="10.5">
      <c r="A59" s="28"/>
      <c r="B59" s="81" t="s">
        <v>104</v>
      </c>
      <c r="C59" s="38"/>
      <c r="D59" s="16"/>
      <c r="E59" s="84">
        <v>0.6</v>
      </c>
      <c r="F59" s="55" t="s">
        <v>66</v>
      </c>
      <c r="G59" s="39">
        <v>200000</v>
      </c>
      <c r="H59" s="39">
        <f>E59*G59</f>
        <v>120000</v>
      </c>
      <c r="I59" s="16"/>
      <c r="J59" s="34" t="s">
        <v>81</v>
      </c>
      <c r="K59" s="28"/>
      <c r="L59" s="98"/>
      <c r="M59" s="16"/>
      <c r="N59" s="109">
        <f>G59*K59</f>
        <v>0</v>
      </c>
      <c r="O59" s="113"/>
      <c r="P59" s="118"/>
      <c r="Q59" s="109"/>
      <c r="R59" s="183"/>
    </row>
    <row r="60" spans="1:18" s="27" customFormat="1" ht="10.5">
      <c r="A60" s="28"/>
      <c r="B60" s="29" t="s">
        <v>74</v>
      </c>
      <c r="C60" s="38"/>
      <c r="D60" s="16"/>
      <c r="E60" s="79">
        <v>2</v>
      </c>
      <c r="F60" s="55" t="s">
        <v>66</v>
      </c>
      <c r="G60" s="39">
        <v>100000</v>
      </c>
      <c r="H60" s="39">
        <f>E60*G60</f>
        <v>200000</v>
      </c>
      <c r="I60" s="16"/>
      <c r="J60" s="34" t="s">
        <v>81</v>
      </c>
      <c r="K60" s="28"/>
      <c r="L60" s="98"/>
      <c r="M60" s="16"/>
      <c r="N60" s="109">
        <f>G60*K60</f>
        <v>0</v>
      </c>
      <c r="O60" s="113"/>
      <c r="P60" s="118"/>
      <c r="Q60" s="109"/>
      <c r="R60" s="183"/>
    </row>
    <row r="61" spans="1:18" s="27" customFormat="1" ht="10.5">
      <c r="A61" s="28"/>
      <c r="B61" s="81" t="s">
        <v>74</v>
      </c>
      <c r="C61" s="38"/>
      <c r="D61" s="16"/>
      <c r="E61" s="85">
        <v>0.45</v>
      </c>
      <c r="F61" s="55" t="s">
        <v>66</v>
      </c>
      <c r="G61" s="39">
        <v>180000</v>
      </c>
      <c r="H61" s="39">
        <f>E61*G61</f>
        <v>81000</v>
      </c>
      <c r="I61" s="16"/>
      <c r="J61" s="34"/>
      <c r="K61" s="28"/>
      <c r="L61" s="98"/>
      <c r="M61" s="16"/>
      <c r="N61" s="109">
        <f>G61*K61</f>
        <v>0</v>
      </c>
      <c r="O61" s="113"/>
      <c r="P61" s="118"/>
      <c r="Q61" s="109"/>
      <c r="R61" s="183"/>
    </row>
    <row r="62" spans="1:18" s="27" customFormat="1" ht="10.5">
      <c r="A62" s="28"/>
      <c r="B62" s="29" t="s">
        <v>70</v>
      </c>
      <c r="C62" s="38"/>
      <c r="D62" s="16"/>
      <c r="E62" s="16">
        <v>18.2</v>
      </c>
      <c r="F62" s="55" t="s">
        <v>66</v>
      </c>
      <c r="G62" s="35">
        <v>105000</v>
      </c>
      <c r="H62" s="35">
        <f>E62*G62</f>
        <v>1911000</v>
      </c>
      <c r="I62" s="16"/>
      <c r="J62" s="34" t="s">
        <v>81</v>
      </c>
      <c r="K62" s="28"/>
      <c r="L62" s="98"/>
      <c r="M62" s="16"/>
      <c r="N62" s="109">
        <f>G62*K62</f>
        <v>0</v>
      </c>
      <c r="O62" s="113"/>
      <c r="P62" s="118"/>
      <c r="Q62" s="109"/>
      <c r="R62" s="183"/>
    </row>
    <row r="63" spans="1:18" s="27" customFormat="1" ht="10.5">
      <c r="A63" s="28"/>
      <c r="B63" s="29" t="s">
        <v>71</v>
      </c>
      <c r="C63" s="38"/>
      <c r="D63" s="16"/>
      <c r="E63" s="16">
        <v>7.5</v>
      </c>
      <c r="F63" s="55" t="s">
        <v>66</v>
      </c>
      <c r="G63" s="39" t="s">
        <v>72</v>
      </c>
      <c r="H63" s="37" t="s">
        <v>73</v>
      </c>
      <c r="I63" s="16" t="s">
        <v>75</v>
      </c>
      <c r="J63" s="58"/>
      <c r="K63" s="28"/>
      <c r="L63" s="98"/>
      <c r="M63" s="16"/>
      <c r="N63" s="109"/>
      <c r="O63" s="113"/>
      <c r="P63" s="118"/>
      <c r="Q63" s="109"/>
      <c r="R63" s="183"/>
    </row>
    <row r="64" spans="1:18" s="27" customFormat="1" ht="10.5">
      <c r="A64" s="28"/>
      <c r="B64" s="101" t="s">
        <v>186</v>
      </c>
      <c r="C64" s="78"/>
      <c r="D64" s="43"/>
      <c r="E64" s="43"/>
      <c r="F64" s="102"/>
      <c r="G64" s="59"/>
      <c r="H64" s="60"/>
      <c r="I64" s="43"/>
      <c r="J64" s="61"/>
      <c r="K64" s="28"/>
      <c r="L64" s="98"/>
      <c r="M64" s="16"/>
      <c r="N64" s="109"/>
      <c r="O64" s="113">
        <v>1</v>
      </c>
      <c r="P64" s="118" t="s">
        <v>130</v>
      </c>
      <c r="Q64" s="109">
        <v>4956044</v>
      </c>
      <c r="R64" s="183" t="s">
        <v>191</v>
      </c>
    </row>
    <row r="65" spans="1:19" s="27" customFormat="1" ht="10.5">
      <c r="A65" s="164"/>
      <c r="B65" s="169" t="s">
        <v>61</v>
      </c>
      <c r="C65" s="261"/>
      <c r="D65" s="151"/>
      <c r="E65" s="151">
        <f>SUM(E55,E58:E62)</f>
        <v>52.45</v>
      </c>
      <c r="F65" s="152"/>
      <c r="G65" s="162"/>
      <c r="H65" s="163">
        <f>SUM(H55:H63)</f>
        <v>5363000</v>
      </c>
      <c r="I65" s="151"/>
      <c r="J65" s="156"/>
      <c r="K65" s="164"/>
      <c r="L65" s="165"/>
      <c r="M65" s="170"/>
      <c r="N65" s="166">
        <f>SUM(N54:N63)</f>
        <v>0</v>
      </c>
      <c r="O65" s="167"/>
      <c r="P65" s="168"/>
      <c r="Q65" s="182">
        <f>SUM(Q64)</f>
        <v>4956044</v>
      </c>
      <c r="R65" s="183"/>
    </row>
    <row r="66" spans="1:19" s="27" customFormat="1" ht="10.5">
      <c r="A66" s="28"/>
      <c r="B66" s="41"/>
      <c r="C66" s="78"/>
      <c r="D66" s="43"/>
      <c r="E66" s="43"/>
      <c r="F66" s="62"/>
      <c r="G66" s="59"/>
      <c r="H66" s="64"/>
      <c r="I66" s="43"/>
      <c r="J66" s="61"/>
      <c r="K66" s="28"/>
      <c r="L66" s="98"/>
      <c r="M66" s="16"/>
      <c r="N66" s="109"/>
      <c r="O66" s="113"/>
      <c r="P66" s="118"/>
      <c r="Q66" s="109"/>
      <c r="R66" s="183"/>
    </row>
    <row r="67" spans="1:19" s="27" customFormat="1" ht="10.5">
      <c r="A67" s="56">
        <v>5</v>
      </c>
      <c r="B67" s="65" t="s">
        <v>84</v>
      </c>
      <c r="C67" s="78"/>
      <c r="D67" s="43"/>
      <c r="E67" s="43"/>
      <c r="F67" s="62"/>
      <c r="G67" s="59"/>
      <c r="H67" s="64"/>
      <c r="I67" s="43"/>
      <c r="J67" s="61"/>
      <c r="K67" s="28"/>
      <c r="L67" s="98"/>
      <c r="M67" s="16"/>
      <c r="N67" s="109"/>
      <c r="O67" s="113"/>
      <c r="P67" s="118"/>
      <c r="Q67" s="109"/>
      <c r="R67" s="183"/>
    </row>
    <row r="68" spans="1:19" s="27" customFormat="1" ht="10.5">
      <c r="A68" s="28"/>
      <c r="B68" s="66" t="s">
        <v>85</v>
      </c>
      <c r="C68" s="78"/>
      <c r="D68" s="43"/>
      <c r="E68" s="43"/>
      <c r="F68" s="55" t="s">
        <v>46</v>
      </c>
      <c r="G68" s="59"/>
      <c r="H68" s="64"/>
      <c r="I68" s="43"/>
      <c r="J68" s="61"/>
      <c r="K68" s="28"/>
      <c r="L68" s="98"/>
      <c r="M68" s="16"/>
      <c r="N68" s="109"/>
      <c r="O68" s="113"/>
      <c r="P68" s="118"/>
      <c r="Q68" s="109"/>
      <c r="R68" s="183"/>
    </row>
    <row r="69" spans="1:19" s="27" customFormat="1" ht="10.5">
      <c r="A69" s="74"/>
      <c r="B69" s="42" t="s">
        <v>86</v>
      </c>
      <c r="C69" s="78"/>
      <c r="D69" s="43"/>
      <c r="E69" s="43"/>
      <c r="F69" s="55" t="s">
        <v>46</v>
      </c>
      <c r="G69" s="59"/>
      <c r="H69" s="64"/>
      <c r="I69" s="43"/>
      <c r="J69" s="61"/>
      <c r="K69" s="28"/>
      <c r="L69" s="98"/>
      <c r="M69" s="16"/>
      <c r="N69" s="109"/>
      <c r="O69" s="113"/>
      <c r="P69" s="118"/>
      <c r="Q69" s="109"/>
      <c r="R69" s="183"/>
    </row>
    <row r="70" spans="1:19" s="27" customFormat="1" ht="10.5">
      <c r="A70" s="74"/>
      <c r="B70" s="42" t="s">
        <v>87</v>
      </c>
      <c r="C70" s="78"/>
      <c r="D70" s="43"/>
      <c r="E70" s="43"/>
      <c r="F70" s="55" t="s">
        <v>46</v>
      </c>
      <c r="G70" s="59">
        <v>2800</v>
      </c>
      <c r="H70" s="64"/>
      <c r="I70" s="43" t="s">
        <v>88</v>
      </c>
      <c r="J70" s="34" t="s">
        <v>81</v>
      </c>
      <c r="K70" s="28">
        <v>16</v>
      </c>
      <c r="L70" s="98">
        <f>K70-E70</f>
        <v>16</v>
      </c>
      <c r="M70" s="16"/>
      <c r="N70" s="109">
        <f>G70*K70</f>
        <v>44800</v>
      </c>
      <c r="O70" s="113"/>
      <c r="P70" s="118"/>
      <c r="Q70" s="109"/>
      <c r="R70" s="183"/>
    </row>
    <row r="71" spans="1:19" s="27" customFormat="1" ht="10.5">
      <c r="A71" s="161"/>
      <c r="B71" s="153" t="s">
        <v>61</v>
      </c>
      <c r="C71" s="261"/>
      <c r="D71" s="151"/>
      <c r="E71" s="151"/>
      <c r="F71" s="152"/>
      <c r="G71" s="162"/>
      <c r="H71" s="163"/>
      <c r="I71" s="151"/>
      <c r="J71" s="156"/>
      <c r="K71" s="164"/>
      <c r="L71" s="165"/>
      <c r="M71" s="170"/>
      <c r="N71" s="182">
        <f>SUM(N70)</f>
        <v>44800</v>
      </c>
      <c r="O71" s="189"/>
      <c r="P71" s="190"/>
      <c r="Q71" s="182"/>
      <c r="R71" s="183"/>
    </row>
    <row r="72" spans="1:19" s="27" customFormat="1" ht="10.5">
      <c r="A72" s="74"/>
      <c r="B72" s="60"/>
      <c r="C72" s="78"/>
      <c r="D72" s="43"/>
      <c r="E72" s="43"/>
      <c r="F72" s="62"/>
      <c r="G72" s="59"/>
      <c r="H72" s="64"/>
      <c r="I72" s="43"/>
      <c r="J72" s="61"/>
      <c r="K72" s="28"/>
      <c r="L72" s="98"/>
      <c r="M72" s="16"/>
      <c r="N72" s="109"/>
      <c r="O72" s="113"/>
      <c r="P72" s="118"/>
      <c r="Q72" s="109"/>
      <c r="R72" s="183"/>
    </row>
    <row r="73" spans="1:19" s="27" customFormat="1" ht="10.5">
      <c r="A73" s="75">
        <v>6</v>
      </c>
      <c r="B73" s="76" t="s">
        <v>91</v>
      </c>
      <c r="C73" s="78"/>
      <c r="D73" s="43"/>
      <c r="E73" s="43"/>
      <c r="F73" s="62"/>
      <c r="G73" s="59"/>
      <c r="H73" s="64"/>
      <c r="I73" s="43"/>
      <c r="J73" s="61"/>
      <c r="K73" s="28"/>
      <c r="L73" s="98"/>
      <c r="M73" s="16"/>
      <c r="N73" s="109"/>
      <c r="O73" s="113"/>
      <c r="P73" s="118"/>
      <c r="Q73" s="109"/>
      <c r="R73" s="183"/>
    </row>
    <row r="74" spans="1:19" s="27" customFormat="1" ht="10.5">
      <c r="A74" s="74"/>
      <c r="B74" s="30" t="s">
        <v>89</v>
      </c>
      <c r="C74" s="262"/>
      <c r="D74" s="42"/>
      <c r="E74" s="43">
        <v>143</v>
      </c>
      <c r="F74" s="55" t="s">
        <v>46</v>
      </c>
      <c r="G74" s="39" t="s">
        <v>102</v>
      </c>
      <c r="H74" s="39" t="s">
        <v>26</v>
      </c>
      <c r="I74" s="43"/>
      <c r="J74" s="61"/>
      <c r="K74" s="28">
        <v>149</v>
      </c>
      <c r="L74" s="98"/>
      <c r="M74" s="16"/>
      <c r="N74" s="109"/>
      <c r="O74" s="113"/>
      <c r="P74" s="118"/>
      <c r="Q74" s="109"/>
      <c r="R74" s="183"/>
    </row>
    <row r="75" spans="1:19" s="27" customFormat="1" ht="10.5">
      <c r="A75" s="74"/>
      <c r="B75" s="42" t="s">
        <v>94</v>
      </c>
      <c r="C75" s="78"/>
      <c r="D75" s="185"/>
      <c r="E75" s="43">
        <v>4</v>
      </c>
      <c r="F75" s="55" t="s">
        <v>46</v>
      </c>
      <c r="G75" s="39" t="s">
        <v>102</v>
      </c>
      <c r="H75" s="39" t="s">
        <v>26</v>
      </c>
      <c r="I75" s="78" t="s">
        <v>95</v>
      </c>
      <c r="J75" s="61"/>
      <c r="K75" s="28"/>
      <c r="L75" s="98"/>
      <c r="M75" s="16"/>
      <c r="N75" s="109"/>
      <c r="O75" s="113"/>
      <c r="P75" s="118"/>
      <c r="Q75" s="109"/>
      <c r="R75" s="183"/>
    </row>
    <row r="76" spans="1:19" s="27" customFormat="1" ht="10.5">
      <c r="A76" s="74"/>
      <c r="B76" s="42" t="s">
        <v>99</v>
      </c>
      <c r="C76" s="78"/>
      <c r="D76" s="185"/>
      <c r="E76" s="43"/>
      <c r="F76" s="55" t="s">
        <v>46</v>
      </c>
      <c r="G76" s="80" t="s">
        <v>100</v>
      </c>
      <c r="H76" s="59" t="s">
        <v>98</v>
      </c>
      <c r="I76" s="78"/>
      <c r="J76" s="61"/>
      <c r="K76" s="28"/>
      <c r="L76" s="98"/>
      <c r="M76" s="16"/>
      <c r="N76" s="109"/>
      <c r="O76" s="113"/>
      <c r="P76" s="118"/>
      <c r="Q76" s="109"/>
      <c r="R76" s="183"/>
    </row>
    <row r="77" spans="1:19" s="27" customFormat="1" ht="10.5">
      <c r="A77" s="161"/>
      <c r="B77" s="153" t="s">
        <v>61</v>
      </c>
      <c r="C77" s="261"/>
      <c r="D77" s="186"/>
      <c r="E77" s="151"/>
      <c r="F77" s="152"/>
      <c r="G77" s="162"/>
      <c r="H77" s="163">
        <f>SUM(H74:H76)</f>
        <v>0</v>
      </c>
      <c r="I77" s="151"/>
      <c r="J77" s="156"/>
      <c r="K77" s="164"/>
      <c r="L77" s="165"/>
      <c r="M77" s="170"/>
      <c r="N77" s="182">
        <f>SUM(N73:N76)</f>
        <v>0</v>
      </c>
      <c r="O77" s="189"/>
      <c r="P77" s="190"/>
      <c r="Q77" s="182"/>
      <c r="R77" s="183"/>
    </row>
    <row r="78" spans="1:19" s="192" customFormat="1" ht="11.25" thickBot="1">
      <c r="A78" s="143"/>
      <c r="B78" s="175"/>
      <c r="C78" s="257"/>
      <c r="D78" s="193"/>
      <c r="E78" s="144"/>
      <c r="F78" s="145"/>
      <c r="G78" s="194"/>
      <c r="H78" s="63"/>
      <c r="I78" s="144"/>
      <c r="J78" s="146"/>
      <c r="K78" s="143"/>
      <c r="L78" s="147"/>
      <c r="M78" s="144"/>
      <c r="N78" s="181">
        <f>SUM(N44,N52,N65,N71,N77)</f>
        <v>534990</v>
      </c>
      <c r="O78" s="195"/>
      <c r="P78" s="196"/>
      <c r="Q78" s="301">
        <f>SUM(Q44,Q52,Q65,Q71,Q77)</f>
        <v>5065894</v>
      </c>
      <c r="R78" s="191"/>
      <c r="S78" s="27"/>
    </row>
    <row r="79" spans="1:19" s="192" customFormat="1" thickTop="1" thickBot="1">
      <c r="A79" s="203"/>
      <c r="B79" s="204"/>
      <c r="C79" s="263"/>
      <c r="D79" s="205"/>
      <c r="E79" s="206"/>
      <c r="F79" s="207"/>
      <c r="G79" s="208"/>
      <c r="H79" s="209"/>
      <c r="I79" s="206"/>
      <c r="J79" s="210"/>
      <c r="K79" s="203"/>
      <c r="L79" s="211"/>
      <c r="M79" s="206"/>
      <c r="N79" s="212">
        <f>SUM(N31,N78)</f>
        <v>9271453</v>
      </c>
      <c r="O79" s="213"/>
      <c r="P79" s="214"/>
      <c r="Q79" s="300">
        <f>SUM(Q31,Q78)</f>
        <v>5203994</v>
      </c>
      <c r="R79" s="191"/>
      <c r="S79" s="27"/>
    </row>
    <row r="80" spans="1:19" s="27" customFormat="1" ht="12.75" thickTop="1" thickBot="1">
      <c r="A80" s="94"/>
      <c r="B80" s="335" t="s">
        <v>216</v>
      </c>
      <c r="C80" s="264"/>
      <c r="D80" s="197"/>
      <c r="E80" s="198"/>
      <c r="F80" s="103"/>
      <c r="G80" s="199"/>
      <c r="H80" s="200"/>
      <c r="I80" s="198"/>
      <c r="J80" s="201"/>
      <c r="K80" s="94"/>
      <c r="L80" s="97"/>
      <c r="M80" s="24"/>
      <c r="N80" s="108"/>
      <c r="O80" s="202"/>
      <c r="P80" s="119"/>
      <c r="Q80" s="108"/>
      <c r="R80" s="183"/>
    </row>
    <row r="81" spans="1:23" s="27" customFormat="1" ht="10.5">
      <c r="A81" s="28"/>
      <c r="B81" s="67" t="s">
        <v>90</v>
      </c>
      <c r="C81" s="78"/>
      <c r="D81" s="185"/>
      <c r="E81" s="43"/>
      <c r="F81" s="62"/>
      <c r="G81" s="68"/>
      <c r="H81" s="87">
        <f>SUM(H31,H44,H52,H65,H71,H77)</f>
        <v>19098000</v>
      </c>
      <c r="I81" s="69"/>
      <c r="J81" s="61"/>
      <c r="K81" s="28"/>
      <c r="L81" s="98"/>
      <c r="M81" s="16"/>
      <c r="N81" s="109"/>
      <c r="O81" s="113"/>
      <c r="P81" s="118"/>
      <c r="Q81" s="109"/>
      <c r="R81" s="183"/>
    </row>
    <row r="82" spans="1:23" s="27" customFormat="1" ht="11.25" thickBot="1">
      <c r="A82" s="40"/>
      <c r="B82" s="67" t="s">
        <v>105</v>
      </c>
      <c r="C82" s="78"/>
      <c r="D82" s="185"/>
      <c r="E82" s="43"/>
      <c r="F82" s="83"/>
      <c r="G82" s="68"/>
      <c r="H82" s="89">
        <v>2000</v>
      </c>
      <c r="I82" s="69"/>
      <c r="J82" s="61"/>
      <c r="K82" s="28"/>
      <c r="L82" s="98"/>
      <c r="M82" s="16"/>
      <c r="N82" s="109"/>
      <c r="O82" s="113"/>
      <c r="P82" s="118"/>
      <c r="Q82" s="110"/>
      <c r="R82" s="183"/>
    </row>
    <row r="83" spans="1:23" s="27" customFormat="1" ht="11.25" thickBot="1">
      <c r="A83" s="40"/>
      <c r="B83" s="67" t="s">
        <v>106</v>
      </c>
      <c r="C83" s="78"/>
      <c r="D83" s="185"/>
      <c r="E83" s="43"/>
      <c r="F83" s="83"/>
      <c r="G83" s="68"/>
      <c r="H83" s="88">
        <f>SUM(H81:H82)</f>
        <v>19100000</v>
      </c>
      <c r="I83" s="69"/>
      <c r="J83" s="61"/>
      <c r="K83" s="28"/>
      <c r="L83" s="98"/>
      <c r="M83" s="16"/>
      <c r="N83" s="109"/>
      <c r="O83" s="337" t="s">
        <v>218</v>
      </c>
      <c r="P83" s="336"/>
      <c r="Q83" s="304">
        <f>SUM(N79:Q79)</f>
        <v>14475447</v>
      </c>
      <c r="R83" s="183"/>
    </row>
    <row r="84" spans="1:23" s="27" customFormat="1" ht="11.25" thickBot="1">
      <c r="A84" s="40"/>
      <c r="B84" s="67"/>
      <c r="C84" s="78"/>
      <c r="D84" s="185"/>
      <c r="E84" s="43"/>
      <c r="F84" s="91"/>
      <c r="G84" s="60"/>
      <c r="H84" s="125"/>
      <c r="I84" s="69"/>
      <c r="J84" s="61"/>
      <c r="K84" s="40"/>
      <c r="L84" s="99"/>
      <c r="M84" s="43"/>
      <c r="N84" s="110"/>
      <c r="O84" s="121"/>
      <c r="P84" s="123"/>
      <c r="Q84" s="215"/>
      <c r="R84" s="183"/>
    </row>
    <row r="85" spans="1:23" s="27" customFormat="1" ht="11.25" thickTop="1">
      <c r="A85" s="126"/>
      <c r="B85" s="138" t="s">
        <v>115</v>
      </c>
      <c r="C85" s="265"/>
      <c r="D85" s="187"/>
      <c r="E85" s="127"/>
      <c r="F85" s="128"/>
      <c r="G85" s="129"/>
      <c r="H85" s="130"/>
      <c r="I85" s="131"/>
      <c r="J85" s="132"/>
      <c r="K85" s="126"/>
      <c r="L85" s="133"/>
      <c r="M85" s="127"/>
      <c r="N85" s="134"/>
      <c r="O85" s="135"/>
      <c r="P85" s="136"/>
      <c r="Q85" s="134"/>
      <c r="R85" s="183"/>
    </row>
    <row r="86" spans="1:23" s="27" customFormat="1" ht="10.5">
      <c r="A86" s="40"/>
      <c r="B86" s="66" t="s">
        <v>114</v>
      </c>
      <c r="C86" s="78"/>
      <c r="D86" s="185" t="s">
        <v>116</v>
      </c>
      <c r="E86" s="43"/>
      <c r="F86" s="55" t="s">
        <v>46</v>
      </c>
      <c r="G86" s="37"/>
      <c r="H86" s="124"/>
      <c r="I86" s="69"/>
      <c r="J86" s="61"/>
      <c r="K86" s="40"/>
      <c r="L86" s="99"/>
      <c r="M86" s="43"/>
      <c r="N86" s="110"/>
      <c r="O86" s="121">
        <v>16</v>
      </c>
      <c r="P86" s="123">
        <v>1500</v>
      </c>
      <c r="Q86" s="110">
        <f>O86*P86</f>
        <v>24000</v>
      </c>
      <c r="R86" s="183"/>
    </row>
    <row r="87" spans="1:23" s="27" customFormat="1" ht="10.5">
      <c r="A87" s="40"/>
      <c r="B87" s="66" t="s">
        <v>114</v>
      </c>
      <c r="C87" s="78"/>
      <c r="D87" s="185" t="s">
        <v>117</v>
      </c>
      <c r="E87" s="43"/>
      <c r="F87" s="55" t="s">
        <v>46</v>
      </c>
      <c r="G87" s="37"/>
      <c r="H87" s="124"/>
      <c r="I87" s="69"/>
      <c r="J87" s="61"/>
      <c r="K87" s="40"/>
      <c r="L87" s="99"/>
      <c r="M87" s="43"/>
      <c r="N87" s="110"/>
      <c r="O87" s="121">
        <v>12</v>
      </c>
      <c r="P87" s="123">
        <v>1800</v>
      </c>
      <c r="Q87" s="110">
        <f t="shared" ref="Q87:Q94" si="8">O87*P87</f>
        <v>21600</v>
      </c>
      <c r="R87" s="183"/>
    </row>
    <row r="88" spans="1:23" s="27" customFormat="1" ht="10.5">
      <c r="A88" s="40"/>
      <c r="B88" s="66" t="s">
        <v>118</v>
      </c>
      <c r="C88" s="78"/>
      <c r="D88" s="185" t="s">
        <v>119</v>
      </c>
      <c r="E88" s="43"/>
      <c r="F88" s="55" t="s">
        <v>46</v>
      </c>
      <c r="G88" s="37"/>
      <c r="H88" s="124"/>
      <c r="I88" s="69"/>
      <c r="J88" s="61"/>
      <c r="K88" s="40"/>
      <c r="L88" s="99"/>
      <c r="M88" s="43"/>
      <c r="N88" s="110"/>
      <c r="O88" s="121">
        <v>10</v>
      </c>
      <c r="P88" s="295">
        <v>700</v>
      </c>
      <c r="Q88" s="296">
        <f t="shared" si="8"/>
        <v>7000</v>
      </c>
      <c r="R88" s="183"/>
    </row>
    <row r="89" spans="1:23" s="27" customFormat="1" ht="10.5">
      <c r="A89" s="40"/>
      <c r="B89" s="66" t="s">
        <v>118</v>
      </c>
      <c r="C89" s="78"/>
      <c r="D89" s="185" t="s">
        <v>120</v>
      </c>
      <c r="E89" s="43"/>
      <c r="F89" s="55" t="s">
        <v>122</v>
      </c>
      <c r="G89" s="37"/>
      <c r="H89" s="124"/>
      <c r="I89" s="69"/>
      <c r="J89" s="61"/>
      <c r="K89" s="40"/>
      <c r="L89" s="99"/>
      <c r="M89" s="43"/>
      <c r="N89" s="110"/>
      <c r="O89" s="141">
        <v>43</v>
      </c>
      <c r="P89" s="295">
        <v>2800</v>
      </c>
      <c r="Q89" s="296">
        <f t="shared" si="8"/>
        <v>120400</v>
      </c>
      <c r="R89" s="183"/>
    </row>
    <row r="90" spans="1:23" s="27" customFormat="1" ht="10.5">
      <c r="A90" s="28"/>
      <c r="B90" s="66" t="s">
        <v>118</v>
      </c>
      <c r="C90" s="38"/>
      <c r="D90" s="185" t="s">
        <v>121</v>
      </c>
      <c r="E90" s="16"/>
      <c r="F90" s="55" t="s">
        <v>123</v>
      </c>
      <c r="G90" s="37"/>
      <c r="H90" s="124"/>
      <c r="I90" s="137"/>
      <c r="J90" s="58"/>
      <c r="K90" s="28"/>
      <c r="L90" s="99"/>
      <c r="M90" s="43"/>
      <c r="N90" s="109"/>
      <c r="O90" s="142">
        <v>8</v>
      </c>
      <c r="P90" s="292">
        <v>3000</v>
      </c>
      <c r="Q90" s="296">
        <f t="shared" si="8"/>
        <v>24000</v>
      </c>
      <c r="R90" s="183"/>
    </row>
    <row r="91" spans="1:23" s="27" customFormat="1" ht="10.5">
      <c r="A91" s="40"/>
      <c r="B91" s="66" t="s">
        <v>118</v>
      </c>
      <c r="C91" s="78"/>
      <c r="D91" s="185" t="s">
        <v>124</v>
      </c>
      <c r="E91" s="43"/>
      <c r="F91" s="55" t="s">
        <v>46</v>
      </c>
      <c r="G91" s="37"/>
      <c r="H91" s="124"/>
      <c r="I91" s="69"/>
      <c r="J91" s="61"/>
      <c r="K91" s="40"/>
      <c r="L91" s="99"/>
      <c r="M91" s="43"/>
      <c r="N91" s="110"/>
      <c r="O91" s="121">
        <v>12</v>
      </c>
      <c r="P91" s="123">
        <v>1000</v>
      </c>
      <c r="Q91" s="110">
        <f t="shared" si="8"/>
        <v>12000</v>
      </c>
      <c r="R91" s="183"/>
    </row>
    <row r="92" spans="1:23" s="27" customFormat="1" ht="10.5">
      <c r="A92" s="40"/>
      <c r="B92" s="66" t="s">
        <v>118</v>
      </c>
      <c r="C92" s="78"/>
      <c r="D92" s="185" t="s">
        <v>125</v>
      </c>
      <c r="E92" s="43"/>
      <c r="F92" s="91" t="s">
        <v>123</v>
      </c>
      <c r="G92" s="37"/>
      <c r="H92" s="124"/>
      <c r="I92" s="69"/>
      <c r="J92" s="61"/>
      <c r="K92" s="40"/>
      <c r="L92" s="99"/>
      <c r="M92" s="43"/>
      <c r="N92" s="110"/>
      <c r="O92" s="141">
        <v>4.4000000000000004</v>
      </c>
      <c r="P92" s="295">
        <v>6000</v>
      </c>
      <c r="Q92" s="296">
        <f t="shared" si="8"/>
        <v>26400.000000000004</v>
      </c>
      <c r="R92" s="183"/>
    </row>
    <row r="93" spans="1:23" s="27" customFormat="1" ht="10.5">
      <c r="A93" s="40"/>
      <c r="B93" s="66" t="s">
        <v>118</v>
      </c>
      <c r="C93" s="78"/>
      <c r="D93" s="185" t="s">
        <v>126</v>
      </c>
      <c r="E93" s="43"/>
      <c r="F93" s="91" t="s">
        <v>123</v>
      </c>
      <c r="G93" s="37"/>
      <c r="H93" s="124"/>
      <c r="I93" s="69"/>
      <c r="J93" s="61"/>
      <c r="K93" s="40"/>
      <c r="L93" s="99"/>
      <c r="M93" s="43"/>
      <c r="N93" s="110"/>
      <c r="O93" s="141">
        <v>12</v>
      </c>
      <c r="P93" s="123">
        <v>8000</v>
      </c>
      <c r="Q93" s="110">
        <f t="shared" si="8"/>
        <v>96000</v>
      </c>
      <c r="R93" s="183"/>
    </row>
    <row r="94" spans="1:23" s="27" customFormat="1" ht="10.5">
      <c r="A94" s="40"/>
      <c r="B94" s="66" t="s">
        <v>118</v>
      </c>
      <c r="C94" s="78"/>
      <c r="D94" s="185" t="s">
        <v>127</v>
      </c>
      <c r="E94" s="43"/>
      <c r="F94" s="55" t="s">
        <v>46</v>
      </c>
      <c r="G94" s="37"/>
      <c r="H94" s="124"/>
      <c r="I94" s="69"/>
      <c r="J94" s="61"/>
      <c r="K94" s="40"/>
      <c r="L94" s="99"/>
      <c r="M94" s="43"/>
      <c r="N94" s="110"/>
      <c r="O94" s="121">
        <v>5</v>
      </c>
      <c r="P94" s="123">
        <v>15000</v>
      </c>
      <c r="Q94" s="110">
        <f t="shared" si="8"/>
        <v>75000</v>
      </c>
      <c r="R94" s="183"/>
      <c r="W94" s="112"/>
    </row>
    <row r="95" spans="1:23" s="27" customFormat="1" ht="10.5">
      <c r="A95" s="149"/>
      <c r="B95" s="150"/>
      <c r="C95" s="261"/>
      <c r="D95" s="186"/>
      <c r="E95" s="151"/>
      <c r="F95" s="152"/>
      <c r="G95" s="153"/>
      <c r="H95" s="154"/>
      <c r="I95" s="155"/>
      <c r="J95" s="156"/>
      <c r="K95" s="149"/>
      <c r="L95" s="157"/>
      <c r="M95" s="151"/>
      <c r="N95" s="158"/>
      <c r="O95" s="159"/>
      <c r="P95" s="160"/>
      <c r="Q95" s="297">
        <f>SUM(Q86:Q94)</f>
        <v>406400</v>
      </c>
      <c r="R95" s="183"/>
    </row>
    <row r="96" spans="1:23" s="27" customFormat="1" ht="11.25" thickBot="1">
      <c r="A96" s="40"/>
      <c r="B96" s="65" t="s">
        <v>167</v>
      </c>
      <c r="C96" s="78"/>
      <c r="D96" s="185"/>
      <c r="E96" s="43"/>
      <c r="F96" s="91"/>
      <c r="G96" s="37"/>
      <c r="H96" s="124"/>
      <c r="I96" s="69"/>
      <c r="J96" s="61"/>
      <c r="K96" s="40"/>
      <c r="L96" s="99"/>
      <c r="M96" s="43"/>
      <c r="N96" s="110"/>
      <c r="O96" s="121"/>
      <c r="P96" s="123"/>
      <c r="Q96" s="110"/>
      <c r="R96" s="183"/>
    </row>
    <row r="97" spans="1:25" s="27" customFormat="1" ht="10.5">
      <c r="A97" s="40">
        <v>1</v>
      </c>
      <c r="B97" s="253" t="s">
        <v>131</v>
      </c>
      <c r="C97" s="302" t="s">
        <v>193</v>
      </c>
      <c r="D97" s="185" t="s">
        <v>132</v>
      </c>
      <c r="E97" s="16">
        <v>1</v>
      </c>
      <c r="F97" s="55" t="s">
        <v>133</v>
      </c>
      <c r="G97" s="16"/>
      <c r="H97" s="16"/>
      <c r="I97" s="314" t="s">
        <v>198</v>
      </c>
      <c r="J97" s="61"/>
      <c r="K97" s="40"/>
      <c r="L97" s="99"/>
      <c r="M97" s="43"/>
      <c r="N97" s="110"/>
      <c r="O97" s="121"/>
      <c r="P97" s="320">
        <f>42.5*3500+10000</f>
        <v>158750</v>
      </c>
      <c r="Q97" s="321">
        <f>E97*P97</f>
        <v>158750</v>
      </c>
      <c r="R97" s="183" t="s">
        <v>149</v>
      </c>
      <c r="S97" s="342" t="s">
        <v>221</v>
      </c>
      <c r="T97" s="340"/>
      <c r="U97" s="340"/>
      <c r="V97" s="340"/>
      <c r="W97" s="340"/>
      <c r="X97" s="340"/>
      <c r="Y97" s="340"/>
    </row>
    <row r="98" spans="1:25" s="27" customFormat="1" ht="10.5">
      <c r="A98" s="40"/>
      <c r="B98" s="253"/>
      <c r="C98" s="78"/>
      <c r="D98" s="185" t="s">
        <v>134</v>
      </c>
      <c r="E98" s="16"/>
      <c r="F98" s="55"/>
      <c r="G98" s="16"/>
      <c r="H98" s="16"/>
      <c r="I98" s="33"/>
      <c r="J98" s="61"/>
      <c r="K98" s="40"/>
      <c r="L98" s="99"/>
      <c r="M98" s="43"/>
      <c r="N98" s="110"/>
      <c r="O98" s="121"/>
      <c r="P98" s="39"/>
      <c r="Q98" s="217"/>
      <c r="R98" s="183"/>
      <c r="S98" s="343">
        <v>30000</v>
      </c>
      <c r="T98" s="112"/>
      <c r="U98" s="112"/>
      <c r="V98" s="112"/>
      <c r="W98" s="341"/>
      <c r="X98" s="341"/>
      <c r="Y98" s="341"/>
    </row>
    <row r="99" spans="1:25" s="27" customFormat="1" ht="10.5">
      <c r="A99" s="40"/>
      <c r="B99" s="253"/>
      <c r="C99" s="78"/>
      <c r="D99" s="185" t="s">
        <v>135</v>
      </c>
      <c r="E99" s="16"/>
      <c r="F99" s="55"/>
      <c r="G99" s="16"/>
      <c r="H99" s="16"/>
      <c r="I99" s="33"/>
      <c r="J99" s="61"/>
      <c r="K99" s="40"/>
      <c r="L99" s="99"/>
      <c r="M99" s="43"/>
      <c r="N99" s="110"/>
      <c r="O99" s="121"/>
      <c r="P99" s="39"/>
      <c r="Q99" s="217"/>
      <c r="R99" s="183"/>
      <c r="S99" s="344" t="s">
        <v>223</v>
      </c>
    </row>
    <row r="100" spans="1:25" s="27" customFormat="1" ht="10.5">
      <c r="A100" s="40">
        <v>2</v>
      </c>
      <c r="B100" s="253" t="s">
        <v>136</v>
      </c>
      <c r="C100" s="302" t="s">
        <v>194</v>
      </c>
      <c r="D100" s="185" t="s">
        <v>137</v>
      </c>
      <c r="E100" s="16">
        <v>1</v>
      </c>
      <c r="F100" s="55" t="s">
        <v>133</v>
      </c>
      <c r="G100" s="16"/>
      <c r="H100" s="16"/>
      <c r="I100" s="315" t="s">
        <v>199</v>
      </c>
      <c r="J100" s="61"/>
      <c r="K100" s="40"/>
      <c r="L100" s="99"/>
      <c r="M100" s="43"/>
      <c r="N100" s="110"/>
      <c r="O100" s="121"/>
      <c r="P100" s="320">
        <f>8*3500+6*30000+1*35000+2*28000+(13000+10000)</f>
        <v>322000</v>
      </c>
      <c r="Q100" s="321">
        <f t="shared" ref="Q100:Q105" si="9">E100*P100</f>
        <v>322000</v>
      </c>
      <c r="R100" s="183" t="s">
        <v>150</v>
      </c>
      <c r="S100" s="343">
        <v>35000</v>
      </c>
    </row>
    <row r="101" spans="1:25" s="27" customFormat="1" ht="10.5">
      <c r="A101" s="40">
        <v>3</v>
      </c>
      <c r="B101" s="253" t="s">
        <v>138</v>
      </c>
      <c r="C101" s="302" t="s">
        <v>196</v>
      </c>
      <c r="D101" s="185" t="s">
        <v>139</v>
      </c>
      <c r="E101" s="16">
        <v>1</v>
      </c>
      <c r="F101" s="55" t="s">
        <v>133</v>
      </c>
      <c r="G101" s="16"/>
      <c r="H101" s="16"/>
      <c r="I101" s="315" t="s">
        <v>200</v>
      </c>
      <c r="J101" s="61"/>
      <c r="K101" s="40"/>
      <c r="L101" s="99"/>
      <c r="M101" s="43"/>
      <c r="N101" s="110"/>
      <c r="O101" s="121"/>
      <c r="P101" s="320">
        <f>8*3500+2*30000+1*35000+1*28000+8000</f>
        <v>159000</v>
      </c>
      <c r="Q101" s="321">
        <f t="shared" si="9"/>
        <v>159000</v>
      </c>
      <c r="R101" s="183" t="s">
        <v>151</v>
      </c>
      <c r="S101" s="344" t="s">
        <v>222</v>
      </c>
    </row>
    <row r="102" spans="1:25" s="27" customFormat="1" ht="10.5">
      <c r="A102" s="40">
        <v>4</v>
      </c>
      <c r="B102" s="253" t="s">
        <v>140</v>
      </c>
      <c r="C102" s="302" t="s">
        <v>195</v>
      </c>
      <c r="D102" s="185" t="s">
        <v>141</v>
      </c>
      <c r="E102" s="16">
        <v>1</v>
      </c>
      <c r="F102" s="55" t="s">
        <v>133</v>
      </c>
      <c r="G102" s="16"/>
      <c r="H102" s="16"/>
      <c r="I102" s="314" t="s">
        <v>201</v>
      </c>
      <c r="J102" s="61"/>
      <c r="K102" s="40"/>
      <c r="L102" s="99"/>
      <c r="M102" s="43"/>
      <c r="N102" s="110"/>
      <c r="O102" s="121"/>
      <c r="P102" s="320">
        <f>4.5*3500</f>
        <v>15750</v>
      </c>
      <c r="Q102" s="321">
        <f t="shared" si="9"/>
        <v>15750</v>
      </c>
      <c r="R102" s="183" t="s">
        <v>152</v>
      </c>
      <c r="S102" s="344">
        <v>28000</v>
      </c>
    </row>
    <row r="103" spans="1:25" s="192" customFormat="1" ht="10.5">
      <c r="A103" s="276"/>
      <c r="B103" s="277"/>
      <c r="C103" s="278"/>
      <c r="D103" s="279" t="s">
        <v>187</v>
      </c>
      <c r="E103" s="280">
        <v>484</v>
      </c>
      <c r="F103" s="316" t="s">
        <v>148</v>
      </c>
      <c r="G103" s="318" t="s">
        <v>189</v>
      </c>
      <c r="H103" s="317"/>
      <c r="I103" s="281"/>
      <c r="J103" s="282"/>
      <c r="K103" s="276"/>
      <c r="L103" s="283"/>
      <c r="M103" s="290"/>
      <c r="N103" s="284"/>
      <c r="O103" s="285"/>
      <c r="P103" s="306">
        <v>125</v>
      </c>
      <c r="Q103" s="307">
        <f t="shared" si="9"/>
        <v>60500</v>
      </c>
      <c r="R103" s="191"/>
      <c r="S103" s="344" t="s">
        <v>224</v>
      </c>
    </row>
    <row r="104" spans="1:25" s="192" customFormat="1" ht="11.25" thickBot="1">
      <c r="A104" s="276"/>
      <c r="B104" s="277"/>
      <c r="C104" s="278"/>
      <c r="D104" s="279" t="s">
        <v>187</v>
      </c>
      <c r="E104" s="280">
        <v>660</v>
      </c>
      <c r="F104" s="316" t="s">
        <v>148</v>
      </c>
      <c r="G104" s="318" t="s">
        <v>190</v>
      </c>
      <c r="H104" s="317"/>
      <c r="I104" s="281"/>
      <c r="J104" s="282"/>
      <c r="K104" s="276"/>
      <c r="L104" s="283"/>
      <c r="M104" s="290"/>
      <c r="N104" s="284"/>
      <c r="O104" s="285"/>
      <c r="P104" s="286">
        <v>125</v>
      </c>
      <c r="Q104" s="217">
        <f>E104*P104</f>
        <v>82500</v>
      </c>
      <c r="R104" s="191"/>
      <c r="S104" s="345">
        <v>3500</v>
      </c>
    </row>
    <row r="105" spans="1:25" s="192" customFormat="1" ht="10.5">
      <c r="A105" s="276"/>
      <c r="B105" s="277"/>
      <c r="C105" s="278"/>
      <c r="D105" s="279" t="s">
        <v>188</v>
      </c>
      <c r="E105" s="280">
        <v>975</v>
      </c>
      <c r="F105" s="316" t="s">
        <v>148</v>
      </c>
      <c r="G105" s="318" t="s">
        <v>182</v>
      </c>
      <c r="H105" s="317"/>
      <c r="I105" s="281"/>
      <c r="J105" s="282"/>
      <c r="K105" s="276"/>
      <c r="L105" s="283"/>
      <c r="M105" s="290"/>
      <c r="N105" s="284"/>
      <c r="O105" s="285"/>
      <c r="P105" s="286">
        <v>125</v>
      </c>
      <c r="Q105" s="217">
        <f t="shared" si="9"/>
        <v>121875</v>
      </c>
      <c r="R105" s="191"/>
      <c r="S105" s="27"/>
    </row>
    <row r="106" spans="1:25" s="27" customFormat="1" ht="10.5">
      <c r="A106" s="40">
        <v>5</v>
      </c>
      <c r="B106" s="253" t="s">
        <v>142</v>
      </c>
      <c r="C106" s="302" t="s">
        <v>193</v>
      </c>
      <c r="D106" s="185" t="s">
        <v>143</v>
      </c>
      <c r="E106" s="16">
        <v>1</v>
      </c>
      <c r="F106" s="55" t="s">
        <v>133</v>
      </c>
      <c r="G106" s="16"/>
      <c r="H106" s="16"/>
      <c r="I106" s="327" t="s">
        <v>211</v>
      </c>
      <c r="J106" s="282"/>
      <c r="K106" s="40"/>
      <c r="L106" s="99"/>
      <c r="M106" s="43"/>
      <c r="N106" s="110"/>
      <c r="O106" s="121"/>
      <c r="P106" s="320">
        <f>6*30000+2*35000+2*28000</f>
        <v>306000</v>
      </c>
      <c r="Q106" s="321">
        <f>E106*P106</f>
        <v>306000</v>
      </c>
      <c r="R106" s="183" t="s">
        <v>153</v>
      </c>
    </row>
    <row r="107" spans="1:25" s="27" customFormat="1" ht="10.5">
      <c r="A107" s="40"/>
      <c r="B107" s="253"/>
      <c r="C107" s="78"/>
      <c r="D107" s="185" t="s">
        <v>144</v>
      </c>
      <c r="E107" s="16">
        <v>1</v>
      </c>
      <c r="F107" s="55" t="s">
        <v>133</v>
      </c>
      <c r="G107" s="16"/>
      <c r="H107" s="16"/>
      <c r="I107" s="33"/>
      <c r="J107" s="61"/>
      <c r="K107" s="40"/>
      <c r="L107" s="99"/>
      <c r="M107" s="43"/>
      <c r="N107" s="110"/>
      <c r="O107" s="121"/>
      <c r="P107" s="39">
        <v>20000</v>
      </c>
      <c r="Q107" s="217">
        <f t="shared" ref="Q107:Q118" si="10">E107*P107</f>
        <v>20000</v>
      </c>
      <c r="R107" s="183"/>
    </row>
    <row r="108" spans="1:25" s="27" customFormat="1" ht="10.5">
      <c r="A108" s="40">
        <v>6</v>
      </c>
      <c r="B108" s="253" t="s">
        <v>145</v>
      </c>
      <c r="C108" s="302" t="s">
        <v>195</v>
      </c>
      <c r="D108" s="185" t="s">
        <v>143</v>
      </c>
      <c r="E108" s="16">
        <v>1</v>
      </c>
      <c r="F108" s="55" t="s">
        <v>133</v>
      </c>
      <c r="G108" s="16"/>
      <c r="H108" s="16"/>
      <c r="I108" s="33" t="s">
        <v>202</v>
      </c>
      <c r="J108" s="61"/>
      <c r="K108" s="40"/>
      <c r="L108" s="99"/>
      <c r="M108" s="43"/>
      <c r="N108" s="110"/>
      <c r="O108" s="121"/>
      <c r="P108" s="320">
        <f>1*30000+1000</f>
        <v>31000</v>
      </c>
      <c r="Q108" s="321">
        <f t="shared" si="10"/>
        <v>31000</v>
      </c>
      <c r="R108" s="183" t="s">
        <v>154</v>
      </c>
    </row>
    <row r="109" spans="1:25" s="27" customFormat="1" ht="10.5">
      <c r="A109" s="40"/>
      <c r="B109" s="253"/>
      <c r="C109" s="78"/>
      <c r="D109" s="185" t="s">
        <v>146</v>
      </c>
      <c r="E109" s="16">
        <v>1</v>
      </c>
      <c r="F109" s="55" t="s">
        <v>133</v>
      </c>
      <c r="G109" s="16"/>
      <c r="H109" s="16"/>
      <c r="I109" s="33"/>
      <c r="J109" s="61"/>
      <c r="K109" s="40"/>
      <c r="L109" s="99"/>
      <c r="M109" s="43"/>
      <c r="N109" s="110"/>
      <c r="O109" s="121"/>
      <c r="P109" s="39" t="s">
        <v>181</v>
      </c>
      <c r="Q109" s="217" t="s">
        <v>185</v>
      </c>
      <c r="R109" s="183"/>
    </row>
    <row r="110" spans="1:25" s="27" customFormat="1" ht="10.5">
      <c r="A110" s="40"/>
      <c r="B110" s="253"/>
      <c r="C110" s="78"/>
      <c r="D110" s="185" t="s">
        <v>147</v>
      </c>
      <c r="E110" s="16">
        <v>1</v>
      </c>
      <c r="F110" s="55" t="s">
        <v>133</v>
      </c>
      <c r="G110" s="16"/>
      <c r="H110" s="16"/>
      <c r="I110" s="314" t="s">
        <v>203</v>
      </c>
      <c r="J110" s="61"/>
      <c r="K110" s="40"/>
      <c r="L110" s="99"/>
      <c r="M110" s="43"/>
      <c r="N110" s="110"/>
      <c r="O110" s="121"/>
      <c r="P110" s="320">
        <f>3.5*3500</f>
        <v>12250</v>
      </c>
      <c r="Q110" s="321">
        <f t="shared" si="10"/>
        <v>12250</v>
      </c>
      <c r="R110" s="183"/>
    </row>
    <row r="111" spans="1:25" s="27" customFormat="1" ht="10.5">
      <c r="A111" s="40">
        <v>7</v>
      </c>
      <c r="B111" s="253" t="s">
        <v>155</v>
      </c>
      <c r="C111" s="302" t="s">
        <v>196</v>
      </c>
      <c r="D111" s="185" t="s">
        <v>158</v>
      </c>
      <c r="E111" s="16">
        <v>1</v>
      </c>
      <c r="F111" s="55" t="s">
        <v>133</v>
      </c>
      <c r="G111" s="16"/>
      <c r="H111" s="16"/>
      <c r="I111" s="314" t="s">
        <v>204</v>
      </c>
      <c r="J111" s="61"/>
      <c r="K111" s="40"/>
      <c r="L111" s="99"/>
      <c r="M111" s="43"/>
      <c r="N111" s="110"/>
      <c r="O111" s="121"/>
      <c r="P111" s="322">
        <f>12*3500+2000</f>
        <v>44000</v>
      </c>
      <c r="Q111" s="321">
        <f t="shared" si="10"/>
        <v>44000</v>
      </c>
      <c r="R111" s="183" t="s">
        <v>180</v>
      </c>
    </row>
    <row r="112" spans="1:25" s="27" customFormat="1" ht="10.5">
      <c r="A112" s="40"/>
      <c r="B112" s="253"/>
      <c r="C112" s="78"/>
      <c r="D112" s="185" t="s">
        <v>159</v>
      </c>
      <c r="E112" s="16">
        <v>1126</v>
      </c>
      <c r="F112" s="55" t="s">
        <v>148</v>
      </c>
      <c r="G112" s="16"/>
      <c r="H112" s="16"/>
      <c r="I112" s="33"/>
      <c r="J112" s="61"/>
      <c r="K112" s="40"/>
      <c r="L112" s="99"/>
      <c r="M112" s="43"/>
      <c r="N112" s="110"/>
      <c r="O112" s="121"/>
      <c r="P112" s="228" t="s">
        <v>181</v>
      </c>
      <c r="Q112" s="217" t="s">
        <v>185</v>
      </c>
      <c r="R112" s="183"/>
    </row>
    <row r="113" spans="1:21" s="27" customFormat="1" ht="10.5">
      <c r="A113" s="40">
        <v>8</v>
      </c>
      <c r="B113" s="253" t="s">
        <v>156</v>
      </c>
      <c r="C113" s="302" t="s">
        <v>196</v>
      </c>
      <c r="D113" s="185" t="s">
        <v>160</v>
      </c>
      <c r="E113" s="16">
        <v>1</v>
      </c>
      <c r="F113" s="55" t="s">
        <v>133</v>
      </c>
      <c r="G113" s="16"/>
      <c r="H113" s="16"/>
      <c r="I113" s="314" t="s">
        <v>206</v>
      </c>
      <c r="J113" s="61"/>
      <c r="K113" s="40"/>
      <c r="L113" s="99"/>
      <c r="M113" s="43"/>
      <c r="N113" s="110"/>
      <c r="O113" s="121"/>
      <c r="P113" s="322">
        <f>9.5*3500+2000</f>
        <v>35250</v>
      </c>
      <c r="Q113" s="321">
        <f t="shared" si="10"/>
        <v>35250</v>
      </c>
      <c r="R113" s="319" t="s">
        <v>205</v>
      </c>
    </row>
    <row r="114" spans="1:21" s="27" customFormat="1" ht="10.5">
      <c r="A114" s="40"/>
      <c r="B114" s="253"/>
      <c r="C114" s="78"/>
      <c r="D114" s="185" t="s">
        <v>161</v>
      </c>
      <c r="E114" s="16">
        <v>80</v>
      </c>
      <c r="F114" s="55" t="s">
        <v>166</v>
      </c>
      <c r="G114" s="16"/>
      <c r="H114" s="16"/>
      <c r="I114" s="33"/>
      <c r="J114" s="61"/>
      <c r="K114" s="40"/>
      <c r="L114" s="99"/>
      <c r="M114" s="43"/>
      <c r="N114" s="110"/>
      <c r="O114" s="121"/>
      <c r="P114" s="228">
        <v>250</v>
      </c>
      <c r="Q114" s="217">
        <f t="shared" si="10"/>
        <v>20000</v>
      </c>
      <c r="R114" s="183" t="s">
        <v>183</v>
      </c>
    </row>
    <row r="115" spans="1:21" s="27" customFormat="1" ht="10.5">
      <c r="A115" s="40"/>
      <c r="B115" s="253"/>
      <c r="C115" s="78"/>
      <c r="D115" s="185" t="s">
        <v>162</v>
      </c>
      <c r="E115" s="16">
        <v>564</v>
      </c>
      <c r="F115" s="55" t="s">
        <v>166</v>
      </c>
      <c r="G115" s="16"/>
      <c r="H115" s="16"/>
      <c r="I115" s="33"/>
      <c r="J115" s="61"/>
      <c r="K115" s="40"/>
      <c r="L115" s="99"/>
      <c r="M115" s="43"/>
      <c r="N115" s="110"/>
      <c r="O115" s="121"/>
      <c r="P115" s="228">
        <v>250</v>
      </c>
      <c r="Q115" s="217">
        <f t="shared" si="10"/>
        <v>141000</v>
      </c>
      <c r="R115" s="183" t="s">
        <v>183</v>
      </c>
    </row>
    <row r="116" spans="1:21" s="27" customFormat="1" ht="10.5">
      <c r="A116" s="40"/>
      <c r="B116" s="253"/>
      <c r="C116" s="78"/>
      <c r="D116" s="185" t="s">
        <v>163</v>
      </c>
      <c r="E116" s="16">
        <v>108</v>
      </c>
      <c r="F116" s="55" t="s">
        <v>166</v>
      </c>
      <c r="G116" s="16"/>
      <c r="H116" s="16"/>
      <c r="I116" s="33"/>
      <c r="J116" s="61"/>
      <c r="K116" s="40"/>
      <c r="L116" s="99"/>
      <c r="M116" s="43"/>
      <c r="N116" s="110"/>
      <c r="O116" s="121"/>
      <c r="P116" s="228">
        <v>250</v>
      </c>
      <c r="Q116" s="217">
        <f t="shared" si="10"/>
        <v>27000</v>
      </c>
      <c r="R116" s="183" t="s">
        <v>183</v>
      </c>
    </row>
    <row r="117" spans="1:21" s="27" customFormat="1" ht="10.5" customHeight="1">
      <c r="A117" s="40">
        <v>9</v>
      </c>
      <c r="B117" s="253" t="s">
        <v>157</v>
      </c>
      <c r="C117" s="302" t="s">
        <v>195</v>
      </c>
      <c r="D117" s="185" t="s">
        <v>164</v>
      </c>
      <c r="E117" s="16">
        <v>1</v>
      </c>
      <c r="F117" s="55" t="s">
        <v>133</v>
      </c>
      <c r="G117" s="376" t="s">
        <v>184</v>
      </c>
      <c r="H117" s="377"/>
      <c r="I117" s="315" t="s">
        <v>207</v>
      </c>
      <c r="J117" s="61"/>
      <c r="K117" s="40"/>
      <c r="L117" s="99"/>
      <c r="M117" s="43"/>
      <c r="N117" s="110"/>
      <c r="O117" s="121"/>
      <c r="P117" s="322">
        <f>51*30000+18*35000+18*28000+(50000+100000)</f>
        <v>2814000</v>
      </c>
      <c r="Q117" s="321">
        <f t="shared" si="10"/>
        <v>2814000</v>
      </c>
      <c r="R117" s="183"/>
    </row>
    <row r="118" spans="1:21" s="27" customFormat="1" ht="10.5">
      <c r="A118" s="40"/>
      <c r="B118" s="253"/>
      <c r="C118" s="78"/>
      <c r="D118" s="185" t="s">
        <v>165</v>
      </c>
      <c r="E118" s="16">
        <v>1</v>
      </c>
      <c r="F118" s="55" t="s">
        <v>133</v>
      </c>
      <c r="G118" s="16"/>
      <c r="H118" s="16"/>
      <c r="I118" s="314" t="s">
        <v>208</v>
      </c>
      <c r="J118" s="61"/>
      <c r="K118" s="40"/>
      <c r="L118" s="99"/>
      <c r="M118" s="43"/>
      <c r="N118" s="110"/>
      <c r="O118" s="121"/>
      <c r="P118" s="322">
        <f>45*3500</f>
        <v>157500</v>
      </c>
      <c r="Q118" s="321">
        <f t="shared" si="10"/>
        <v>157500</v>
      </c>
      <c r="R118" s="183"/>
    </row>
    <row r="119" spans="1:21" s="27" customFormat="1" ht="10.5">
      <c r="A119" s="40">
        <v>10</v>
      </c>
      <c r="B119" s="253" t="s">
        <v>168</v>
      </c>
      <c r="C119" s="303" t="s">
        <v>197</v>
      </c>
      <c r="D119" s="185" t="s">
        <v>173</v>
      </c>
      <c r="E119" s="16"/>
      <c r="F119" s="55" t="s">
        <v>172</v>
      </c>
      <c r="G119" s="16"/>
      <c r="H119" s="16"/>
      <c r="I119" s="33"/>
      <c r="J119" s="61"/>
      <c r="K119" s="40"/>
      <c r="L119" s="99"/>
      <c r="M119" s="43"/>
      <c r="N119" s="110"/>
      <c r="O119" s="346">
        <v>58</v>
      </c>
      <c r="P119" s="299">
        <v>28000</v>
      </c>
      <c r="Q119" s="298">
        <f>O119*P119</f>
        <v>1624000</v>
      </c>
      <c r="R119" s="183" t="s">
        <v>170</v>
      </c>
    </row>
    <row r="120" spans="1:21" s="27" customFormat="1" ht="10.5">
      <c r="A120" s="40"/>
      <c r="B120" s="253"/>
      <c r="C120" s="78"/>
      <c r="D120" s="185" t="s">
        <v>174</v>
      </c>
      <c r="E120" s="16"/>
      <c r="F120" s="55" t="s">
        <v>177</v>
      </c>
      <c r="G120" s="16"/>
      <c r="H120" s="16"/>
      <c r="I120" s="315" t="s">
        <v>212</v>
      </c>
      <c r="J120" s="61"/>
      <c r="K120" s="40"/>
      <c r="L120" s="99"/>
      <c r="M120" s="43"/>
      <c r="N120" s="110"/>
      <c r="O120" s="121">
        <v>1</v>
      </c>
      <c r="P120" s="322">
        <f>12*32000</f>
        <v>384000</v>
      </c>
      <c r="Q120" s="321">
        <f t="shared" ref="Q120:Q121" si="11">O120*P120</f>
        <v>384000</v>
      </c>
      <c r="R120" s="183" t="s">
        <v>171</v>
      </c>
    </row>
    <row r="121" spans="1:21" s="27" customFormat="1" ht="10.5">
      <c r="A121" s="40"/>
      <c r="B121" s="66"/>
      <c r="C121" s="78"/>
      <c r="D121" s="185" t="s">
        <v>175</v>
      </c>
      <c r="E121" s="16"/>
      <c r="F121" s="55" t="s">
        <v>177</v>
      </c>
      <c r="G121" s="16"/>
      <c r="H121" s="16"/>
      <c r="I121" s="33"/>
      <c r="J121" s="61"/>
      <c r="K121" s="40"/>
      <c r="L121" s="99"/>
      <c r="M121" s="43"/>
      <c r="N121" s="110"/>
      <c r="O121" s="121">
        <v>1</v>
      </c>
      <c r="P121" s="299">
        <v>200000</v>
      </c>
      <c r="Q121" s="298">
        <f t="shared" si="11"/>
        <v>200000</v>
      </c>
      <c r="R121" s="183" t="s">
        <v>169</v>
      </c>
    </row>
    <row r="122" spans="1:21" s="27" customFormat="1" ht="10.5">
      <c r="A122" s="40"/>
      <c r="B122" s="66"/>
      <c r="C122" s="78"/>
      <c r="D122" s="185" t="s">
        <v>176</v>
      </c>
      <c r="E122" s="16"/>
      <c r="F122" s="55" t="s">
        <v>172</v>
      </c>
      <c r="G122" s="16"/>
      <c r="H122" s="16"/>
      <c r="I122" s="33"/>
      <c r="J122" s="61"/>
      <c r="K122" s="40"/>
      <c r="L122" s="99"/>
      <c r="M122" s="43"/>
      <c r="N122" s="110"/>
      <c r="O122" s="121">
        <v>13</v>
      </c>
      <c r="P122" s="299">
        <v>30000</v>
      </c>
      <c r="Q122" s="298">
        <f t="shared" ref="Q122" si="12">O122*P122</f>
        <v>390000</v>
      </c>
      <c r="R122" s="183"/>
    </row>
    <row r="123" spans="1:21" s="27" customFormat="1" ht="10.5">
      <c r="A123" s="40"/>
      <c r="B123" s="66"/>
      <c r="C123" s="78"/>
      <c r="D123" s="185"/>
      <c r="E123" s="16"/>
      <c r="F123" s="55"/>
      <c r="G123" s="16"/>
      <c r="H123" s="16"/>
      <c r="I123" s="33"/>
      <c r="J123" s="61"/>
      <c r="K123" s="40"/>
      <c r="L123" s="99"/>
      <c r="M123" s="43"/>
      <c r="N123" s="110"/>
      <c r="O123" s="121"/>
      <c r="P123" s="347"/>
      <c r="Q123" s="348"/>
      <c r="R123" s="183"/>
    </row>
    <row r="124" spans="1:21" s="27" customFormat="1" ht="10.5">
      <c r="A124" s="355">
        <v>11</v>
      </c>
      <c r="B124" s="356" t="s">
        <v>230</v>
      </c>
      <c r="C124" s="357" t="s">
        <v>196</v>
      </c>
      <c r="D124" s="358" t="s">
        <v>173</v>
      </c>
      <c r="E124" s="359">
        <v>1</v>
      </c>
      <c r="F124" s="360" t="s">
        <v>130</v>
      </c>
      <c r="G124" s="361"/>
      <c r="H124" s="361"/>
      <c r="I124" s="362" t="s">
        <v>225</v>
      </c>
      <c r="J124" s="363"/>
      <c r="K124" s="355"/>
      <c r="L124" s="364"/>
      <c r="M124" s="365"/>
      <c r="N124" s="366"/>
      <c r="O124" s="367"/>
      <c r="P124" s="368">
        <v>143000</v>
      </c>
      <c r="Q124" s="369">
        <v>143000</v>
      </c>
      <c r="R124" s="183"/>
      <c r="S124" s="350" t="s">
        <v>228</v>
      </c>
      <c r="T124" s="349"/>
      <c r="U124" s="351" t="s">
        <v>231</v>
      </c>
    </row>
    <row r="125" spans="1:21" s="27" customFormat="1" ht="10.5">
      <c r="A125" s="355"/>
      <c r="B125" s="356"/>
      <c r="C125" s="370"/>
      <c r="D125" s="358" t="s">
        <v>226</v>
      </c>
      <c r="E125" s="359">
        <v>1</v>
      </c>
      <c r="F125" s="371" t="s">
        <v>227</v>
      </c>
      <c r="G125" s="361"/>
      <c r="H125" s="361"/>
      <c r="I125" s="362"/>
      <c r="J125" s="363"/>
      <c r="K125" s="355"/>
      <c r="L125" s="364"/>
      <c r="M125" s="365"/>
      <c r="N125" s="366"/>
      <c r="O125" s="372"/>
      <c r="P125" s="368">
        <v>50000</v>
      </c>
      <c r="Q125" s="369">
        <v>50000</v>
      </c>
      <c r="R125" s="183"/>
      <c r="S125" s="27" t="s">
        <v>228</v>
      </c>
      <c r="U125" s="351" t="s">
        <v>231</v>
      </c>
    </row>
    <row r="126" spans="1:21" s="27" customFormat="1" ht="10.5">
      <c r="A126" s="355"/>
      <c r="B126" s="373"/>
      <c r="C126" s="370"/>
      <c r="D126" s="358" t="s">
        <v>175</v>
      </c>
      <c r="E126" s="359">
        <v>1</v>
      </c>
      <c r="F126" s="371" t="s">
        <v>130</v>
      </c>
      <c r="G126" s="361"/>
      <c r="H126" s="361"/>
      <c r="I126" s="374"/>
      <c r="J126" s="363"/>
      <c r="K126" s="355"/>
      <c r="L126" s="364"/>
      <c r="M126" s="365"/>
      <c r="N126" s="366"/>
      <c r="O126" s="372"/>
      <c r="P126" s="368">
        <v>10000</v>
      </c>
      <c r="Q126" s="369">
        <v>10000</v>
      </c>
      <c r="R126" s="183"/>
      <c r="S126" s="27" t="s">
        <v>228</v>
      </c>
      <c r="U126" s="351" t="s">
        <v>231</v>
      </c>
    </row>
    <row r="127" spans="1:21" s="27" customFormat="1" ht="10.5">
      <c r="A127" s="40"/>
      <c r="B127" s="66"/>
      <c r="C127" s="78"/>
      <c r="D127" s="185"/>
      <c r="E127" s="16"/>
      <c r="F127" s="55"/>
      <c r="G127" s="16"/>
      <c r="H127" s="16"/>
      <c r="I127" s="33"/>
      <c r="J127" s="61"/>
      <c r="K127" s="40"/>
      <c r="L127" s="99"/>
      <c r="M127" s="43"/>
      <c r="N127" s="110"/>
      <c r="O127" s="121"/>
      <c r="P127" s="347"/>
      <c r="Q127" s="348"/>
      <c r="R127" s="183"/>
    </row>
    <row r="128" spans="1:21" s="27" customFormat="1" ht="11.25" thickBot="1">
      <c r="A128" s="218"/>
      <c r="B128" s="219"/>
      <c r="C128" s="266"/>
      <c r="D128" s="220"/>
      <c r="E128" s="221"/>
      <c r="F128" s="222"/>
      <c r="G128" s="223"/>
      <c r="H128" s="154"/>
      <c r="I128" s="221"/>
      <c r="J128" s="224"/>
      <c r="K128" s="218"/>
      <c r="L128" s="225"/>
      <c r="M128" s="291"/>
      <c r="N128" s="188"/>
      <c r="O128" s="226"/>
      <c r="P128" s="227"/>
      <c r="Q128" s="297">
        <f>SUM(Q97:Q127)</f>
        <v>7329375</v>
      </c>
      <c r="R128" s="183"/>
    </row>
    <row r="129" spans="1:19" s="27" customFormat="1" ht="11.25" thickBot="1">
      <c r="A129" s="230"/>
      <c r="B129" s="231"/>
      <c r="C129" s="267"/>
      <c r="D129" s="232"/>
      <c r="E129" s="233"/>
      <c r="F129" s="234"/>
      <c r="G129" s="287"/>
      <c r="H129" s="124"/>
      <c r="I129" s="233"/>
      <c r="J129" s="235"/>
      <c r="K129" s="390" t="s">
        <v>233</v>
      </c>
      <c r="L129" s="391"/>
      <c r="M129" s="392"/>
      <c r="N129" s="393">
        <v>-68167</v>
      </c>
      <c r="O129" s="337" t="s">
        <v>217</v>
      </c>
      <c r="P129" s="328"/>
      <c r="Q129" s="216">
        <f>SUM(Q95,Q128)</f>
        <v>7735775</v>
      </c>
      <c r="R129" s="229"/>
    </row>
    <row r="130" spans="1:19" s="27" customFormat="1" ht="11.25" thickBot="1">
      <c r="A130" s="230"/>
      <c r="B130" s="231"/>
      <c r="C130" s="267"/>
      <c r="D130" s="232"/>
      <c r="E130" s="233"/>
      <c r="F130" s="234"/>
      <c r="G130" s="287"/>
      <c r="H130" s="124"/>
      <c r="I130" s="233"/>
      <c r="J130" s="235"/>
      <c r="K130" s="329" t="s">
        <v>213</v>
      </c>
      <c r="L130" s="330"/>
      <c r="M130" s="331"/>
      <c r="N130" s="332">
        <f>N6+Q64+N129</f>
        <v>10900000</v>
      </c>
      <c r="O130" s="236"/>
      <c r="P130" s="239"/>
      <c r="Q130" s="241"/>
      <c r="R130" s="229"/>
    </row>
    <row r="131" spans="1:19" s="192" customFormat="1" ht="11.25" thickBot="1">
      <c r="A131" s="230"/>
      <c r="B131" s="231"/>
      <c r="C131" s="267"/>
      <c r="D131" s="232"/>
      <c r="E131" s="233"/>
      <c r="F131" s="234"/>
      <c r="G131" s="287"/>
      <c r="H131" s="124"/>
      <c r="I131" s="233"/>
      <c r="J131" s="235"/>
      <c r="K131" s="333" t="s">
        <v>215</v>
      </c>
      <c r="L131" s="334"/>
      <c r="M131" s="331"/>
      <c r="N131" s="352">
        <f>Q131-N130</f>
        <v>11311222</v>
      </c>
      <c r="O131" s="338" t="s">
        <v>219</v>
      </c>
      <c r="P131" s="328"/>
      <c r="Q131" s="375">
        <f>SUM(Q83,Q129)</f>
        <v>22211222</v>
      </c>
      <c r="R131" s="237"/>
      <c r="S131" s="27"/>
    </row>
    <row r="132" spans="1:19" s="192" customFormat="1" ht="11.25" thickBot="1">
      <c r="A132" s="230"/>
      <c r="B132" s="231"/>
      <c r="C132" s="267"/>
      <c r="D132" s="232"/>
      <c r="E132" s="233"/>
      <c r="F132" s="234"/>
      <c r="G132" s="287"/>
      <c r="H132" s="124"/>
      <c r="I132" s="233"/>
      <c r="J132" s="235"/>
      <c r="K132" s="329" t="s">
        <v>234</v>
      </c>
      <c r="L132" s="334"/>
      <c r="M132" s="331"/>
      <c r="N132" s="353">
        <v>-43055</v>
      </c>
      <c r="O132" s="308" t="s">
        <v>214</v>
      </c>
      <c r="P132" s="309"/>
      <c r="Q132" s="389">
        <f>N132+N129</f>
        <v>-111222</v>
      </c>
      <c r="R132" s="237"/>
      <c r="S132" s="27" t="s">
        <v>229</v>
      </c>
    </row>
    <row r="133" spans="1:19" s="192" customFormat="1" ht="12.75" thickBot="1">
      <c r="A133" s="230"/>
      <c r="B133" s="231"/>
      <c r="C133" s="267"/>
      <c r="D133" s="232"/>
      <c r="E133" s="233"/>
      <c r="F133" s="234"/>
      <c r="G133" s="287"/>
      <c r="H133" s="124"/>
      <c r="I133" s="233"/>
      <c r="J133" s="235"/>
      <c r="K133" s="339" t="s">
        <v>220</v>
      </c>
      <c r="L133" s="334"/>
      <c r="M133" s="334"/>
      <c r="N133" s="388">
        <f>N131+N132</f>
        <v>11268167</v>
      </c>
      <c r="O133" s="236"/>
      <c r="P133" s="239"/>
      <c r="Q133" s="354">
        <f>H83+Q131+Q132</f>
        <v>41200000</v>
      </c>
      <c r="R133" s="237"/>
      <c r="S133" s="27"/>
    </row>
    <row r="134" spans="1:19" s="27" customFormat="1" ht="11.25" thickBot="1">
      <c r="A134" s="40"/>
      <c r="B134" s="70"/>
      <c r="C134" s="268"/>
      <c r="D134" s="71"/>
      <c r="E134" s="71"/>
      <c r="F134" s="72"/>
      <c r="G134" s="71"/>
      <c r="H134" s="71"/>
      <c r="I134" s="71"/>
      <c r="J134" s="73"/>
      <c r="K134" s="93"/>
      <c r="L134" s="100"/>
      <c r="M134" s="71"/>
      <c r="N134" s="238"/>
      <c r="O134" s="114"/>
      <c r="P134" s="240"/>
      <c r="Q134" s="238"/>
      <c r="R134" s="184"/>
    </row>
    <row r="135" spans="1:19">
      <c r="A135" s="21"/>
      <c r="B135" s="2"/>
      <c r="C135" s="269"/>
      <c r="S135" s="27"/>
    </row>
    <row r="136" spans="1:19">
      <c r="A136" s="8"/>
      <c r="B136" s="2" t="s">
        <v>62</v>
      </c>
      <c r="C136" s="269"/>
      <c r="Q136" s="1"/>
    </row>
    <row r="137" spans="1:19">
      <c r="A137" s="8"/>
      <c r="B137" s="17" t="s">
        <v>63</v>
      </c>
      <c r="C137" s="270"/>
      <c r="D137" s="18"/>
      <c r="E137" s="18"/>
      <c r="F137" s="18"/>
      <c r="G137" s="18"/>
      <c r="H137" s="18"/>
      <c r="I137" s="18"/>
      <c r="J137" s="18"/>
    </row>
    <row r="138" spans="1:19">
      <c r="A138" s="8"/>
      <c r="B138" s="77" t="s">
        <v>76</v>
      </c>
      <c r="C138" s="271"/>
      <c r="D138" s="8"/>
      <c r="E138" s="8"/>
      <c r="F138" s="8"/>
      <c r="G138" s="8"/>
      <c r="H138" s="8"/>
      <c r="I138" s="8"/>
      <c r="J138" s="8"/>
    </row>
    <row r="139" spans="1:19">
      <c r="A139" s="8"/>
      <c r="B139" s="9" t="s">
        <v>77</v>
      </c>
      <c r="C139" s="272"/>
      <c r="D139" s="10"/>
      <c r="E139" s="10"/>
      <c r="F139" s="10"/>
      <c r="G139" s="10"/>
      <c r="H139" s="10"/>
      <c r="I139" s="10"/>
      <c r="J139" s="10"/>
    </row>
    <row r="140" spans="1:19">
      <c r="A140" s="8"/>
      <c r="B140" s="5" t="s">
        <v>78</v>
      </c>
      <c r="C140" s="273"/>
      <c r="D140" s="6"/>
      <c r="E140" s="6"/>
      <c r="F140" s="6"/>
      <c r="G140" s="6"/>
      <c r="H140" s="6"/>
      <c r="I140" s="6"/>
      <c r="J140" s="6"/>
    </row>
    <row r="141" spans="1:19">
      <c r="A141" s="8"/>
      <c r="B141" s="5"/>
      <c r="C141" s="273"/>
      <c r="D141" s="6"/>
      <c r="E141" s="6"/>
      <c r="F141" s="6"/>
      <c r="G141" s="6"/>
      <c r="H141" s="6"/>
      <c r="I141" s="6"/>
      <c r="J141" s="6"/>
    </row>
    <row r="142" spans="1:19" ht="12" customHeight="1">
      <c r="A142" s="8"/>
      <c r="B142" s="19"/>
      <c r="C142" s="271"/>
      <c r="D142" s="8"/>
      <c r="E142" s="8"/>
      <c r="F142" s="8"/>
      <c r="G142" s="8"/>
      <c r="H142" s="8"/>
      <c r="I142" s="8"/>
    </row>
    <row r="143" spans="1:19" ht="12" customHeight="1">
      <c r="A143" s="8"/>
      <c r="B143" s="7"/>
      <c r="C143" s="269"/>
    </row>
    <row r="144" spans="1:19" ht="12" customHeight="1">
      <c r="A144" s="8"/>
      <c r="B144" s="7"/>
      <c r="C144" s="269"/>
    </row>
    <row r="145" spans="1:2" ht="12" customHeight="1">
      <c r="A145" s="8"/>
      <c r="B145" s="8"/>
    </row>
    <row r="146" spans="1:2" ht="12" customHeight="1">
      <c r="A146" s="8"/>
      <c r="B146" s="8"/>
    </row>
    <row r="147" spans="1:2" ht="12" customHeight="1"/>
    <row r="148" spans="1:2" ht="12" customHeight="1"/>
    <row r="149" spans="1:2" ht="12" customHeight="1"/>
  </sheetData>
  <mergeCells count="14">
    <mergeCell ref="G117:H117"/>
    <mergeCell ref="P3:Q3"/>
    <mergeCell ref="A2:J2"/>
    <mergeCell ref="A8:A10"/>
    <mergeCell ref="A12:A19"/>
    <mergeCell ref="A23:A26"/>
    <mergeCell ref="B8:B10"/>
    <mergeCell ref="B23:B26"/>
    <mergeCell ref="B12:B19"/>
    <mergeCell ref="C12:C13"/>
    <mergeCell ref="C14:C15"/>
    <mergeCell ref="C16:C17"/>
    <mergeCell ref="C18:C19"/>
    <mergeCell ref="C8:C10"/>
  </mergeCells>
  <phoneticPr fontId="2"/>
  <pageMargins left="0.11811023622047245" right="0.11811023622047245" top="0" bottom="0" header="0.31496062992125984" footer="0.31496062992125984"/>
  <pageSetup paperSize="8" scale="8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MURAKIK</dc:creator>
  <cp:lastModifiedBy>SFCAD-7</cp:lastModifiedBy>
  <cp:lastPrinted>2021-08-26T05:22:40Z</cp:lastPrinted>
  <dcterms:created xsi:type="dcterms:W3CDTF">2021-04-26T02:55:30Z</dcterms:created>
  <dcterms:modified xsi:type="dcterms:W3CDTF">2021-08-26T07:03:37Z</dcterms:modified>
</cp:coreProperties>
</file>