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eita\Desktop\"/>
    </mc:Choice>
  </mc:AlternateContent>
  <xr:revisionPtr revIDLastSave="0" documentId="13_ncr:1_{9C3A9E45-BB32-49C6-82B4-81C8E829087C}" xr6:coauthVersionLast="47" xr6:coauthVersionMax="47" xr10:uidLastSave="{00000000-0000-0000-0000-000000000000}"/>
  <bookViews>
    <workbookView xWindow="3864" yWindow="528" windowWidth="19176" windowHeight="10908" firstSheet="6" activeTab="8" xr2:uid="{00000000-000D-0000-FFFF-FFFF00000000}"/>
  </bookViews>
  <sheets>
    <sheet name="A棟設備" sheetId="27" state="hidden" r:id="rId1"/>
    <sheet name="大阪南港" sheetId="40" r:id="rId2"/>
    <sheet name="江東橋ホテル" sheetId="39" r:id="rId3"/>
    <sheet name="オイレス藤沢" sheetId="38" r:id="rId4"/>
    <sheet name="サイバニクス" sheetId="34" r:id="rId5"/>
    <sheet name="小平" sheetId="37" r:id="rId6"/>
    <sheet name="YIS" sheetId="33" r:id="rId7"/>
    <sheet name="三田" sheetId="42" r:id="rId8"/>
    <sheet name="ヘルスケア" sheetId="32" r:id="rId9"/>
    <sheet name="ダッシュボード" sheetId="41" r:id="rId10"/>
    <sheet name="VINAGARDENS" sheetId="36" r:id="rId11"/>
    <sheet name="橘処理センター" sheetId="35" r:id="rId12"/>
    <sheet name="プロロジス八千代" sheetId="31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</externalReferences>
  <definedNames>
    <definedName name="__________RD4">#N/A</definedName>
    <definedName name="_________RD4">#N/A</definedName>
    <definedName name="________RD4">#N/A</definedName>
    <definedName name="_______RD4">#N/A</definedName>
    <definedName name="______RD4">#N/A</definedName>
    <definedName name="_____RD4">#N/A</definedName>
    <definedName name="____RD4">#N/A</definedName>
    <definedName name="___RD4">#N/A</definedName>
    <definedName name="__123Graph_D" hidden="1">[1]削孔!#REF!</definedName>
    <definedName name="__123Graph_E" hidden="1">[1]削孔!#REF!</definedName>
    <definedName name="__RD4">#N/A</definedName>
    <definedName name="_Fill" hidden="1">#REF!</definedName>
    <definedName name="_xlnm._FilterDatabase" hidden="1">#REF!</definedName>
    <definedName name="_Order1" hidden="1">1</definedName>
    <definedName name="_Order2" hidden="1">1</definedName>
    <definedName name="_RD4">#N/A</definedName>
    <definedName name="・">#N/A</definedName>
    <definedName name="a">[2]エラー出力!$A:$AMJ</definedName>
    <definedName name="Ｂ．電気設備工事" localSheetId="7">#REF!</definedName>
    <definedName name="Ｂ．電気設備工事">#REF!</definedName>
    <definedName name="ＢＧＭ設備工事" localSheetId="7">#REF!</definedName>
    <definedName name="ＢＧＭ設備工事">#REF!</definedName>
    <definedName name="BUKA" localSheetId="0">[3]ｺｰﾄﾞ!#REF!</definedName>
    <definedName name="BUKA" localSheetId="10">[3]ｺｰﾄﾞ!#REF!</definedName>
    <definedName name="BUKA" localSheetId="6">[3]ｺｰﾄﾞ!#REF!</definedName>
    <definedName name="BUKA" localSheetId="3">[3]ｺｰﾄﾞ!#REF!</definedName>
    <definedName name="BUKA" localSheetId="4">[3]ｺｰﾄﾞ!#REF!</definedName>
    <definedName name="BUKA" localSheetId="9">[4]ｺｰﾄﾞ!#REF!</definedName>
    <definedName name="BUKA" localSheetId="12">[3]ｺｰﾄﾞ!#REF!</definedName>
    <definedName name="BUKA" localSheetId="8">[3]ｺｰﾄﾞ!#REF!</definedName>
    <definedName name="BUKA" localSheetId="11">[3]ｺｰﾄﾞ!#REF!</definedName>
    <definedName name="BUKA" localSheetId="2">[3]ｺｰﾄﾞ!#REF!</definedName>
    <definedName name="BUKA" localSheetId="7">[3]ｺｰﾄﾞ!#REF!</definedName>
    <definedName name="BUKA" localSheetId="5">[3]ｺｰﾄﾞ!#REF!</definedName>
    <definedName name="BUKA" localSheetId="1">[3]ｺｰﾄﾞ!#REF!</definedName>
    <definedName name="BUKA">[3]ｺｰﾄﾞ!#REF!</definedName>
    <definedName name="_xlnm.Database" localSheetId="7">#REF!</definedName>
    <definedName name="_xlnm.Database">#REF!</definedName>
    <definedName name="HT1_">#N/A</definedName>
    <definedName name="HT2_">#N/A</definedName>
    <definedName name="ID" localSheetId="7">#REF!</definedName>
    <definedName name="ID">#REF!</definedName>
    <definedName name="LR">#N/A</definedName>
    <definedName name="LS">#N/A</definedName>
    <definedName name="MIBUN" localSheetId="0">[3]ｺｰﾄﾞ!#REF!</definedName>
    <definedName name="MIBUN" localSheetId="10">[3]ｺｰﾄﾞ!#REF!</definedName>
    <definedName name="MIBUN" localSheetId="6">[3]ｺｰﾄﾞ!#REF!</definedName>
    <definedName name="MIBUN" localSheetId="3">[3]ｺｰﾄﾞ!#REF!</definedName>
    <definedName name="MIBUN" localSheetId="4">[3]ｺｰﾄﾞ!#REF!</definedName>
    <definedName name="MIBUN" localSheetId="9">[4]ｺｰﾄﾞ!#REF!</definedName>
    <definedName name="MIBUN" localSheetId="12">[3]ｺｰﾄﾞ!#REF!</definedName>
    <definedName name="MIBUN" localSheetId="8">[3]ｺｰﾄﾞ!#REF!</definedName>
    <definedName name="MIBUN" localSheetId="11">[3]ｺｰﾄﾞ!#REF!</definedName>
    <definedName name="MIBUN" localSheetId="2">[3]ｺｰﾄﾞ!#REF!</definedName>
    <definedName name="MIBUN" localSheetId="7">[3]ｺｰﾄﾞ!#REF!</definedName>
    <definedName name="MIBUN" localSheetId="5">[3]ｺｰﾄﾞ!#REF!</definedName>
    <definedName name="MIBUN" localSheetId="1">[3]ｺｰﾄﾞ!#REF!</definedName>
    <definedName name="MIBUN">[3]ｺｰﾄﾞ!#REF!</definedName>
    <definedName name="_xlnm.Print_Area" localSheetId="0">A棟設備!$A$1:$Q$36</definedName>
    <definedName name="_xlnm.Print_Area" localSheetId="10">VINAGARDENS!$A$1:$O$33</definedName>
    <definedName name="_xlnm.Print_Area" localSheetId="6">YIS!$A$1:$O$33</definedName>
    <definedName name="_xlnm.Print_Area" localSheetId="3">オイレス藤沢!$A$1:$O$33</definedName>
    <definedName name="_xlnm.Print_Area" localSheetId="4">サイバニクス!$A$1:$O$33</definedName>
    <definedName name="_xlnm.Print_Area" localSheetId="9">ダッシュボード!$A$1:$K$27</definedName>
    <definedName name="_xlnm.Print_Area" localSheetId="12">プロロジス八千代!$A$1:$O$32</definedName>
    <definedName name="_xlnm.Print_Area" localSheetId="8">ヘルスケア!$A$1:$O$36</definedName>
    <definedName name="_xlnm.Print_Area" localSheetId="11">橘処理センター!$A$1:$O$33</definedName>
    <definedName name="_xlnm.Print_Area" localSheetId="2">江東橋ホテル!$A$1:$O$33</definedName>
    <definedName name="_xlnm.Print_Area" localSheetId="7">三田!$A$1:$O$32</definedName>
    <definedName name="_xlnm.Print_Area" localSheetId="5">小平!$A$1:$O$33</definedName>
    <definedName name="_xlnm.Print_Area" localSheetId="1">大阪南港!$A$1:$O$33</definedName>
    <definedName name="_xlnm.Print_Area">'[5].書式'!$A:$H</definedName>
    <definedName name="Print_Area_MI" localSheetId="7">#REF!</definedName>
    <definedName name="Print_Area_MI">#REF!</definedName>
    <definedName name="_xlnm.Print_Titles">'[5].書式'!$A$1:$AMJ$1</definedName>
    <definedName name="_xlnm.Recorder" localSheetId="7">#REF!</definedName>
    <definedName name="_xlnm.Recorder">#REF!</definedName>
    <definedName name="TEI">#N/A</definedName>
    <definedName name="エラー一覧" localSheetId="7">#REF!</definedName>
    <definedName name="エラー一覧">#REF!</definedName>
    <definedName name="コンセント設備工事" localSheetId="7">#REF!</definedName>
    <definedName name="コンセント設備工事">#REF!</definedName>
    <definedName name="サイズ" localSheetId="7">#REF!</definedName>
    <definedName name="サイズ">#REF!</definedName>
    <definedName name="テレビ共同受信設備工事" localSheetId="7">#REF!</definedName>
    <definedName name="テレビ共同受信設備工事">#REF!</definedName>
    <definedName name="マーク" localSheetId="7">#REF!</definedName>
    <definedName name="マーク">#REF!</definedName>
    <definedName name="開始時間">[6]開始時間!$A$1:$A$48</definedName>
    <definedName name="外灯設備工事" localSheetId="7">#REF!</definedName>
    <definedName name="外灯設備工事">#REF!</definedName>
    <definedName name="幹線設備工事" localSheetId="7">#REF!</definedName>
    <definedName name="幹線設備工事">#REF!</definedName>
    <definedName name="月">[6]月!$A$1:$A$12</definedName>
    <definedName name="作業時間" localSheetId="0">[6]開始時間!#REF!</definedName>
    <definedName name="作業時間" localSheetId="10">[6]開始時間!#REF!</definedName>
    <definedName name="作業時間" localSheetId="6">[6]開始時間!#REF!</definedName>
    <definedName name="作業時間" localSheetId="3">[6]開始時間!#REF!</definedName>
    <definedName name="作業時間" localSheetId="4">[6]開始時間!#REF!</definedName>
    <definedName name="作業時間" localSheetId="12">[6]開始時間!#REF!</definedName>
    <definedName name="作業時間" localSheetId="8">[6]開始時間!#REF!</definedName>
    <definedName name="作業時間" localSheetId="11">[6]開始時間!#REF!</definedName>
    <definedName name="作業時間" localSheetId="2">[6]開始時間!#REF!</definedName>
    <definedName name="作業時間" localSheetId="7">[6]開始時間!#REF!</definedName>
    <definedName name="作業時間" localSheetId="5">[6]開始時間!#REF!</definedName>
    <definedName name="作業時間" localSheetId="1">[6]開始時間!#REF!</definedName>
    <definedName name="作業時間">[6]開始時間!#REF!</definedName>
    <definedName name="作業者名">[6]作業者名!$A$1:$A$1</definedName>
    <definedName name="自動火災報知設備工事" localSheetId="7">#REF!</definedName>
    <definedName name="自動火災報知設備工事">#REF!</definedName>
    <definedName name="受変電設備工事" localSheetId="7">#REF!</definedName>
    <definedName name="受変電設備工事">#REF!</definedName>
    <definedName name="終了時間">[6]終了時間!$A$1:$A$52</definedName>
    <definedName name="重量" localSheetId="7">#REF!</definedName>
    <definedName name="重量">#REF!</definedName>
    <definedName name="情報用配管設備工事" localSheetId="7">#REF!</definedName>
    <definedName name="情報用配管設備工事">#REF!</definedName>
    <definedName name="数_量" localSheetId="7">#REF!</definedName>
    <definedName name="数_量">#REF!</definedName>
    <definedName name="成美" localSheetId="0">[3]ｺｰﾄﾞ!#REF!</definedName>
    <definedName name="成美" localSheetId="10">[3]ｺｰﾄﾞ!#REF!</definedName>
    <definedName name="成美" localSheetId="6">[3]ｺｰﾄﾞ!#REF!</definedName>
    <definedName name="成美" localSheetId="3">[3]ｺｰﾄﾞ!#REF!</definedName>
    <definedName name="成美" localSheetId="4">[3]ｺｰﾄﾞ!#REF!</definedName>
    <definedName name="成美" localSheetId="9">[4]ｺｰﾄﾞ!#REF!</definedName>
    <definedName name="成美" localSheetId="12">[3]ｺｰﾄﾞ!#REF!</definedName>
    <definedName name="成美" localSheetId="8">[3]ｺｰﾄﾞ!#REF!</definedName>
    <definedName name="成美" localSheetId="11">[3]ｺｰﾄﾞ!#REF!</definedName>
    <definedName name="成美" localSheetId="2">[3]ｺｰﾄﾞ!#REF!</definedName>
    <definedName name="成美" localSheetId="7">[3]ｺｰﾄﾞ!#REF!</definedName>
    <definedName name="成美" localSheetId="5">[3]ｺｰﾄﾞ!#REF!</definedName>
    <definedName name="成美" localSheetId="1">[3]ｺｰﾄﾞ!#REF!</definedName>
    <definedName name="成美">[3]ｺｰﾄﾞ!#REF!</definedName>
    <definedName name="通信引込設備工事" localSheetId="7">#REF!</definedName>
    <definedName name="通信引込設備工事">#REF!</definedName>
    <definedName name="電灯設備工事" localSheetId="7">#REF!</definedName>
    <definedName name="電灯設備工事">#REF!</definedName>
    <definedName name="電力引込設備工事" localSheetId="7">#REF!</definedName>
    <definedName name="電力引込設備工事">#REF!</definedName>
    <definedName name="電話設備工事" localSheetId="7">#REF!</definedName>
    <definedName name="電話設備工事">#REF!</definedName>
    <definedName name="渡り廊下設備工事" localSheetId="7">#REF!</definedName>
    <definedName name="渡り廊下設備工事">#REF!</definedName>
    <definedName name="動力設備工事" localSheetId="7">#REF!</definedName>
    <definedName name="動力設備工事">#REF!</definedName>
    <definedName name="日">[6]日!$A$1:$A$4</definedName>
    <definedName name="入力" localSheetId="7">#REF!</definedName>
    <definedName name="入力">#REF!</definedName>
    <definedName name="年">[6]年!$A$1:$A$30</definedName>
    <definedName name="部材名" localSheetId="7">#REF!</definedName>
    <definedName name="部材名">#REF!</definedName>
    <definedName name="防犯設備工事" localSheetId="7">#REF!</definedName>
    <definedName name="防犯設備工事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28" i="31" l="1"/>
  <c r="N20" i="36"/>
  <c r="U36" i="32"/>
  <c r="W16" i="36"/>
  <c r="N27" i="33" l="1"/>
  <c r="F76" i="41" l="1"/>
  <c r="F73" i="41"/>
  <c r="E58" i="41"/>
  <c r="E59" i="41"/>
  <c r="E60" i="41"/>
  <c r="E61" i="41"/>
  <c r="E57" i="41"/>
  <c r="G47" i="41"/>
  <c r="F51" i="41"/>
  <c r="H36" i="41"/>
  <c r="H34" i="41"/>
  <c r="E41" i="41"/>
  <c r="D31" i="41"/>
  <c r="H45" i="41"/>
  <c r="E42" i="41"/>
  <c r="G42" i="41"/>
  <c r="I38" i="41"/>
  <c r="H52" i="41"/>
  <c r="G43" i="41"/>
  <c r="G29" i="41"/>
  <c r="D40" i="41"/>
  <c r="E39" i="41"/>
  <c r="I46" i="41"/>
  <c r="F49" i="41"/>
  <c r="G49" i="41"/>
  <c r="I53" i="41"/>
  <c r="D44" i="41"/>
  <c r="F53" i="41"/>
  <c r="D38" i="41"/>
  <c r="G40" i="41"/>
  <c r="F32" i="41"/>
  <c r="D39" i="41"/>
  <c r="D46" i="41"/>
  <c r="I29" i="41"/>
  <c r="D33" i="41"/>
  <c r="H54" i="41"/>
  <c r="G38" i="41"/>
  <c r="E50" i="41"/>
  <c r="F39" i="41"/>
  <c r="I42" i="41"/>
  <c r="D49" i="41"/>
  <c r="F36" i="41"/>
  <c r="I31" i="41"/>
  <c r="G48" i="41"/>
  <c r="I49" i="41"/>
  <c r="F34" i="41"/>
  <c r="E47" i="41"/>
  <c r="D45" i="41"/>
  <c r="I35" i="41"/>
  <c r="I41" i="41"/>
  <c r="I32" i="41"/>
  <c r="I45" i="41"/>
  <c r="F31" i="41"/>
  <c r="H47" i="41"/>
  <c r="H51" i="41"/>
  <c r="H37" i="41"/>
  <c r="H48" i="41"/>
  <c r="H50" i="41"/>
  <c r="D37" i="41"/>
  <c r="E29" i="41"/>
  <c r="E43" i="41"/>
  <c r="D52" i="41"/>
  <c r="H33" i="41"/>
  <c r="E34" i="41"/>
  <c r="G41" i="41"/>
  <c r="E37" i="41"/>
  <c r="G39" i="41"/>
  <c r="H46" i="41"/>
  <c r="E53" i="41"/>
  <c r="I51" i="41"/>
  <c r="D41" i="41"/>
  <c r="G30" i="41"/>
  <c r="F44" i="41"/>
  <c r="F37" i="41"/>
  <c r="G31" i="41"/>
  <c r="G35" i="41"/>
  <c r="I30" i="41"/>
  <c r="F33" i="41"/>
  <c r="E33" i="41"/>
  <c r="E51" i="41"/>
  <c r="H32" i="41"/>
  <c r="F48" i="41"/>
  <c r="G44" i="41"/>
  <c r="I39" i="41"/>
  <c r="F42" i="41"/>
  <c r="I48" i="41"/>
  <c r="G50" i="41"/>
  <c r="I47" i="41"/>
  <c r="D50" i="41"/>
  <c r="E46" i="41"/>
  <c r="G36" i="41"/>
  <c r="H35" i="41"/>
  <c r="E54" i="41"/>
  <c r="F52" i="41"/>
  <c r="D47" i="41"/>
  <c r="H31" i="41"/>
  <c r="F54" i="41"/>
  <c r="G52" i="41"/>
  <c r="H41" i="41"/>
  <c r="I34" i="41"/>
  <c r="E30" i="41"/>
  <c r="F41" i="41"/>
  <c r="F40" i="41"/>
  <c r="E32" i="41"/>
  <c r="E40" i="41"/>
  <c r="D32" i="41"/>
  <c r="I37" i="41"/>
  <c r="F35" i="41"/>
  <c r="I54" i="41"/>
  <c r="E31" i="41"/>
  <c r="I43" i="41"/>
  <c r="H49" i="41"/>
  <c r="F47" i="41"/>
  <c r="G45" i="41"/>
  <c r="F29" i="41"/>
  <c r="F38" i="41"/>
  <c r="D36" i="41"/>
  <c r="E44" i="41"/>
  <c r="H42" i="41"/>
  <c r="E49" i="41"/>
  <c r="D42" i="41"/>
  <c r="F43" i="41"/>
  <c r="G34" i="41"/>
  <c r="D53" i="41"/>
  <c r="G53" i="41"/>
  <c r="F46" i="41"/>
  <c r="E36" i="41"/>
  <c r="G46" i="41"/>
  <c r="D34" i="41"/>
  <c r="G37" i="41"/>
  <c r="D54" i="41"/>
  <c r="H29" i="41"/>
  <c r="H43" i="41"/>
  <c r="H44" i="41"/>
  <c r="D48" i="41"/>
  <c r="E45" i="41"/>
  <c r="E35" i="41"/>
  <c r="E52" i="41"/>
  <c r="I36" i="41"/>
  <c r="H38" i="41"/>
  <c r="H40" i="41"/>
  <c r="G33" i="41"/>
  <c r="D35" i="41"/>
  <c r="I40" i="41"/>
  <c r="H30" i="41"/>
  <c r="F30" i="41"/>
  <c r="I44" i="41"/>
  <c r="G51" i="41"/>
  <c r="D51" i="41"/>
  <c r="I50" i="41"/>
  <c r="E38" i="41"/>
  <c r="D29" i="41"/>
  <c r="H39" i="41"/>
  <c r="I33" i="41"/>
  <c r="F50" i="41"/>
  <c r="E48" i="41"/>
  <c r="D43" i="41"/>
  <c r="I52" i="41"/>
  <c r="F45" i="41"/>
  <c r="D30" i="41"/>
  <c r="G54" i="41"/>
  <c r="G32" i="41"/>
  <c r="H53" i="41"/>
  <c r="N17" i="35" l="1"/>
  <c r="N7" i="35"/>
  <c r="N43" i="35"/>
  <c r="N8" i="36"/>
  <c r="N43" i="36"/>
  <c r="N25" i="31"/>
  <c r="N27" i="31" s="1"/>
  <c r="N7" i="31"/>
  <c r="N65" i="31"/>
  <c r="N50" i="31"/>
  <c r="E8" i="31"/>
  <c r="N66" i="31" l="1"/>
  <c r="N35" i="32" l="1"/>
  <c r="N9" i="42" l="1"/>
  <c r="N11" i="42" s="1"/>
  <c r="F22" i="42" l="1"/>
  <c r="C22" i="42"/>
  <c r="E21" i="42"/>
  <c r="D21" i="42" s="1"/>
  <c r="E20" i="42"/>
  <c r="D20" i="42" s="1"/>
  <c r="E19" i="42"/>
  <c r="D19" i="42" s="1"/>
  <c r="E18" i="42"/>
  <c r="D18" i="42" s="1"/>
  <c r="E17" i="42"/>
  <c r="D17" i="42" s="1"/>
  <c r="E16" i="42"/>
  <c r="D16" i="42" s="1"/>
  <c r="E15" i="42"/>
  <c r="D15" i="42" s="1"/>
  <c r="E14" i="42"/>
  <c r="D14" i="42" s="1"/>
  <c r="D8" i="42"/>
  <c r="D27" i="42" s="1"/>
  <c r="J9" i="42" s="1"/>
  <c r="O1" i="42"/>
  <c r="A1" i="42"/>
  <c r="D18" i="41"/>
  <c r="E17" i="41"/>
  <c r="D17" i="41"/>
  <c r="G17" i="41"/>
  <c r="E18" i="41"/>
  <c r="D26" i="41"/>
  <c r="C28" i="42" l="1"/>
  <c r="E22" i="42"/>
  <c r="D28" i="42" s="1"/>
  <c r="J10" i="42" s="1"/>
  <c r="C27" i="42" s="1"/>
  <c r="E8" i="32"/>
  <c r="E8" i="35"/>
  <c r="N52" i="35"/>
  <c r="E8" i="36"/>
  <c r="N50" i="36"/>
  <c r="E16" i="31"/>
  <c r="N76" i="31"/>
  <c r="G18" i="41"/>
  <c r="F18" i="41"/>
  <c r="F17" i="41"/>
  <c r="E27" i="42" l="1"/>
  <c r="C8" i="42"/>
  <c r="F27" i="42"/>
  <c r="C29" i="42"/>
  <c r="E28" i="42"/>
  <c r="F28" i="42"/>
  <c r="D29" i="42"/>
  <c r="E29" i="42" s="1"/>
  <c r="F22" i="32"/>
  <c r="H18" i="41"/>
  <c r="I18" i="41"/>
  <c r="I17" i="41"/>
  <c r="H17" i="41"/>
  <c r="F29" i="42" l="1"/>
  <c r="K2" i="36"/>
  <c r="E40" i="35" l="1"/>
  <c r="E16" i="36" l="1"/>
  <c r="E16" i="37" l="1"/>
  <c r="N13" i="37"/>
  <c r="N18" i="33" l="1"/>
  <c r="D8" i="33"/>
  <c r="N12" i="33"/>
  <c r="J27" i="32" l="1"/>
  <c r="N28" i="32"/>
  <c r="C28" i="31" l="1"/>
  <c r="C27" i="31"/>
  <c r="C28" i="32"/>
  <c r="C28" i="35"/>
  <c r="C27" i="35"/>
  <c r="C28" i="36"/>
  <c r="C27" i="36"/>
  <c r="C28" i="39"/>
  <c r="C27" i="39"/>
  <c r="C8" i="39" s="1"/>
  <c r="C28" i="40"/>
  <c r="C27" i="40"/>
  <c r="C8" i="40" s="1"/>
  <c r="C22" i="40"/>
  <c r="E21" i="40"/>
  <c r="E20" i="40"/>
  <c r="E19" i="40"/>
  <c r="E18" i="40"/>
  <c r="D18" i="40" s="1"/>
  <c r="E17" i="40"/>
  <c r="E16" i="40"/>
  <c r="E15" i="40"/>
  <c r="E14" i="40"/>
  <c r="D8" i="40"/>
  <c r="D27" i="40" s="1"/>
  <c r="B3" i="40"/>
  <c r="E3" i="40" s="1"/>
  <c r="O1" i="40"/>
  <c r="A1" i="40"/>
  <c r="C22" i="39"/>
  <c r="E21" i="39"/>
  <c r="E20" i="39"/>
  <c r="E19" i="39"/>
  <c r="E18" i="39"/>
  <c r="D18" i="39" s="1"/>
  <c r="E17" i="39"/>
  <c r="E16" i="39"/>
  <c r="E15" i="39"/>
  <c r="E14" i="39"/>
  <c r="D8" i="39"/>
  <c r="D27" i="39" s="1"/>
  <c r="B3" i="39"/>
  <c r="E3" i="39" s="1"/>
  <c r="O1" i="39"/>
  <c r="A1" i="39"/>
  <c r="C22" i="38"/>
  <c r="E21" i="38"/>
  <c r="E20" i="38"/>
  <c r="E19" i="38"/>
  <c r="E18" i="38"/>
  <c r="D18" i="38" s="1"/>
  <c r="E17" i="38"/>
  <c r="E16" i="38"/>
  <c r="E15" i="38"/>
  <c r="E14" i="38"/>
  <c r="D8" i="38"/>
  <c r="D27" i="38" s="1"/>
  <c r="J6" i="38" s="1"/>
  <c r="C27" i="38" s="1"/>
  <c r="B3" i="38"/>
  <c r="E3" i="38" s="1"/>
  <c r="O1" i="38"/>
  <c r="A1" i="38"/>
  <c r="B3" i="37"/>
  <c r="D3" i="37" s="1"/>
  <c r="F22" i="37"/>
  <c r="C22" i="37"/>
  <c r="E21" i="37"/>
  <c r="E20" i="37"/>
  <c r="E19" i="37"/>
  <c r="E18" i="37"/>
  <c r="E17" i="37"/>
  <c r="E15" i="37"/>
  <c r="E14" i="37"/>
  <c r="D8" i="37"/>
  <c r="D27" i="37" s="1"/>
  <c r="J7" i="37" s="1"/>
  <c r="C27" i="37" s="1"/>
  <c r="O1" i="37"/>
  <c r="A1" i="37"/>
  <c r="F22" i="36"/>
  <c r="C22" i="36"/>
  <c r="E21" i="36"/>
  <c r="E20" i="36"/>
  <c r="E19" i="36"/>
  <c r="E18" i="36"/>
  <c r="D18" i="36" s="1"/>
  <c r="E17" i="36"/>
  <c r="E15" i="36"/>
  <c r="E14" i="36"/>
  <c r="D8" i="36"/>
  <c r="D27" i="36" s="1"/>
  <c r="B3" i="36"/>
  <c r="O1" i="36"/>
  <c r="A1" i="36"/>
  <c r="K2" i="35"/>
  <c r="F22" i="35"/>
  <c r="C22" i="35"/>
  <c r="E21" i="35"/>
  <c r="E20" i="35"/>
  <c r="E19" i="35"/>
  <c r="E18" i="35"/>
  <c r="E17" i="35"/>
  <c r="E16" i="35"/>
  <c r="E15" i="35"/>
  <c r="E14" i="35"/>
  <c r="D8" i="35"/>
  <c r="D27" i="35" s="1"/>
  <c r="B3" i="35"/>
  <c r="O1" i="35"/>
  <c r="A1" i="35"/>
  <c r="B3" i="34"/>
  <c r="E3" i="34" s="1"/>
  <c r="F22" i="34"/>
  <c r="C22" i="34"/>
  <c r="E21" i="34"/>
  <c r="E20" i="34"/>
  <c r="E19" i="34"/>
  <c r="E18" i="34"/>
  <c r="D18" i="34" s="1"/>
  <c r="E17" i="34"/>
  <c r="E16" i="34"/>
  <c r="E15" i="34"/>
  <c r="E14" i="34"/>
  <c r="D8" i="34"/>
  <c r="D27" i="34" s="1"/>
  <c r="J7" i="34" s="1"/>
  <c r="C27" i="34" s="1"/>
  <c r="O1" i="34"/>
  <c r="A1" i="34"/>
  <c r="F22" i="33"/>
  <c r="C22" i="33"/>
  <c r="E21" i="33"/>
  <c r="E20" i="33"/>
  <c r="E19" i="33"/>
  <c r="E18" i="33"/>
  <c r="D18" i="33" s="1"/>
  <c r="E17" i="33"/>
  <c r="E16" i="33"/>
  <c r="E15" i="33"/>
  <c r="E14" i="33"/>
  <c r="B3" i="33"/>
  <c r="D3" i="33" s="1"/>
  <c r="O1" i="33"/>
  <c r="A1" i="33"/>
  <c r="Q61" i="32"/>
  <c r="Q45" i="32"/>
  <c r="C22" i="32"/>
  <c r="E21" i="32"/>
  <c r="E20" i="32"/>
  <c r="E19" i="32"/>
  <c r="E17" i="32"/>
  <c r="E18" i="32"/>
  <c r="E16" i="32"/>
  <c r="E15" i="32"/>
  <c r="E14" i="32"/>
  <c r="D8" i="32"/>
  <c r="D27" i="32" s="1"/>
  <c r="B3" i="32"/>
  <c r="C3" i="32" s="1"/>
  <c r="O1" i="32"/>
  <c r="A1" i="32"/>
  <c r="D9" i="41"/>
  <c r="E15" i="41"/>
  <c r="E12" i="41"/>
  <c r="D21" i="41"/>
  <c r="E27" i="41"/>
  <c r="G7" i="41"/>
  <c r="D13" i="41"/>
  <c r="F27" i="41"/>
  <c r="E16" i="41"/>
  <c r="D15" i="41"/>
  <c r="I28" i="41"/>
  <c r="F5" i="41"/>
  <c r="G21" i="41"/>
  <c r="F11" i="41"/>
  <c r="F24" i="41"/>
  <c r="E22" i="41"/>
  <c r="D7" i="41"/>
  <c r="E13" i="41"/>
  <c r="H28" i="41"/>
  <c r="F22" i="41"/>
  <c r="D24" i="41"/>
  <c r="F13" i="41"/>
  <c r="F6" i="41"/>
  <c r="F8" i="41"/>
  <c r="F9" i="41"/>
  <c r="F21" i="41"/>
  <c r="E10" i="41"/>
  <c r="D25" i="41"/>
  <c r="G11" i="41"/>
  <c r="E6" i="41"/>
  <c r="D27" i="41"/>
  <c r="D12" i="41"/>
  <c r="E14" i="41"/>
  <c r="D6" i="41"/>
  <c r="F26" i="41"/>
  <c r="E20" i="41"/>
  <c r="D19" i="41"/>
  <c r="G13" i="41"/>
  <c r="D28" i="41"/>
  <c r="F28" i="41"/>
  <c r="F20" i="41"/>
  <c r="D11" i="41"/>
  <c r="E7" i="41"/>
  <c r="G27" i="41"/>
  <c r="G19" i="41"/>
  <c r="D5" i="41"/>
  <c r="D23" i="41"/>
  <c r="E19" i="41"/>
  <c r="G9" i="41"/>
  <c r="E23" i="41"/>
  <c r="E28" i="41"/>
  <c r="I27" i="41"/>
  <c r="F25" i="41"/>
  <c r="G5" i="41"/>
  <c r="E21" i="41"/>
  <c r="F7" i="41"/>
  <c r="D8" i="41"/>
  <c r="D16" i="41"/>
  <c r="E8" i="41"/>
  <c r="H27" i="41"/>
  <c r="E11" i="41"/>
  <c r="D20" i="41"/>
  <c r="G23" i="41"/>
  <c r="G28" i="41"/>
  <c r="E9" i="41"/>
  <c r="D14" i="41"/>
  <c r="F23" i="41"/>
  <c r="E5" i="41"/>
  <c r="D22" i="41"/>
  <c r="E24" i="41"/>
  <c r="D10" i="41"/>
  <c r="E3" i="37" l="1"/>
  <c r="F3" i="33"/>
  <c r="E9" i="37"/>
  <c r="D3" i="36"/>
  <c r="E9" i="36"/>
  <c r="E3" i="33"/>
  <c r="C3" i="33"/>
  <c r="J8" i="32"/>
  <c r="C27" i="32" s="1"/>
  <c r="F27" i="32" s="1"/>
  <c r="D17" i="40"/>
  <c r="D14" i="40"/>
  <c r="D21" i="40"/>
  <c r="D16" i="40"/>
  <c r="D19" i="40"/>
  <c r="F3" i="40"/>
  <c r="D20" i="40"/>
  <c r="C8" i="38"/>
  <c r="F27" i="40"/>
  <c r="E27" i="40"/>
  <c r="E22" i="40"/>
  <c r="D28" i="40" s="1"/>
  <c r="C3" i="40"/>
  <c r="D15" i="40"/>
  <c r="C29" i="40"/>
  <c r="D3" i="40"/>
  <c r="D16" i="39"/>
  <c r="D20" i="39"/>
  <c r="D21" i="39"/>
  <c r="D15" i="39"/>
  <c r="D17" i="39"/>
  <c r="F3" i="39"/>
  <c r="D19" i="39"/>
  <c r="E22" i="39"/>
  <c r="D28" i="39" s="1"/>
  <c r="D29" i="39" s="1"/>
  <c r="E27" i="39"/>
  <c r="F27" i="39"/>
  <c r="D14" i="39"/>
  <c r="C3" i="39"/>
  <c r="C29" i="39"/>
  <c r="D3" i="39"/>
  <c r="F3" i="38"/>
  <c r="D19" i="38"/>
  <c r="D20" i="38"/>
  <c r="D21" i="38"/>
  <c r="D15" i="38"/>
  <c r="D16" i="38"/>
  <c r="D17" i="38"/>
  <c r="E22" i="38"/>
  <c r="D28" i="38" s="1"/>
  <c r="J7" i="38" s="1"/>
  <c r="C28" i="38" s="1"/>
  <c r="F27" i="38"/>
  <c r="E27" i="38"/>
  <c r="D14" i="38"/>
  <c r="C3" i="38"/>
  <c r="D3" i="38"/>
  <c r="F3" i="37"/>
  <c r="D19" i="37"/>
  <c r="D20" i="37"/>
  <c r="D14" i="37"/>
  <c r="D21" i="37"/>
  <c r="D15" i="37"/>
  <c r="D16" i="37"/>
  <c r="D17" i="37"/>
  <c r="E22" i="37"/>
  <c r="D28" i="37" s="1"/>
  <c r="J8" i="37" s="1"/>
  <c r="C28" i="37" s="1"/>
  <c r="C29" i="37" s="1"/>
  <c r="D18" i="37"/>
  <c r="E27" i="37"/>
  <c r="F27" i="37"/>
  <c r="C3" i="37"/>
  <c r="D17" i="36"/>
  <c r="D19" i="36"/>
  <c r="D20" i="36"/>
  <c r="D21" i="36"/>
  <c r="D15" i="36"/>
  <c r="D16" i="36"/>
  <c r="E22" i="36"/>
  <c r="D28" i="36" s="1"/>
  <c r="F27" i="36"/>
  <c r="E27" i="36"/>
  <c r="D14" i="36"/>
  <c r="C3" i="36"/>
  <c r="C29" i="36"/>
  <c r="D21" i="35"/>
  <c r="D14" i="35"/>
  <c r="D15" i="35"/>
  <c r="D16" i="35"/>
  <c r="D20" i="35"/>
  <c r="D17" i="35"/>
  <c r="D19" i="35"/>
  <c r="E9" i="35"/>
  <c r="E22" i="35"/>
  <c r="D28" i="35" s="1"/>
  <c r="D29" i="35" s="1"/>
  <c r="F27" i="35"/>
  <c r="D18" i="35"/>
  <c r="E27" i="35"/>
  <c r="C3" i="35"/>
  <c r="C29" i="35"/>
  <c r="D3" i="35"/>
  <c r="D17" i="34"/>
  <c r="D15" i="34"/>
  <c r="D16" i="34"/>
  <c r="D19" i="34"/>
  <c r="D21" i="34"/>
  <c r="D20" i="34"/>
  <c r="E9" i="34"/>
  <c r="E22" i="34"/>
  <c r="D28" i="34" s="1"/>
  <c r="J8" i="34" s="1"/>
  <c r="C28" i="34" s="1"/>
  <c r="C29" i="34" s="1"/>
  <c r="E27" i="34"/>
  <c r="F27" i="34"/>
  <c r="C3" i="34"/>
  <c r="D3" i="34"/>
  <c r="F3" i="34"/>
  <c r="D14" i="34"/>
  <c r="D17" i="33"/>
  <c r="D20" i="33"/>
  <c r="D21" i="33"/>
  <c r="D19" i="33"/>
  <c r="D14" i="33"/>
  <c r="E22" i="33"/>
  <c r="D28" i="33" s="1"/>
  <c r="J9" i="33" s="1"/>
  <c r="C28" i="33" s="1"/>
  <c r="D15" i="33"/>
  <c r="D16" i="33"/>
  <c r="D27" i="33"/>
  <c r="J8" i="33" s="1"/>
  <c r="C27" i="33" s="1"/>
  <c r="E9" i="33"/>
  <c r="E9" i="32"/>
  <c r="D20" i="32"/>
  <c r="D21" i="32"/>
  <c r="D16" i="32"/>
  <c r="D17" i="32"/>
  <c r="D19" i="32"/>
  <c r="D18" i="32"/>
  <c r="D15" i="32"/>
  <c r="E22" i="32"/>
  <c r="D28" i="32" s="1"/>
  <c r="D3" i="32"/>
  <c r="D14" i="32"/>
  <c r="E21" i="31"/>
  <c r="E20" i="31"/>
  <c r="E18" i="31"/>
  <c r="E19" i="31"/>
  <c r="E17" i="31"/>
  <c r="E15" i="31"/>
  <c r="E14" i="31"/>
  <c r="H21" i="41"/>
  <c r="H13" i="41"/>
  <c r="I21" i="41"/>
  <c r="F15" i="41"/>
  <c r="G20" i="41"/>
  <c r="H9" i="41"/>
  <c r="G12" i="41"/>
  <c r="I19" i="41"/>
  <c r="G16" i="41"/>
  <c r="I11" i="41"/>
  <c r="H7" i="41"/>
  <c r="H5" i="41"/>
  <c r="F14" i="41"/>
  <c r="G8" i="41"/>
  <c r="I7" i="41"/>
  <c r="F19" i="41"/>
  <c r="G10" i="41"/>
  <c r="I13" i="41"/>
  <c r="H11" i="41"/>
  <c r="F16" i="41"/>
  <c r="G22" i="41"/>
  <c r="G14" i="41"/>
  <c r="G15" i="41"/>
  <c r="G6" i="41"/>
  <c r="F10" i="41"/>
  <c r="I5" i="41"/>
  <c r="F12" i="41"/>
  <c r="I9" i="41"/>
  <c r="H23" i="41"/>
  <c r="I23" i="41"/>
  <c r="G24" i="41"/>
  <c r="D29" i="38" l="1"/>
  <c r="C29" i="33"/>
  <c r="C29" i="38"/>
  <c r="E28" i="34"/>
  <c r="E28" i="38"/>
  <c r="E28" i="39"/>
  <c r="F28" i="39"/>
  <c r="E28" i="40"/>
  <c r="F28" i="34"/>
  <c r="E28" i="35"/>
  <c r="E28" i="36"/>
  <c r="D29" i="36"/>
  <c r="E29" i="36" s="1"/>
  <c r="E28" i="37"/>
  <c r="F28" i="33"/>
  <c r="D29" i="32"/>
  <c r="E27" i="32"/>
  <c r="C29" i="32"/>
  <c r="D29" i="40"/>
  <c r="E29" i="40" s="1"/>
  <c r="F28" i="40"/>
  <c r="F29" i="39"/>
  <c r="E29" i="39"/>
  <c r="F28" i="38"/>
  <c r="D29" i="37"/>
  <c r="F29" i="37" s="1"/>
  <c r="F28" i="37"/>
  <c r="F28" i="36"/>
  <c r="E29" i="35"/>
  <c r="F28" i="35"/>
  <c r="F29" i="35"/>
  <c r="D29" i="34"/>
  <c r="E29" i="34" s="1"/>
  <c r="E28" i="33"/>
  <c r="E27" i="33"/>
  <c r="D29" i="33"/>
  <c r="F27" i="33"/>
  <c r="E28" i="32"/>
  <c r="F28" i="32"/>
  <c r="B3" i="31"/>
  <c r="C8" i="31"/>
  <c r="F22" i="31"/>
  <c r="N87" i="31"/>
  <c r="Q43" i="31"/>
  <c r="C22" i="31"/>
  <c r="D8" i="31"/>
  <c r="D27" i="31" s="1"/>
  <c r="O1" i="31"/>
  <c r="A1" i="31"/>
  <c r="I12" i="41"/>
  <c r="H8" i="41"/>
  <c r="H20" i="41"/>
  <c r="H12" i="41"/>
  <c r="I14" i="41"/>
  <c r="I15" i="41"/>
  <c r="I6" i="41"/>
  <c r="I16" i="41"/>
  <c r="H16" i="41"/>
  <c r="I24" i="41"/>
  <c r="H14" i="41"/>
  <c r="H19" i="41"/>
  <c r="H15" i="41"/>
  <c r="I8" i="41"/>
  <c r="H10" i="41"/>
  <c r="E25" i="41"/>
  <c r="E26" i="41"/>
  <c r="H6" i="41"/>
  <c r="I22" i="41"/>
  <c r="H22" i="41"/>
  <c r="I20" i="41"/>
  <c r="H24" i="41"/>
  <c r="I10" i="41"/>
  <c r="G25" i="41"/>
  <c r="E29" i="38" l="1"/>
  <c r="F29" i="38"/>
  <c r="E29" i="33"/>
  <c r="F29" i="40"/>
  <c r="E3" i="31"/>
  <c r="F3" i="31"/>
  <c r="C3" i="31"/>
  <c r="D3" i="31"/>
  <c r="F29" i="36"/>
  <c r="E29" i="37"/>
  <c r="E29" i="32"/>
  <c r="F29" i="32"/>
  <c r="F29" i="34"/>
  <c r="F29" i="33"/>
  <c r="D20" i="31"/>
  <c r="C29" i="31"/>
  <c r="D21" i="31"/>
  <c r="D14" i="31"/>
  <c r="D15" i="31"/>
  <c r="D16" i="31"/>
  <c r="D17" i="31"/>
  <c r="D19" i="31"/>
  <c r="E9" i="31"/>
  <c r="E27" i="31"/>
  <c r="D18" i="31"/>
  <c r="F27" i="31"/>
  <c r="H25" i="41"/>
  <c r="I25" i="41"/>
  <c r="E22" i="31" l="1"/>
  <c r="D28" i="31" s="1"/>
  <c r="G26" i="41"/>
  <c r="F28" i="31" l="1"/>
  <c r="E28" i="31"/>
  <c r="D29" i="31"/>
  <c r="E29" i="31" s="1"/>
  <c r="H26" i="41"/>
  <c r="I26" i="41"/>
  <c r="F74" i="41" l="1"/>
  <c r="F75" i="41" s="1"/>
  <c r="F77" i="41" s="1"/>
  <c r="F29" i="31"/>
  <c r="G21" i="27" l="1"/>
  <c r="G20" i="27"/>
  <c r="G18" i="27"/>
  <c r="F18" i="27"/>
  <c r="G17" i="27"/>
  <c r="G16" i="27"/>
  <c r="G15" i="27"/>
  <c r="G14" i="27"/>
  <c r="G19" i="27"/>
  <c r="E8" i="27"/>
  <c r="D27" i="27" s="1"/>
  <c r="B3" i="27"/>
  <c r="C21" i="27" s="1"/>
  <c r="P1" i="27"/>
  <c r="A1" i="27"/>
  <c r="E18" i="27" l="1"/>
  <c r="D21" i="27"/>
  <c r="E9" i="27"/>
  <c r="C8" i="27"/>
  <c r="D8" i="27" s="1"/>
  <c r="C14" i="27"/>
  <c r="D14" i="27" s="1"/>
  <c r="C16" i="27"/>
  <c r="D16" i="27" s="1"/>
  <c r="C20" i="27"/>
  <c r="D20" i="27" s="1"/>
  <c r="G22" i="27"/>
  <c r="D28" i="27" s="1"/>
  <c r="C15" i="27"/>
  <c r="D15" i="27" s="1"/>
  <c r="C17" i="27"/>
  <c r="D17" i="27" s="1"/>
  <c r="C19" i="27"/>
  <c r="D19" i="27" s="1"/>
  <c r="C27" i="27" l="1"/>
  <c r="C28" i="27"/>
  <c r="F28" i="27" s="1"/>
  <c r="H28" i="27" s="1"/>
  <c r="E28" i="27" l="1"/>
  <c r="F27" i="27"/>
  <c r="E27" i="27"/>
  <c r="K7" i="2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KATOT</author>
  </authors>
  <commentList>
    <comment ref="K2" authorId="0" shapeId="0" xr:uid="{00000000-0006-0000-0600-000001000000}">
      <text>
        <r>
          <rPr>
            <sz val="12"/>
            <color indexed="81"/>
            <rFont val="ＭＳ Ｐゴシック"/>
            <family val="3"/>
            <charset val="128"/>
          </rPr>
          <t>6/23～6/30までの概算時間　896ｈ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KATOT</author>
  </authors>
  <commentList>
    <comment ref="K2" authorId="0" shapeId="0" xr:uid="{00000000-0006-0000-0700-000001000000}">
      <text>
        <r>
          <rPr>
            <sz val="14"/>
            <color indexed="81"/>
            <rFont val="ＭＳ Ｐゴシック"/>
            <family val="3"/>
            <charset val="128"/>
          </rPr>
          <t>6/23～6/30までの概算時間　280ｈ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KATOT</author>
  </authors>
  <commentList>
    <comment ref="K2" authorId="0" shapeId="0" xr:uid="{00000000-0006-0000-0C00-000001000000}">
      <text>
        <r>
          <rPr>
            <sz val="14"/>
            <color indexed="81"/>
            <rFont val="ＭＳ Ｐゴシック"/>
            <family val="3"/>
            <charset val="128"/>
          </rPr>
          <t>6/23～6/30までの概算時間　280ｈ</t>
        </r>
      </text>
    </comment>
  </commentList>
</comments>
</file>

<file path=xl/sharedStrings.xml><?xml version="1.0" encoding="utf-8"?>
<sst xmlns="http://schemas.openxmlformats.org/spreadsheetml/2006/main" count="1543" uniqueCount="466">
  <si>
    <t>契約重量</t>
    <rPh sb="0" eb="2">
      <t>ケイヤク</t>
    </rPh>
    <rPh sb="2" eb="4">
      <t>ジュウリョウ</t>
    </rPh>
    <phoneticPr fontId="1"/>
  </si>
  <si>
    <t>予算</t>
    <rPh sb="0" eb="2">
      <t>ヨサン</t>
    </rPh>
    <phoneticPr fontId="1"/>
  </si>
  <si>
    <t>消耗品</t>
    <rPh sb="0" eb="3">
      <t>ショウモウヒン</t>
    </rPh>
    <phoneticPr fontId="1"/>
  </si>
  <si>
    <t>時間チャージ</t>
    <rPh sb="0" eb="2">
      <t>ジカン</t>
    </rPh>
    <phoneticPr fontId="1"/>
  </si>
  <si>
    <t>加工費計</t>
    <rPh sb="0" eb="3">
      <t>カコウヒ</t>
    </rPh>
    <rPh sb="3" eb="4">
      <t>ケイ</t>
    </rPh>
    <phoneticPr fontId="1"/>
  </si>
  <si>
    <t>労務費</t>
    <rPh sb="0" eb="3">
      <t>ロウムヒ</t>
    </rPh>
    <phoneticPr fontId="1"/>
  </si>
  <si>
    <t>一次加工外注</t>
    <rPh sb="0" eb="2">
      <t>イチジ</t>
    </rPh>
    <rPh sb="2" eb="4">
      <t>カコウ</t>
    </rPh>
    <rPh sb="4" eb="6">
      <t>ガイチュウ</t>
    </rPh>
    <phoneticPr fontId="1"/>
  </si>
  <si>
    <t>大阪南港(WCS)</t>
    <rPh sb="0" eb="2">
      <t>オオサカ</t>
    </rPh>
    <rPh sb="2" eb="4">
      <t>ナンコウ</t>
    </rPh>
    <phoneticPr fontId="1"/>
  </si>
  <si>
    <t>運送費</t>
    <rPh sb="0" eb="3">
      <t>ウンソウヒ</t>
    </rPh>
    <phoneticPr fontId="1"/>
  </si>
  <si>
    <t>契約重量(t)</t>
    <rPh sb="0" eb="2">
      <t>ケイヤク</t>
    </rPh>
    <rPh sb="2" eb="4">
      <t>ジュウリョウ</t>
    </rPh>
    <phoneticPr fontId="1"/>
  </si>
  <si>
    <t>梁(t)</t>
    <rPh sb="0" eb="1">
      <t>ハリ</t>
    </rPh>
    <phoneticPr fontId="1"/>
  </si>
  <si>
    <t>柱(t)</t>
    <rPh sb="0" eb="1">
      <t>ハシラ</t>
    </rPh>
    <phoneticPr fontId="1"/>
  </si>
  <si>
    <t>項目</t>
    <rPh sb="0" eb="2">
      <t>コウモク</t>
    </rPh>
    <phoneticPr fontId="1"/>
  </si>
  <si>
    <t>重量</t>
    <rPh sb="0" eb="2">
      <t>ジュウリョウ</t>
    </rPh>
    <phoneticPr fontId="1"/>
  </si>
  <si>
    <t>単価(円/t)</t>
    <rPh sb="0" eb="2">
      <t>タンカ</t>
    </rPh>
    <rPh sb="3" eb="4">
      <t>エン</t>
    </rPh>
    <phoneticPr fontId="1"/>
  </si>
  <si>
    <t>加工時間(h)</t>
    <rPh sb="0" eb="2">
      <t>カコウ</t>
    </rPh>
    <rPh sb="2" eb="4">
      <t>ジカン</t>
    </rPh>
    <phoneticPr fontId="1"/>
  </si>
  <si>
    <t>加工費</t>
    <rPh sb="0" eb="3">
      <t>カコウヒ</t>
    </rPh>
    <phoneticPr fontId="1"/>
  </si>
  <si>
    <t>○加工費内訳</t>
    <rPh sb="1" eb="4">
      <t>カコウヒ</t>
    </rPh>
    <rPh sb="4" eb="6">
      <t>ウチワケ</t>
    </rPh>
    <phoneticPr fontId="1"/>
  </si>
  <si>
    <t>○損益分岐点の検討</t>
    <rPh sb="1" eb="3">
      <t>ソンエキ</t>
    </rPh>
    <rPh sb="3" eb="6">
      <t>ブンキテン</t>
    </rPh>
    <rPh sb="7" eb="9">
      <t>ケントウ</t>
    </rPh>
    <phoneticPr fontId="1"/>
  </si>
  <si>
    <t>材料費</t>
    <rPh sb="0" eb="3">
      <t>ザイリョウヒ</t>
    </rPh>
    <phoneticPr fontId="1"/>
  </si>
  <si>
    <t>○材料費内訳</t>
    <rPh sb="1" eb="3">
      <t>ザイリョウ</t>
    </rPh>
    <rPh sb="3" eb="4">
      <t>ヒ</t>
    </rPh>
    <rPh sb="4" eb="6">
      <t>ウチワケ</t>
    </rPh>
    <phoneticPr fontId="1"/>
  </si>
  <si>
    <t>-</t>
    <phoneticPr fontId="1"/>
  </si>
  <si>
    <t>SYOMO</t>
    <phoneticPr fontId="1"/>
  </si>
  <si>
    <t>ROMU</t>
    <phoneticPr fontId="1"/>
  </si>
  <si>
    <t>UNSO</t>
    <phoneticPr fontId="1"/>
  </si>
  <si>
    <t>費用</t>
    <rPh sb="0" eb="2">
      <t>ヒヨウ</t>
    </rPh>
    <phoneticPr fontId="1"/>
  </si>
  <si>
    <t>支払内容</t>
    <rPh sb="0" eb="2">
      <t>シハライ</t>
    </rPh>
    <rPh sb="2" eb="4">
      <t>ナイヨウ</t>
    </rPh>
    <phoneticPr fontId="1"/>
  </si>
  <si>
    <t>金物加工費(キーテク)</t>
    <rPh sb="0" eb="2">
      <t>カナモノ</t>
    </rPh>
    <rPh sb="2" eb="5">
      <t>カコウヒ</t>
    </rPh>
    <phoneticPr fontId="1"/>
  </si>
  <si>
    <t>一次加工外注費</t>
    <rPh sb="0" eb="2">
      <t>イチジ</t>
    </rPh>
    <rPh sb="2" eb="4">
      <t>カコウ</t>
    </rPh>
    <rPh sb="4" eb="7">
      <t>ガイチュウヒ</t>
    </rPh>
    <phoneticPr fontId="1"/>
  </si>
  <si>
    <t>付帯(t)</t>
    <rPh sb="0" eb="2">
      <t>フタイ</t>
    </rPh>
    <phoneticPr fontId="1"/>
  </si>
  <si>
    <t>←製作時間の詳細はprojectdigestを参照のこと</t>
    <rPh sb="1" eb="3">
      <t>セイサク</t>
    </rPh>
    <rPh sb="3" eb="5">
      <t>ジカン</t>
    </rPh>
    <rPh sb="6" eb="8">
      <t>ショウサイ</t>
    </rPh>
    <phoneticPr fontId="1"/>
  </si>
  <si>
    <t>ZYOSAN</t>
    <phoneticPr fontId="1"/>
  </si>
  <si>
    <t>材料予算</t>
    <rPh sb="0" eb="2">
      <t>ザイリョウ</t>
    </rPh>
    <rPh sb="2" eb="4">
      <t>ヨサン</t>
    </rPh>
    <phoneticPr fontId="1"/>
  </si>
  <si>
    <t>加工費予算</t>
    <rPh sb="0" eb="3">
      <t>カコウヒ</t>
    </rPh>
    <rPh sb="3" eb="5">
      <t>ヨサン</t>
    </rPh>
    <phoneticPr fontId="1"/>
  </si>
  <si>
    <t>東和(消耗品)</t>
    <rPh sb="0" eb="2">
      <t>トウワ</t>
    </rPh>
    <rPh sb="3" eb="6">
      <t>ショウモウヒン</t>
    </rPh>
    <phoneticPr fontId="1"/>
  </si>
  <si>
    <t>フルサト工業(消耗品)</t>
    <rPh sb="4" eb="6">
      <t>コウギョウ</t>
    </rPh>
    <rPh sb="7" eb="10">
      <t>ショウモウヒン</t>
    </rPh>
    <phoneticPr fontId="1"/>
  </si>
  <si>
    <t>東日本イワタニガス(消耗品)</t>
    <rPh sb="0" eb="3">
      <t>ヒガシニホン</t>
    </rPh>
    <rPh sb="10" eb="13">
      <t>ショウモウヒン</t>
    </rPh>
    <phoneticPr fontId="1"/>
  </si>
  <si>
    <t>レント(消耗品)</t>
    <rPh sb="4" eb="7">
      <t>ショウモウヒン</t>
    </rPh>
    <phoneticPr fontId="1"/>
  </si>
  <si>
    <t>HT(検査費)</t>
    <rPh sb="3" eb="6">
      <t>ケンサヒ</t>
    </rPh>
    <phoneticPr fontId="1"/>
  </si>
  <si>
    <t>材料費(金物以外)</t>
    <rPh sb="0" eb="2">
      <t>ザイリョウ</t>
    </rPh>
    <rPh sb="2" eb="3">
      <t>ヒ</t>
    </rPh>
    <rPh sb="4" eb="6">
      <t>カナモノ</t>
    </rPh>
    <rPh sb="6" eb="8">
      <t>イガイ</t>
    </rPh>
    <phoneticPr fontId="1"/>
  </si>
  <si>
    <t>材料費計</t>
    <rPh sb="0" eb="2">
      <t>ザイリョウ</t>
    </rPh>
    <rPh sb="2" eb="3">
      <t>ヒ</t>
    </rPh>
    <rPh sb="3" eb="4">
      <t>ケイ</t>
    </rPh>
    <phoneticPr fontId="1"/>
  </si>
  <si>
    <t>KENSA</t>
    <phoneticPr fontId="1"/>
  </si>
  <si>
    <t>損益分岐
(t/月)</t>
    <rPh sb="0" eb="2">
      <t>ソンエキ</t>
    </rPh>
    <rPh sb="2" eb="4">
      <t>ブンキ</t>
    </rPh>
    <rPh sb="8" eb="9">
      <t>ガツ</t>
    </rPh>
    <phoneticPr fontId="1"/>
  </si>
  <si>
    <t>労務費(1月～4月)</t>
    <rPh sb="0" eb="3">
      <t>ロウムヒ</t>
    </rPh>
    <rPh sb="5" eb="6">
      <t>ガツ</t>
    </rPh>
    <rPh sb="8" eb="9">
      <t>ガツ</t>
    </rPh>
    <phoneticPr fontId="1"/>
  </si>
  <si>
    <t>総費用(円)</t>
    <rPh sb="0" eb="3">
      <t>ソウヒヨウ</t>
    </rPh>
    <rPh sb="4" eb="5">
      <t>エン</t>
    </rPh>
    <phoneticPr fontId="1"/>
  </si>
  <si>
    <t>NAME</t>
    <phoneticPr fontId="1"/>
  </si>
  <si>
    <t>原寸費</t>
    <rPh sb="0" eb="2">
      <t>ゲンスン</t>
    </rPh>
    <rPh sb="2" eb="3">
      <t>ヒ</t>
    </rPh>
    <phoneticPr fontId="1"/>
  </si>
  <si>
    <t>GENSUN</t>
    <phoneticPr fontId="1"/>
  </si>
  <si>
    <t>MEKKI</t>
    <phoneticPr fontId="1"/>
  </si>
  <si>
    <t>めっき費</t>
    <rPh sb="3" eb="4">
      <t>ヒ</t>
    </rPh>
    <phoneticPr fontId="1"/>
  </si>
  <si>
    <t>金物製作外注</t>
    <rPh sb="0" eb="2">
      <t>カナモノ</t>
    </rPh>
    <rPh sb="2" eb="4">
      <t>セイサク</t>
    </rPh>
    <rPh sb="4" eb="6">
      <t>ガイチュウ</t>
    </rPh>
    <phoneticPr fontId="1"/>
  </si>
  <si>
    <t>検査外注</t>
    <rPh sb="0" eb="2">
      <t>ケンサ</t>
    </rPh>
    <rPh sb="2" eb="4">
      <t>ガイチュウ</t>
    </rPh>
    <phoneticPr fontId="1"/>
  </si>
  <si>
    <t>めっき外注</t>
    <rPh sb="3" eb="5">
      <t>ガイチュウ</t>
    </rPh>
    <phoneticPr fontId="1"/>
  </si>
  <si>
    <t>材料費(金物)</t>
    <rPh sb="0" eb="2">
      <t>ザイリョウ</t>
    </rPh>
    <rPh sb="2" eb="3">
      <t>ヒ</t>
    </rPh>
    <rPh sb="4" eb="6">
      <t>カナモノ</t>
    </rPh>
    <phoneticPr fontId="1"/>
  </si>
  <si>
    <t>一次加工費</t>
    <rPh sb="0" eb="2">
      <t>イチジ</t>
    </rPh>
    <rPh sb="2" eb="5">
      <t>カコウヒ</t>
    </rPh>
    <phoneticPr fontId="1"/>
  </si>
  <si>
    <t>材料費</t>
    <rPh sb="0" eb="2">
      <t>ザイリョウ</t>
    </rPh>
    <rPh sb="2" eb="3">
      <t>ヒ</t>
    </rPh>
    <phoneticPr fontId="1"/>
  </si>
  <si>
    <t>めっき加工</t>
    <rPh sb="3" eb="5">
      <t>カコウ</t>
    </rPh>
    <phoneticPr fontId="1"/>
  </si>
  <si>
    <t>超音波検査・すべり試験</t>
    <rPh sb="0" eb="5">
      <t>チョウオンパケンサ</t>
    </rPh>
    <rPh sb="9" eb="11">
      <t>シケン</t>
    </rPh>
    <phoneticPr fontId="1"/>
  </si>
  <si>
    <t>材料予算(トン×10万で仮)</t>
    <rPh sb="0" eb="2">
      <t>ザイリョウ</t>
    </rPh>
    <rPh sb="2" eb="4">
      <t>ヨサン</t>
    </rPh>
    <rPh sb="10" eb="11">
      <t>マン</t>
    </rPh>
    <rPh sb="12" eb="13">
      <t>カリ</t>
    </rPh>
    <phoneticPr fontId="1"/>
  </si>
  <si>
    <t>材料予算(トン10万で計算)</t>
    <rPh sb="0" eb="2">
      <t>ザイリョウ</t>
    </rPh>
    <rPh sb="2" eb="4">
      <t>ヨサン</t>
    </rPh>
    <rPh sb="9" eb="10">
      <t>マン</t>
    </rPh>
    <rPh sb="11" eb="13">
      <t>ケイサン</t>
    </rPh>
    <phoneticPr fontId="1"/>
  </si>
  <si>
    <t>現寸</t>
    <rPh sb="0" eb="2">
      <t>ゲンスン</t>
    </rPh>
    <phoneticPr fontId="1"/>
  </si>
  <si>
    <t>超音波検査・軸力</t>
    <rPh sb="0" eb="5">
      <t>チョウオンパケンサ</t>
    </rPh>
    <rPh sb="6" eb="8">
      <t>ジクリョク</t>
    </rPh>
    <phoneticPr fontId="1"/>
  </si>
  <si>
    <t>材料予算(単純にトン10万)</t>
    <rPh sb="0" eb="2">
      <t>ザイリョウ</t>
    </rPh>
    <rPh sb="2" eb="4">
      <t>ヨサン</t>
    </rPh>
    <rPh sb="5" eb="7">
      <t>タンジュン</t>
    </rPh>
    <rPh sb="12" eb="13">
      <t>マン</t>
    </rPh>
    <phoneticPr fontId="1"/>
  </si>
  <si>
    <t>階段室鉄骨材料費</t>
    <rPh sb="0" eb="3">
      <t>カイダンシツ</t>
    </rPh>
    <rPh sb="3" eb="5">
      <t>テッコツ</t>
    </rPh>
    <rPh sb="5" eb="8">
      <t>ザイリョウヒ</t>
    </rPh>
    <phoneticPr fontId="1"/>
  </si>
  <si>
    <t>加工費：</t>
    <rPh sb="0" eb="3">
      <t>カコウヒ</t>
    </rPh>
    <phoneticPr fontId="1"/>
  </si>
  <si>
    <t>材料費：</t>
    <rPh sb="0" eb="3">
      <t>ザイリョウヒ</t>
    </rPh>
    <phoneticPr fontId="1"/>
  </si>
  <si>
    <t>階段室鉄骨：930000</t>
    <rPh sb="0" eb="3">
      <t>カイダンシツ</t>
    </rPh>
    <rPh sb="3" eb="5">
      <t>テッコツ</t>
    </rPh>
    <phoneticPr fontId="1"/>
  </si>
  <si>
    <t>追加請求_材料費：</t>
    <rPh sb="0" eb="2">
      <t>ツイカ</t>
    </rPh>
    <rPh sb="2" eb="4">
      <t>セイキュウ</t>
    </rPh>
    <rPh sb="5" eb="8">
      <t>ザイリョウヒ</t>
    </rPh>
    <phoneticPr fontId="1"/>
  </si>
  <si>
    <t>雄健請求_本体(確定)：20046026</t>
    <rPh sb="0" eb="2">
      <t>ユウケン</t>
    </rPh>
    <rPh sb="2" eb="4">
      <t>セイキュウ</t>
    </rPh>
    <rPh sb="5" eb="7">
      <t>ホンタイ</t>
    </rPh>
    <rPh sb="8" eb="10">
      <t>カクテイ</t>
    </rPh>
    <phoneticPr fontId="1"/>
  </si>
  <si>
    <t>本体(確定)：14333974(粗利4.9%)</t>
    <rPh sb="0" eb="2">
      <t>ホンタイ</t>
    </rPh>
    <rPh sb="3" eb="5">
      <t>カクテイ</t>
    </rPh>
    <rPh sb="16" eb="18">
      <t>アラリ</t>
    </rPh>
    <phoneticPr fontId="1"/>
  </si>
  <si>
    <t>追加予算_加工費：</t>
    <rPh sb="0" eb="2">
      <t>ツイカ</t>
    </rPh>
    <rPh sb="2" eb="4">
      <t>ヨサン</t>
    </rPh>
    <rPh sb="5" eb="7">
      <t>カコウ</t>
    </rPh>
    <rPh sb="7" eb="8">
      <t>ヒ</t>
    </rPh>
    <phoneticPr fontId="1"/>
  </si>
  <si>
    <t>現在までに
かかった費用</t>
    <rPh sb="0" eb="2">
      <t>ゲンザイ</t>
    </rPh>
    <rPh sb="10" eb="12">
      <t>ヒヨウ</t>
    </rPh>
    <phoneticPr fontId="1"/>
  </si>
  <si>
    <t>何%予算
使ったか</t>
    <rPh sb="0" eb="1">
      <t>ナン</t>
    </rPh>
    <rPh sb="2" eb="4">
      <t>ヨサン</t>
    </rPh>
    <rPh sb="5" eb="6">
      <t>ツカ</t>
    </rPh>
    <phoneticPr fontId="1"/>
  </si>
  <si>
    <t>限界利益
(赤字は論外)</t>
    <rPh sb="0" eb="2">
      <t>ゲンカイ</t>
    </rPh>
    <rPh sb="2" eb="4">
      <t>リエキ</t>
    </rPh>
    <rPh sb="6" eb="7">
      <t>アカ</t>
    </rPh>
    <rPh sb="7" eb="8">
      <t>ジ</t>
    </rPh>
    <rPh sb="9" eb="11">
      <t>ロンガイ</t>
    </rPh>
    <phoneticPr fontId="1"/>
  </si>
  <si>
    <t>固定費
(南の生活費)</t>
    <rPh sb="0" eb="3">
      <t>コテイヒ</t>
    </rPh>
    <rPh sb="5" eb="6">
      <t>ミナミ</t>
    </rPh>
    <rPh sb="7" eb="10">
      <t>セイカツヒ</t>
    </rPh>
    <phoneticPr fontId="1"/>
  </si>
  <si>
    <t>ITIZI</t>
  </si>
  <si>
    <t>一次加工費</t>
    <rPh sb="0" eb="2">
      <t>イチジ</t>
    </rPh>
    <rPh sb="2" eb="4">
      <t>カコウ</t>
    </rPh>
    <rPh sb="4" eb="5">
      <t>ヒ</t>
    </rPh>
    <phoneticPr fontId="1"/>
  </si>
  <si>
    <t>一次加工</t>
    <rPh sb="0" eb="2">
      <t>イチジ</t>
    </rPh>
    <rPh sb="2" eb="4">
      <t>カコウ</t>
    </rPh>
    <phoneticPr fontId="1"/>
  </si>
  <si>
    <t>SYOMO</t>
  </si>
  <si>
    <t>ROMU</t>
  </si>
  <si>
    <t>MEKKI</t>
  </si>
  <si>
    <t>GENSUN</t>
  </si>
  <si>
    <t>【4月分】</t>
    <rPh sb="2" eb="3">
      <t>ガツ</t>
    </rPh>
    <rPh sb="3" eb="4">
      <t>ブン</t>
    </rPh>
    <phoneticPr fontId="1"/>
  </si>
  <si>
    <t>UNSO</t>
  </si>
  <si>
    <t>屋上設備架台追加</t>
    <rPh sb="0" eb="2">
      <t>オクジョウ</t>
    </rPh>
    <rPh sb="2" eb="4">
      <t>セツビ</t>
    </rPh>
    <rPh sb="4" eb="6">
      <t>カダイ</t>
    </rPh>
    <rPh sb="6" eb="8">
      <t>ツイカ</t>
    </rPh>
    <phoneticPr fontId="1"/>
  </si>
  <si>
    <t>契約重量(t)</t>
    <rPh sb="0" eb="2">
      <t>ケイヤク</t>
    </rPh>
    <rPh sb="2" eb="4">
      <t>ジュウリョウ</t>
    </rPh>
    <phoneticPr fontId="2"/>
  </si>
  <si>
    <t>ZYOSAN</t>
  </si>
  <si>
    <t>消耗品費(塗料、溶接ﾜｲﾔ、ｶﾞｽ類、機材ﾚﾝﾀﾙ)</t>
    <rPh sb="0" eb="3">
      <t>ショウモウヒン</t>
    </rPh>
    <rPh sb="3" eb="4">
      <t>ヒ</t>
    </rPh>
    <rPh sb="5" eb="7">
      <t>トリョウ</t>
    </rPh>
    <rPh sb="8" eb="10">
      <t>ヨウセツ</t>
    </rPh>
    <rPh sb="17" eb="18">
      <t>ルイ</t>
    </rPh>
    <rPh sb="19" eb="21">
      <t>キザイ</t>
    </rPh>
    <phoneticPr fontId="1"/>
  </si>
  <si>
    <t>労務費(岡本、高梨、静孝、渡辺、齋藤)</t>
    <rPh sb="0" eb="3">
      <t>ロウムヒ</t>
    </rPh>
    <rPh sb="4" eb="6">
      <t>オカモト</t>
    </rPh>
    <rPh sb="7" eb="9">
      <t>タカナシ</t>
    </rPh>
    <rPh sb="10" eb="11">
      <t>セイ</t>
    </rPh>
    <rPh sb="11" eb="12">
      <t>コウ</t>
    </rPh>
    <rPh sb="13" eb="15">
      <t>ワタナベ</t>
    </rPh>
    <rPh sb="16" eb="18">
      <t>サイトウ</t>
    </rPh>
    <phoneticPr fontId="1"/>
  </si>
  <si>
    <t>【2020.7月～2021.3月分】</t>
    <rPh sb="7" eb="8">
      <t>ガツ</t>
    </rPh>
    <rPh sb="15" eb="16">
      <t>ガツ</t>
    </rPh>
    <rPh sb="16" eb="17">
      <t>ブン</t>
    </rPh>
    <phoneticPr fontId="1"/>
  </si>
  <si>
    <t>運送費(片野運輸)</t>
    <rPh sb="0" eb="3">
      <t>ウンソウヒ</t>
    </rPh>
    <rPh sb="4" eb="8">
      <t>カタノウンユ</t>
    </rPh>
    <phoneticPr fontId="1"/>
  </si>
  <si>
    <t>運送費（明正運輸）</t>
    <rPh sb="0" eb="3">
      <t>ウンソウヒ</t>
    </rPh>
    <rPh sb="4" eb="6">
      <t>メイセイ</t>
    </rPh>
    <rPh sb="6" eb="8">
      <t>ウンユ</t>
    </rPh>
    <phoneticPr fontId="1"/>
  </si>
  <si>
    <t>運送費(明正運輸)</t>
    <rPh sb="0" eb="3">
      <t>ウンソウヒ</t>
    </rPh>
    <rPh sb="4" eb="6">
      <t>メイセイ</t>
    </rPh>
    <rPh sb="6" eb="8">
      <t>ウンユ</t>
    </rPh>
    <phoneticPr fontId="1"/>
  </si>
  <si>
    <t>めっき外注(NSｶﾞﾙﾊﾞ)</t>
    <rPh sb="3" eb="5">
      <t>ガイチュウ</t>
    </rPh>
    <phoneticPr fontId="1"/>
  </si>
  <si>
    <t>原寸費(ｴﾇｴｰﾌﾟﾗﾝ)</t>
    <rPh sb="0" eb="2">
      <t>ゲンスン</t>
    </rPh>
    <rPh sb="2" eb="3">
      <t>ヒ</t>
    </rPh>
    <phoneticPr fontId="1"/>
  </si>
  <si>
    <t>【2020.4月～2021.3月分】</t>
    <rPh sb="7" eb="8">
      <t>ガツ</t>
    </rPh>
    <rPh sb="15" eb="16">
      <t>ガツ</t>
    </rPh>
    <rPh sb="16" eb="17">
      <t>ブン</t>
    </rPh>
    <phoneticPr fontId="1"/>
  </si>
  <si>
    <t>ZAIRYO</t>
  </si>
  <si>
    <t>追加B工事</t>
    <rPh sb="0" eb="2">
      <t>ツイカ</t>
    </rPh>
    <rPh sb="3" eb="5">
      <t>コウジ</t>
    </rPh>
    <phoneticPr fontId="1"/>
  </si>
  <si>
    <t>予算合計</t>
    <rPh sb="0" eb="2">
      <t>ヨサン</t>
    </rPh>
    <rPh sb="2" eb="4">
      <t>ゴウケイ</t>
    </rPh>
    <phoneticPr fontId="1"/>
  </si>
  <si>
    <t>オイレス藤沢（CD：62922）</t>
    <rPh sb="4" eb="6">
      <t>フジサワ</t>
    </rPh>
    <phoneticPr fontId="1"/>
  </si>
  <si>
    <t>【2021.3月分】</t>
    <rPh sb="7" eb="8">
      <t>ガツ</t>
    </rPh>
    <rPh sb="8" eb="9">
      <t>ブン</t>
    </rPh>
    <phoneticPr fontId="1"/>
  </si>
  <si>
    <t>江東橋ﾎﾃﾙ(京成錦糸町/CD：62886)</t>
    <rPh sb="0" eb="3">
      <t>コウトウバシ</t>
    </rPh>
    <rPh sb="7" eb="9">
      <t>ケイセイ</t>
    </rPh>
    <rPh sb="9" eb="12">
      <t>キンシチョウ</t>
    </rPh>
    <phoneticPr fontId="1"/>
  </si>
  <si>
    <t>【2020.9月～2021.3月分】</t>
    <rPh sb="7" eb="8">
      <t>ガツ</t>
    </rPh>
    <rPh sb="15" eb="16">
      <t>ガツ</t>
    </rPh>
    <rPh sb="16" eb="17">
      <t>ブン</t>
    </rPh>
    <phoneticPr fontId="1"/>
  </si>
  <si>
    <t>材料予算(100%)</t>
    <rPh sb="0" eb="2">
      <t>ザイリョウ</t>
    </rPh>
    <rPh sb="2" eb="4">
      <t>ヨサン</t>
    </rPh>
    <phoneticPr fontId="1"/>
  </si>
  <si>
    <t>【本体】</t>
    <rPh sb="1" eb="3">
      <t>ホンタイ</t>
    </rPh>
    <phoneticPr fontId="1"/>
  </si>
  <si>
    <t>材料予算（支給)</t>
    <rPh sb="0" eb="2">
      <t>ザイリョウ</t>
    </rPh>
    <rPh sb="2" eb="4">
      <t>ヨサン</t>
    </rPh>
    <rPh sb="5" eb="7">
      <t>シキュウ</t>
    </rPh>
    <phoneticPr fontId="1"/>
  </si>
  <si>
    <t>消耗品費(ｲﾝﾃｯｸ日塗)</t>
    <rPh sb="0" eb="3">
      <t>ショウモウヒン</t>
    </rPh>
    <rPh sb="3" eb="4">
      <t>ヒ</t>
    </rPh>
    <rPh sb="10" eb="11">
      <t>ニチ</t>
    </rPh>
    <rPh sb="11" eb="12">
      <t>ト</t>
    </rPh>
    <phoneticPr fontId="1"/>
  </si>
  <si>
    <t>消耗品費(東和)</t>
    <rPh sb="0" eb="3">
      <t>ショウモウヒン</t>
    </rPh>
    <rPh sb="3" eb="4">
      <t>ヒ</t>
    </rPh>
    <rPh sb="5" eb="7">
      <t>トウワ</t>
    </rPh>
    <phoneticPr fontId="1"/>
  </si>
  <si>
    <t>消耗品費(ｲﾜﾀﾆｶﾞｽ)　概算</t>
    <rPh sb="0" eb="3">
      <t>ショウモウヒン</t>
    </rPh>
    <rPh sb="3" eb="4">
      <t>ヒ</t>
    </rPh>
    <rPh sb="14" eb="16">
      <t>ガイサン</t>
    </rPh>
    <phoneticPr fontId="1"/>
  </si>
  <si>
    <t>消耗品費(ﾚﾝﾄ)</t>
    <rPh sb="0" eb="3">
      <t>ショウモウヒン</t>
    </rPh>
    <rPh sb="3" eb="4">
      <t>ヒ</t>
    </rPh>
    <phoneticPr fontId="1"/>
  </si>
  <si>
    <t>A棟設備作業（稟議No.410-64）</t>
    <rPh sb="1" eb="2">
      <t>トウ</t>
    </rPh>
    <rPh sb="2" eb="4">
      <t>セツビ</t>
    </rPh>
    <rPh sb="4" eb="6">
      <t>サギョウ</t>
    </rPh>
    <rPh sb="7" eb="9">
      <t>リンギ</t>
    </rPh>
    <phoneticPr fontId="1"/>
  </si>
  <si>
    <t>【2021.2月～2021.3月分】</t>
    <rPh sb="7" eb="8">
      <t>ガツ</t>
    </rPh>
    <rPh sb="15" eb="16">
      <t>ガツ</t>
    </rPh>
    <rPh sb="16" eb="17">
      <t>ブン</t>
    </rPh>
    <phoneticPr fontId="1"/>
  </si>
  <si>
    <t>小計</t>
    <rPh sb="0" eb="2">
      <t>ショウケイ</t>
    </rPh>
    <phoneticPr fontId="1"/>
  </si>
  <si>
    <t>追加：コマ材(t)</t>
    <rPh sb="0" eb="2">
      <t>ツイカ</t>
    </rPh>
    <rPh sb="5" eb="6">
      <t>ザイ</t>
    </rPh>
    <phoneticPr fontId="1"/>
  </si>
  <si>
    <t>追加：仮設鉄骨(t)</t>
    <rPh sb="0" eb="2">
      <t>ツイカ</t>
    </rPh>
    <rPh sb="3" eb="5">
      <t>カセツ</t>
    </rPh>
    <rPh sb="5" eb="7">
      <t>テッコツ</t>
    </rPh>
    <phoneticPr fontId="1"/>
  </si>
  <si>
    <t>付属棟(t)</t>
    <rPh sb="0" eb="3">
      <t>フゾクトウ</t>
    </rPh>
    <phoneticPr fontId="1"/>
  </si>
  <si>
    <t>OA積替</t>
    <rPh sb="2" eb="4">
      <t>ツミカ</t>
    </rPh>
    <phoneticPr fontId="1"/>
  </si>
  <si>
    <t>合計</t>
    <rPh sb="0" eb="2">
      <t>ゴウケイ</t>
    </rPh>
    <phoneticPr fontId="1"/>
  </si>
  <si>
    <t>消耗品費(ｲﾜﾀﾆｶﾞｽ)</t>
    <rPh sb="0" eb="3">
      <t>ショウモウヒン</t>
    </rPh>
    <rPh sb="3" eb="4">
      <t>ヒ</t>
    </rPh>
    <phoneticPr fontId="1"/>
  </si>
  <si>
    <t>製作重量</t>
    <rPh sb="0" eb="2">
      <t>セイサク</t>
    </rPh>
    <rPh sb="2" eb="4">
      <t>ジュウリョウ</t>
    </rPh>
    <phoneticPr fontId="1"/>
  </si>
  <si>
    <t>出荷重量</t>
    <rPh sb="0" eb="2">
      <t>シュッカ</t>
    </rPh>
    <rPh sb="2" eb="4">
      <t>ジュウリョウ</t>
    </rPh>
    <phoneticPr fontId="1"/>
  </si>
  <si>
    <t>【5月分】</t>
    <rPh sb="2" eb="3">
      <t>ガツ</t>
    </rPh>
    <rPh sb="3" eb="4">
      <t>ブン</t>
    </rPh>
    <phoneticPr fontId="1"/>
  </si>
  <si>
    <t>一次加工：\2,325,000</t>
    <rPh sb="0" eb="4">
      <t>イチジカコウ</t>
    </rPh>
    <phoneticPr fontId="1"/>
  </si>
  <si>
    <t>開先加工：\18,000</t>
    <rPh sb="0" eb="2">
      <t>カイサキ</t>
    </rPh>
    <rPh sb="2" eb="4">
      <t>カコウ</t>
    </rPh>
    <phoneticPr fontId="1"/>
  </si>
  <si>
    <t>契約335ｔ：ｔ/\37,955</t>
    <rPh sb="0" eb="2">
      <t>ケイヤク</t>
    </rPh>
    <phoneticPr fontId="1"/>
  </si>
  <si>
    <t>支給（13.7ｔ）</t>
    <rPh sb="0" eb="2">
      <t>シキュウ</t>
    </rPh>
    <phoneticPr fontId="1"/>
  </si>
  <si>
    <t>原寸：t/\2,000</t>
    <rPh sb="0" eb="2">
      <t>ゲンスン</t>
    </rPh>
    <phoneticPr fontId="1"/>
  </si>
  <si>
    <t>消耗品：t/\3,000</t>
    <rPh sb="0" eb="3">
      <t>ショウモウヒン</t>
    </rPh>
    <phoneticPr fontId="1"/>
  </si>
  <si>
    <t>運送：\2,100,000（35台）</t>
    <rPh sb="0" eb="2">
      <t>ウンソウ</t>
    </rPh>
    <rPh sb="16" eb="17">
      <t>ダイ</t>
    </rPh>
    <phoneticPr fontId="1"/>
  </si>
  <si>
    <r>
      <t>労務：\7,091,200</t>
    </r>
    <r>
      <rPr>
        <sz val="12"/>
        <color rgb="FFFF0000"/>
        <rFont val="Yu Gothic"/>
        <family val="3"/>
        <charset val="128"/>
        <scheme val="minor"/>
      </rPr>
      <t>（350ｔ/2216ｈ）</t>
    </r>
    <rPh sb="0" eb="2">
      <t>ロウム</t>
    </rPh>
    <phoneticPr fontId="1"/>
  </si>
  <si>
    <t>335ｔの場合</t>
    <rPh sb="5" eb="7">
      <t>バアイ</t>
    </rPh>
    <phoneticPr fontId="1"/>
  </si>
  <si>
    <t>＊本体加工費内訳＊</t>
    <rPh sb="1" eb="3">
      <t>ホンタイ</t>
    </rPh>
    <rPh sb="3" eb="6">
      <t>カコウヒ</t>
    </rPh>
    <rPh sb="6" eb="8">
      <t>ウチワケ</t>
    </rPh>
    <phoneticPr fontId="1"/>
  </si>
  <si>
    <t>【付帯】</t>
    <rPh sb="1" eb="3">
      <t>フタイ</t>
    </rPh>
    <phoneticPr fontId="1"/>
  </si>
  <si>
    <t>＊付帯加工費内訳＊</t>
    <rPh sb="1" eb="3">
      <t>フタイ</t>
    </rPh>
    <rPh sb="3" eb="6">
      <t>カコウヒ</t>
    </rPh>
    <rPh sb="6" eb="8">
      <t>ウチワケ</t>
    </rPh>
    <phoneticPr fontId="1"/>
  </si>
  <si>
    <r>
      <t>労務：\1,049,600</t>
    </r>
    <r>
      <rPr>
        <sz val="12"/>
        <color rgb="FFFF0000"/>
        <rFont val="Yu Gothic"/>
        <family val="3"/>
        <charset val="128"/>
        <scheme val="minor"/>
      </rPr>
      <t>（55ｔ/328ｈ）</t>
    </r>
    <rPh sb="0" eb="2">
      <t>ロウム</t>
    </rPh>
    <phoneticPr fontId="1"/>
  </si>
  <si>
    <t>ｴﾚﾍﾞｰﾀｰ鉄骨</t>
    <rPh sb="7" eb="9">
      <t>テッコツ</t>
    </rPh>
    <phoneticPr fontId="1"/>
  </si>
  <si>
    <t>屋内階段受け</t>
    <rPh sb="0" eb="2">
      <t>オクナイ</t>
    </rPh>
    <rPh sb="2" eb="4">
      <t>カイダン</t>
    </rPh>
    <rPh sb="4" eb="5">
      <t>ウ</t>
    </rPh>
    <phoneticPr fontId="1"/>
  </si>
  <si>
    <t>屋外階段受け</t>
    <rPh sb="0" eb="2">
      <t>オクガイ</t>
    </rPh>
    <rPh sb="2" eb="4">
      <t>カイダン</t>
    </rPh>
    <rPh sb="4" eb="5">
      <t>ウ</t>
    </rPh>
    <phoneticPr fontId="1"/>
  </si>
  <si>
    <t>外装受け</t>
    <rPh sb="0" eb="2">
      <t>ガイソウ</t>
    </rPh>
    <rPh sb="2" eb="3">
      <t>ウ</t>
    </rPh>
    <phoneticPr fontId="1"/>
  </si>
  <si>
    <t>ﾊﾞﾙｺﾆｰ鉄骨・根太</t>
    <rPh sb="6" eb="8">
      <t>テッコツ</t>
    </rPh>
    <rPh sb="9" eb="11">
      <t>ネブト</t>
    </rPh>
    <phoneticPr fontId="1"/>
  </si>
  <si>
    <t>【外装木ﾊﾟﾈﾙ受け鉄骨】</t>
    <rPh sb="1" eb="3">
      <t>ガイソウ</t>
    </rPh>
    <rPh sb="3" eb="4">
      <t>キ</t>
    </rPh>
    <rPh sb="8" eb="9">
      <t>ウ</t>
    </rPh>
    <rPh sb="10" eb="12">
      <t>テッコツ</t>
    </rPh>
    <phoneticPr fontId="1"/>
  </si>
  <si>
    <t>材料予算：ｔ/\130,000</t>
    <rPh sb="0" eb="2">
      <t>ザイリョウ</t>
    </rPh>
    <rPh sb="2" eb="4">
      <t>ヨサン</t>
    </rPh>
    <phoneticPr fontId="1"/>
  </si>
  <si>
    <t>＊加工費内訳＊</t>
    <rPh sb="1" eb="4">
      <t>カコウヒ</t>
    </rPh>
    <rPh sb="4" eb="6">
      <t>ウチワケ</t>
    </rPh>
    <phoneticPr fontId="1"/>
  </si>
  <si>
    <t>原寸：t/\6,000</t>
    <rPh sb="0" eb="2">
      <t>ゲンスン</t>
    </rPh>
    <phoneticPr fontId="1"/>
  </si>
  <si>
    <t>消耗品：t/\5,000</t>
    <rPh sb="0" eb="3">
      <t>ショウモウヒン</t>
    </rPh>
    <phoneticPr fontId="1"/>
  </si>
  <si>
    <t>手配重量(ｔ)</t>
    <rPh sb="0" eb="2">
      <t>テハイ</t>
    </rPh>
    <rPh sb="2" eb="4">
      <t>ジュウリョウ</t>
    </rPh>
    <phoneticPr fontId="1"/>
  </si>
  <si>
    <t>原価見積内容</t>
    <rPh sb="0" eb="2">
      <t>ゲンカ</t>
    </rPh>
    <rPh sb="2" eb="4">
      <t>ミツモリ</t>
    </rPh>
    <rPh sb="4" eb="6">
      <t>ナイヨウ</t>
    </rPh>
    <phoneticPr fontId="1"/>
  </si>
  <si>
    <t>大梁ｶﾊﾞｰﾌﾟﾚｰﾄ</t>
  </si>
  <si>
    <t>大梁(t)</t>
  </si>
  <si>
    <t>小梁(t)</t>
  </si>
  <si>
    <t>めっき</t>
  </si>
  <si>
    <t>コア(t)</t>
  </si>
  <si>
    <t>ふさぎ板</t>
  </si>
  <si>
    <t>ダブラーPL</t>
  </si>
  <si>
    <t>追加B工事(t)</t>
    <rPh sb="0" eb="2">
      <t>ツイカ</t>
    </rPh>
    <rPh sb="3" eb="5">
      <t>コウジ</t>
    </rPh>
    <phoneticPr fontId="1"/>
  </si>
  <si>
    <t>現場納入車両　ｶﾞﾙﾊﾞ-現場　3台</t>
    <rPh sb="0" eb="2">
      <t>ゲンバ</t>
    </rPh>
    <rPh sb="2" eb="4">
      <t>ノウニュウ</t>
    </rPh>
    <rPh sb="4" eb="6">
      <t>シャリョウ</t>
    </rPh>
    <rPh sb="13" eb="15">
      <t>ゲンバ</t>
    </rPh>
    <rPh sb="17" eb="18">
      <t>ダイ</t>
    </rPh>
    <phoneticPr fontId="1"/>
  </si>
  <si>
    <t>めっき加工工場への運賃（3台）</t>
    <rPh sb="3" eb="5">
      <t>カコウ</t>
    </rPh>
    <rPh sb="5" eb="7">
      <t>コウジョウ</t>
    </rPh>
    <rPh sb="9" eb="11">
      <t>ウンチン</t>
    </rPh>
    <rPh sb="13" eb="14">
      <t>ダイ</t>
    </rPh>
    <phoneticPr fontId="1"/>
  </si>
  <si>
    <t>めっき加工　ｋ/55 (NSｶﾞﾙﾊﾞ)</t>
    <rPh sb="3" eb="5">
      <t>カコウ</t>
    </rPh>
    <phoneticPr fontId="1"/>
  </si>
  <si>
    <t>組立　4人ｘ9日（288ｈ）</t>
    <rPh sb="0" eb="2">
      <t>クミタテ</t>
    </rPh>
    <rPh sb="4" eb="5">
      <t>ニン</t>
    </rPh>
    <rPh sb="7" eb="8">
      <t>ニチ</t>
    </rPh>
    <phoneticPr fontId="1"/>
  </si>
  <si>
    <t>溶接・横持　2人ｘ9日（144ｈ）</t>
    <rPh sb="0" eb="2">
      <t>ヨウセツ</t>
    </rPh>
    <rPh sb="3" eb="5">
      <t>ヨコモチ</t>
    </rPh>
    <rPh sb="7" eb="8">
      <t>ニン</t>
    </rPh>
    <rPh sb="10" eb="11">
      <t>ニチ</t>
    </rPh>
    <phoneticPr fontId="1"/>
  </si>
  <si>
    <t>積込　2人ｘ3回（24ｈ）</t>
    <rPh sb="0" eb="2">
      <t>ツミコミ</t>
    </rPh>
    <rPh sb="4" eb="5">
      <t>ニン</t>
    </rPh>
    <rPh sb="7" eb="8">
      <t>カイ</t>
    </rPh>
    <phoneticPr fontId="1"/>
  </si>
  <si>
    <t>一次加工：材料予算に含む</t>
    <rPh sb="0" eb="4">
      <t>イチジカコウ</t>
    </rPh>
    <rPh sb="5" eb="7">
      <t>ザイリョウ</t>
    </rPh>
    <rPh sb="7" eb="9">
      <t>ヨサン</t>
    </rPh>
    <rPh sb="10" eb="11">
      <t>フク</t>
    </rPh>
    <phoneticPr fontId="1"/>
  </si>
  <si>
    <t>運送費(ｳｲﾝｸﾞ)　外注ﾔｰﾄﾞ横持</t>
    <rPh sb="0" eb="3">
      <t>ウンソウヒ</t>
    </rPh>
    <rPh sb="11" eb="13">
      <t>ガイチュウ</t>
    </rPh>
    <rPh sb="17" eb="19">
      <t>ヨコモチ</t>
    </rPh>
    <phoneticPr fontId="1"/>
  </si>
  <si>
    <t>消耗品費(ﾚﾝﾄ・膜厚計)</t>
    <rPh sb="0" eb="3">
      <t>ショウモウヒン</t>
    </rPh>
    <rPh sb="3" eb="4">
      <t>ヒ</t>
    </rPh>
    <rPh sb="9" eb="12">
      <t>マクアツケイ</t>
    </rPh>
    <phoneticPr fontId="1"/>
  </si>
  <si>
    <t>消耗品（東和）</t>
    <rPh sb="0" eb="3">
      <t>ショウモウヒン</t>
    </rPh>
    <rPh sb="4" eb="6">
      <t>トウワ</t>
    </rPh>
    <phoneticPr fontId="1"/>
  </si>
  <si>
    <t>消耗品（ｲﾜﾀﾆ）</t>
    <rPh sb="0" eb="3">
      <t>ショウモウヒン</t>
    </rPh>
    <phoneticPr fontId="1"/>
  </si>
  <si>
    <t>材料予算（100％支給)</t>
    <rPh sb="0" eb="2">
      <t>ザイリョウ</t>
    </rPh>
    <rPh sb="2" eb="4">
      <t>ヨサン</t>
    </rPh>
    <rPh sb="9" eb="11">
      <t>シキュウ</t>
    </rPh>
    <phoneticPr fontId="1"/>
  </si>
  <si>
    <t>工場外注費用</t>
    <rPh sb="0" eb="2">
      <t>コウジョウ</t>
    </rPh>
    <rPh sb="2" eb="4">
      <t>ガイチュウ</t>
    </rPh>
    <rPh sb="4" eb="6">
      <t>ヒヨウ</t>
    </rPh>
    <phoneticPr fontId="1"/>
  </si>
  <si>
    <t>営業：岡本さん</t>
    <rPh sb="0" eb="2">
      <t>エイギョウ</t>
    </rPh>
    <rPh sb="3" eb="5">
      <t>オカモト</t>
    </rPh>
    <phoneticPr fontId="1"/>
  </si>
  <si>
    <t>営業：畑中さん</t>
    <rPh sb="0" eb="2">
      <t>エイギョウ</t>
    </rPh>
    <rPh sb="3" eb="5">
      <t>ハタナカ</t>
    </rPh>
    <phoneticPr fontId="1"/>
  </si>
  <si>
    <t>担当：村木さん、南関東</t>
    <rPh sb="0" eb="2">
      <t>タントウ</t>
    </rPh>
    <rPh sb="3" eb="5">
      <t>ムラキ</t>
    </rPh>
    <rPh sb="8" eb="9">
      <t>ミナミ</t>
    </rPh>
    <rPh sb="9" eb="11">
      <t>カントウ</t>
    </rPh>
    <phoneticPr fontId="1"/>
  </si>
  <si>
    <t>累計（当月含む）</t>
    <rPh sb="0" eb="2">
      <t>ルイケイ</t>
    </rPh>
    <rPh sb="3" eb="5">
      <t>トウゲツ</t>
    </rPh>
    <rPh sb="5" eb="6">
      <t>フク</t>
    </rPh>
    <phoneticPr fontId="1"/>
  </si>
  <si>
    <t>消耗品費(ｲﾝﾃｯｸ日塗)　</t>
    <rPh sb="0" eb="3">
      <t>ショウモウヒン</t>
    </rPh>
    <rPh sb="3" eb="4">
      <t>ヒ</t>
    </rPh>
    <rPh sb="10" eb="11">
      <t>ニチ</t>
    </rPh>
    <rPh sb="11" eb="12">
      <t>ト</t>
    </rPh>
    <phoneticPr fontId="1"/>
  </si>
  <si>
    <t>消耗品費(ｲﾜﾀﾆｶﾞｽ)　</t>
    <rPh sb="0" eb="3">
      <t>ショウモウヒン</t>
    </rPh>
    <rPh sb="3" eb="4">
      <t>ヒ</t>
    </rPh>
    <phoneticPr fontId="1"/>
  </si>
  <si>
    <t>加工</t>
    <rPh sb="0" eb="2">
      <t>カコウ</t>
    </rPh>
    <phoneticPr fontId="1"/>
  </si>
  <si>
    <t>運送費（片野運輸）</t>
    <rPh sb="0" eb="3">
      <t>ウンソウヒ</t>
    </rPh>
    <rPh sb="4" eb="8">
      <t>カタノウンユ</t>
    </rPh>
    <phoneticPr fontId="1"/>
  </si>
  <si>
    <t>消耗品（金札購入）</t>
    <rPh sb="0" eb="3">
      <t>ショウモウヒン</t>
    </rPh>
    <rPh sb="4" eb="6">
      <t>カナフダ</t>
    </rPh>
    <rPh sb="6" eb="8">
      <t>コウニュウ</t>
    </rPh>
    <phoneticPr fontId="1"/>
  </si>
  <si>
    <t>一次加工</t>
    <rPh sb="0" eb="4">
      <t>イチジカコウ</t>
    </rPh>
    <phoneticPr fontId="1"/>
  </si>
  <si>
    <t>材料　100％請求</t>
    <rPh sb="0" eb="2">
      <t>ザイリョウ</t>
    </rPh>
    <rPh sb="7" eb="9">
      <t>セイキュウ</t>
    </rPh>
    <phoneticPr fontId="1"/>
  </si>
  <si>
    <t>工場外注費</t>
    <rPh sb="0" eb="2">
      <t>コウジョウ</t>
    </rPh>
    <rPh sb="2" eb="5">
      <t>ガイチュウヒ</t>
    </rPh>
    <phoneticPr fontId="1"/>
  </si>
  <si>
    <t>【加工予算内訳】</t>
    <rPh sb="1" eb="3">
      <t>カコウ</t>
    </rPh>
    <rPh sb="3" eb="5">
      <t>ヨサン</t>
    </rPh>
    <rPh sb="5" eb="7">
      <t>ウチワケ</t>
    </rPh>
    <phoneticPr fontId="1"/>
  </si>
  <si>
    <t>現寸費</t>
    <rPh sb="0" eb="2">
      <t>ゲンスン</t>
    </rPh>
    <rPh sb="2" eb="3">
      <t>ヒ</t>
    </rPh>
    <phoneticPr fontId="1"/>
  </si>
  <si>
    <t>車両代（6/5引取・現場納入　4ｔｘ2回）</t>
    <rPh sb="0" eb="2">
      <t>シャリョウ</t>
    </rPh>
    <rPh sb="2" eb="3">
      <t>ダイ</t>
    </rPh>
    <rPh sb="7" eb="9">
      <t>ヒキトリ</t>
    </rPh>
    <rPh sb="10" eb="12">
      <t>ゲンバ</t>
    </rPh>
    <rPh sb="12" eb="14">
      <t>ノウニュウ</t>
    </rPh>
    <rPh sb="19" eb="20">
      <t>カイ</t>
    </rPh>
    <phoneticPr fontId="1"/>
  </si>
  <si>
    <t>残業対応（8人工）</t>
    <rPh sb="0" eb="2">
      <t>ザンギョウ</t>
    </rPh>
    <rPh sb="2" eb="4">
      <t>タイオウ</t>
    </rPh>
    <rPh sb="6" eb="8">
      <t>ニンク</t>
    </rPh>
    <phoneticPr fontId="1"/>
  </si>
  <si>
    <t>材料費合計</t>
    <rPh sb="0" eb="3">
      <t>ザイリョウヒ</t>
    </rPh>
    <rPh sb="3" eb="5">
      <t>ゴウケイ</t>
    </rPh>
    <phoneticPr fontId="1"/>
  </si>
  <si>
    <t>加工・運送費合計</t>
    <rPh sb="0" eb="2">
      <t>カコウ</t>
    </rPh>
    <rPh sb="3" eb="6">
      <t>ウンソウヒ</t>
    </rPh>
    <rPh sb="6" eb="8">
      <t>ゴウケイ</t>
    </rPh>
    <phoneticPr fontId="1"/>
  </si>
  <si>
    <t>運送費（現場からの引上げ運賃）</t>
    <rPh sb="0" eb="3">
      <t>ウンソウヒ</t>
    </rPh>
    <rPh sb="4" eb="6">
      <t>ゲンバ</t>
    </rPh>
    <rPh sb="9" eb="11">
      <t>ヒキア</t>
    </rPh>
    <rPh sb="12" eb="14">
      <t>ウンチン</t>
    </rPh>
    <phoneticPr fontId="1"/>
  </si>
  <si>
    <t>運送費（現場引上げ・納入運賃）</t>
    <rPh sb="0" eb="3">
      <t>ウンソウヒ</t>
    </rPh>
    <rPh sb="4" eb="6">
      <t>ゲンバ</t>
    </rPh>
    <rPh sb="6" eb="8">
      <t>ヒキア</t>
    </rPh>
    <rPh sb="10" eb="12">
      <t>ノウニュウ</t>
    </rPh>
    <rPh sb="12" eb="14">
      <t>ウンチン</t>
    </rPh>
    <phoneticPr fontId="1"/>
  </si>
  <si>
    <t>【概算】サイバニクスA棟(CD：62946)</t>
    <rPh sb="1" eb="3">
      <t>ガイサン</t>
    </rPh>
    <rPh sb="11" eb="12">
      <t>トウ</t>
    </rPh>
    <phoneticPr fontId="1"/>
  </si>
  <si>
    <t>【概算】橘処理センター（CD：62874）</t>
    <rPh sb="1" eb="3">
      <t>ガイサン</t>
    </rPh>
    <rPh sb="4" eb="7">
      <t>タチバナショリ</t>
    </rPh>
    <phoneticPr fontId="1"/>
  </si>
  <si>
    <t>運送費(ｳｲﾝｸﾞ)　現場入れ</t>
    <rPh sb="0" eb="3">
      <t>ウンソウヒ</t>
    </rPh>
    <rPh sb="11" eb="13">
      <t>ゲンバ</t>
    </rPh>
    <rPh sb="13" eb="14">
      <t>イ</t>
    </rPh>
    <phoneticPr fontId="1"/>
  </si>
  <si>
    <t>【概算】ViNA　GARDENS(CD：62913)</t>
    <rPh sb="1" eb="3">
      <t>ガイサン</t>
    </rPh>
    <phoneticPr fontId="1"/>
  </si>
  <si>
    <t>運送費（めっき出し・現場納入）</t>
    <rPh sb="0" eb="3">
      <t>ウンソウヒ</t>
    </rPh>
    <rPh sb="7" eb="8">
      <t>ダ</t>
    </rPh>
    <rPh sb="10" eb="12">
      <t>ゲンバ</t>
    </rPh>
    <rPh sb="12" eb="14">
      <t>ノウニュウ</t>
    </rPh>
    <phoneticPr fontId="1"/>
  </si>
  <si>
    <t>材料費（一次加工含む、材料手配完了）</t>
    <rPh sb="0" eb="2">
      <t>ザイリョウ</t>
    </rPh>
    <rPh sb="2" eb="3">
      <t>ヒ</t>
    </rPh>
    <rPh sb="4" eb="6">
      <t>イチジ</t>
    </rPh>
    <rPh sb="6" eb="8">
      <t>カコウ</t>
    </rPh>
    <rPh sb="8" eb="9">
      <t>フク</t>
    </rPh>
    <rPh sb="11" eb="13">
      <t>ザイリョウ</t>
    </rPh>
    <rPh sb="13" eb="15">
      <t>テハイ</t>
    </rPh>
    <rPh sb="15" eb="17">
      <t>カンリョウ</t>
    </rPh>
    <phoneticPr fontId="1"/>
  </si>
  <si>
    <t>材料費　（材料手配完了）</t>
    <rPh sb="0" eb="3">
      <t>ザイリョウヒ</t>
    </rPh>
    <rPh sb="5" eb="9">
      <t>ザイリョウテハイ</t>
    </rPh>
    <rPh sb="9" eb="11">
      <t>カンリョウ</t>
    </rPh>
    <phoneticPr fontId="1"/>
  </si>
  <si>
    <t>現場入れ　6回</t>
    <rPh sb="0" eb="2">
      <t>ゲンバ</t>
    </rPh>
    <rPh sb="2" eb="3">
      <t>イ</t>
    </rPh>
    <rPh sb="6" eb="7">
      <t>カイ</t>
    </rPh>
    <phoneticPr fontId="1"/>
  </si>
  <si>
    <t>めっき出し　5回</t>
    <rPh sb="3" eb="4">
      <t>ダ</t>
    </rPh>
    <rPh sb="7" eb="8">
      <t>カイ</t>
    </rPh>
    <phoneticPr fontId="1"/>
  </si>
  <si>
    <t>めっき屋→現場入れ　1回</t>
    <rPh sb="3" eb="4">
      <t>ヤ</t>
    </rPh>
    <rPh sb="5" eb="7">
      <t>ゲンバ</t>
    </rPh>
    <rPh sb="7" eb="8">
      <t>イ</t>
    </rPh>
    <rPh sb="11" eb="12">
      <t>カイ</t>
    </rPh>
    <phoneticPr fontId="1"/>
  </si>
  <si>
    <t>現場引取　　1回</t>
    <rPh sb="0" eb="2">
      <t>ゲンバ</t>
    </rPh>
    <rPh sb="2" eb="4">
      <t>ヒキトリ</t>
    </rPh>
    <rPh sb="7" eb="8">
      <t>カイ</t>
    </rPh>
    <phoneticPr fontId="1"/>
  </si>
  <si>
    <t>外注検査費（アクト）</t>
    <rPh sb="0" eb="2">
      <t>ガイチュウ</t>
    </rPh>
    <rPh sb="2" eb="5">
      <t>ケンサヒ</t>
    </rPh>
    <phoneticPr fontId="1"/>
  </si>
  <si>
    <t>【赤字の原因として】</t>
    <rPh sb="1" eb="3">
      <t>アカジ</t>
    </rPh>
    <rPh sb="4" eb="6">
      <t>ゲンイン</t>
    </rPh>
    <phoneticPr fontId="1"/>
  </si>
  <si>
    <t>・材料の値上がり</t>
    <rPh sb="1" eb="3">
      <t>ザイリョウ</t>
    </rPh>
    <rPh sb="4" eb="6">
      <t>ネア</t>
    </rPh>
    <phoneticPr fontId="1"/>
  </si>
  <si>
    <t>・ピース数の追加、工区の増</t>
    <rPh sb="4" eb="5">
      <t>スウ</t>
    </rPh>
    <rPh sb="6" eb="8">
      <t>ツイカ</t>
    </rPh>
    <rPh sb="9" eb="11">
      <t>コウク</t>
    </rPh>
    <rPh sb="12" eb="13">
      <t>ゾウ</t>
    </rPh>
    <phoneticPr fontId="1"/>
  </si>
  <si>
    <t>・マーク転記作業の追加</t>
    <rPh sb="4" eb="6">
      <t>テンキ</t>
    </rPh>
    <rPh sb="6" eb="8">
      <t>サギョウ</t>
    </rPh>
    <rPh sb="9" eb="11">
      <t>ツイカ</t>
    </rPh>
    <phoneticPr fontId="1"/>
  </si>
  <si>
    <t>・工区増による仕分け対応、トラック増</t>
    <rPh sb="1" eb="3">
      <t>コウク</t>
    </rPh>
    <rPh sb="3" eb="4">
      <t>ゾウ</t>
    </rPh>
    <rPh sb="7" eb="9">
      <t>シワ</t>
    </rPh>
    <rPh sb="10" eb="12">
      <t>タイオウ</t>
    </rPh>
    <rPh sb="17" eb="18">
      <t>ゾウ</t>
    </rPh>
    <phoneticPr fontId="1"/>
  </si>
  <si>
    <t>現場溶接試験体施工後の</t>
    <rPh sb="0" eb="2">
      <t>ゲンバ</t>
    </rPh>
    <rPh sb="2" eb="4">
      <t>ヨウセツ</t>
    </rPh>
    <rPh sb="4" eb="6">
      <t>シケン</t>
    </rPh>
    <rPh sb="6" eb="7">
      <t>タイ</t>
    </rPh>
    <rPh sb="7" eb="10">
      <t>セコウゴ</t>
    </rPh>
    <phoneticPr fontId="1"/>
  </si>
  <si>
    <t>マクロ試験片製作の為の粗切断依頼</t>
    <rPh sb="11" eb="12">
      <t>アラ</t>
    </rPh>
    <rPh sb="12" eb="14">
      <t>セツダン</t>
    </rPh>
    <rPh sb="14" eb="16">
      <t>イライ</t>
    </rPh>
    <phoneticPr fontId="1"/>
  </si>
  <si>
    <t>【追加依頼】（神木さんより）</t>
    <rPh sb="1" eb="3">
      <t>ツイカ</t>
    </rPh>
    <rPh sb="3" eb="5">
      <t>イライ</t>
    </rPh>
    <phoneticPr fontId="1"/>
  </si>
  <si>
    <t>【モックアップ・仮設柱分合計】</t>
    <rPh sb="8" eb="10">
      <t>カセツ</t>
    </rPh>
    <rPh sb="10" eb="11">
      <t>バシラ</t>
    </rPh>
    <rPh sb="11" eb="12">
      <t>ブン</t>
    </rPh>
    <rPh sb="12" eb="14">
      <t>ゴウケイ</t>
    </rPh>
    <phoneticPr fontId="1"/>
  </si>
  <si>
    <t>【追加依頼分　6月概算】</t>
    <rPh sb="1" eb="3">
      <t>ツイカ</t>
    </rPh>
    <rPh sb="3" eb="5">
      <t>イライ</t>
    </rPh>
    <rPh sb="5" eb="6">
      <t>ブン</t>
    </rPh>
    <phoneticPr fontId="1"/>
  </si>
  <si>
    <t>2022.6月</t>
    <rPh sb="6" eb="7">
      <t>ガツ</t>
    </rPh>
    <phoneticPr fontId="1"/>
  </si>
  <si>
    <t>◎造成地盤4，5（西側造成）</t>
    <rPh sb="1" eb="3">
      <t>ゾウセイ</t>
    </rPh>
    <rPh sb="3" eb="5">
      <t>ジバン</t>
    </rPh>
    <rPh sb="9" eb="11">
      <t>ニシガワ</t>
    </rPh>
    <rPh sb="11" eb="13">
      <t>ゾウセイ</t>
    </rPh>
    <phoneticPr fontId="1"/>
  </si>
  <si>
    <t>煙突廻り</t>
    <rPh sb="0" eb="2">
      <t>エントツ</t>
    </rPh>
    <rPh sb="2" eb="3">
      <t>マワ</t>
    </rPh>
    <phoneticPr fontId="1"/>
  </si>
  <si>
    <t>屋根鉄骨（1）</t>
    <rPh sb="0" eb="2">
      <t>ヤネ</t>
    </rPh>
    <rPh sb="2" eb="4">
      <t>テッコツ</t>
    </rPh>
    <phoneticPr fontId="1"/>
  </si>
  <si>
    <t>◎計量器庇</t>
    <rPh sb="1" eb="4">
      <t>ケイリョウキ</t>
    </rPh>
    <rPh sb="4" eb="5">
      <t>ヒサシ</t>
    </rPh>
    <phoneticPr fontId="1"/>
  </si>
  <si>
    <t>庇</t>
    <rPh sb="0" eb="1">
      <t>ヒサシ</t>
    </rPh>
    <phoneticPr fontId="1"/>
  </si>
  <si>
    <t>【今後の予定（日付は建方予定日）】</t>
    <rPh sb="1" eb="3">
      <t>コンゴ</t>
    </rPh>
    <rPh sb="4" eb="6">
      <t>ヨテイ</t>
    </rPh>
    <rPh sb="7" eb="9">
      <t>ヒヅケ</t>
    </rPh>
    <rPh sb="10" eb="12">
      <t>タテカタ</t>
    </rPh>
    <rPh sb="12" eb="14">
      <t>ヨテイ</t>
    </rPh>
    <rPh sb="14" eb="15">
      <t>ビ</t>
    </rPh>
    <phoneticPr fontId="1"/>
  </si>
  <si>
    <t>加工時間（ｈ）の詳細はprojectdigestを参照のこと</t>
    <rPh sb="0" eb="2">
      <t>カコウ</t>
    </rPh>
    <rPh sb="2" eb="4">
      <t>ジカン</t>
    </rPh>
    <rPh sb="8" eb="10">
      <t>ショウサイ</t>
    </rPh>
    <phoneticPr fontId="1"/>
  </si>
  <si>
    <t>ヤード代</t>
    <rPh sb="3" eb="4">
      <t>ダイ</t>
    </rPh>
    <phoneticPr fontId="1"/>
  </si>
  <si>
    <t>請求額</t>
    <rPh sb="0" eb="3">
      <t>セイキュウガク</t>
    </rPh>
    <phoneticPr fontId="1"/>
  </si>
  <si>
    <t>材料原価見積</t>
    <rPh sb="0" eb="2">
      <t>ザイリョウ</t>
    </rPh>
    <rPh sb="2" eb="4">
      <t>ゲンカ</t>
    </rPh>
    <rPh sb="4" eb="6">
      <t>ミツモリ</t>
    </rPh>
    <phoneticPr fontId="1"/>
  </si>
  <si>
    <t>加工原価見積</t>
    <rPh sb="0" eb="2">
      <t>カコウ</t>
    </rPh>
    <rPh sb="2" eb="4">
      <t>ゲンカ</t>
    </rPh>
    <rPh sb="4" eb="6">
      <t>ミツモリ</t>
    </rPh>
    <phoneticPr fontId="1"/>
  </si>
  <si>
    <t>請求額
（当月含む）</t>
    <rPh sb="0" eb="3">
      <t>セイキュウガク</t>
    </rPh>
    <rPh sb="5" eb="7">
      <t>トウゲツ</t>
    </rPh>
    <rPh sb="7" eb="8">
      <t>フク</t>
    </rPh>
    <phoneticPr fontId="1"/>
  </si>
  <si>
    <t>100%請求</t>
    <rPh sb="4" eb="6">
      <t>セイキュウ</t>
    </rPh>
    <phoneticPr fontId="1"/>
  </si>
  <si>
    <t>材料+加工合計</t>
    <rPh sb="0" eb="2">
      <t>ザイリョウ</t>
    </rPh>
    <rPh sb="3" eb="5">
      <t>カコウ</t>
    </rPh>
    <rPh sb="5" eb="7">
      <t>ゴウケイ</t>
    </rPh>
    <phoneticPr fontId="1"/>
  </si>
  <si>
    <r>
      <t xml:space="preserve">総費用(円)
</t>
    </r>
    <r>
      <rPr>
        <sz val="12"/>
        <rFont val="游ゴシック"/>
        <family val="3"/>
        <charset val="128"/>
      </rPr>
      <t>(当月含む）</t>
    </r>
    <rPh sb="0" eb="3">
      <t>ソウヒヨウ</t>
    </rPh>
    <rPh sb="4" eb="5">
      <t>エン</t>
    </rPh>
    <rPh sb="8" eb="10">
      <t>トウゲツ</t>
    </rPh>
    <rPh sb="10" eb="11">
      <t>フク</t>
    </rPh>
    <phoneticPr fontId="1"/>
  </si>
  <si>
    <t>材料に含む</t>
    <rPh sb="0" eb="2">
      <t>ザイリョウ</t>
    </rPh>
    <rPh sb="3" eb="4">
      <t>フク</t>
    </rPh>
    <phoneticPr fontId="1"/>
  </si>
  <si>
    <t>単価(円/t)
または時間チャージ</t>
    <rPh sb="0" eb="2">
      <t>タンカ</t>
    </rPh>
    <rPh sb="3" eb="4">
      <t>エン</t>
    </rPh>
    <rPh sb="11" eb="13">
      <t>ジカン</t>
    </rPh>
    <phoneticPr fontId="1"/>
  </si>
  <si>
    <t>NAME</t>
  </si>
  <si>
    <t>【6月10日竹内さん見積】</t>
    <rPh sb="2" eb="3">
      <t>ガツ</t>
    </rPh>
    <rPh sb="5" eb="6">
      <t>ニチ</t>
    </rPh>
    <rPh sb="6" eb="8">
      <t>タケウチ</t>
    </rPh>
    <rPh sb="10" eb="12">
      <t>ミツモリ</t>
    </rPh>
    <phoneticPr fontId="34"/>
  </si>
  <si>
    <t>鋼材費</t>
    <rPh sb="0" eb="2">
      <t>コウザイ</t>
    </rPh>
    <rPh sb="2" eb="3">
      <t>ヒ</t>
    </rPh>
    <phoneticPr fontId="34"/>
  </si>
  <si>
    <t>ZYOSAN</t>
    <phoneticPr fontId="34"/>
  </si>
  <si>
    <t>材料増分</t>
    <rPh sb="0" eb="2">
      <t>ザイリョウ</t>
    </rPh>
    <rPh sb="2" eb="4">
      <t>ゾウブン</t>
    </rPh>
    <phoneticPr fontId="34"/>
  </si>
  <si>
    <t>パネルゾーン部鋼材費</t>
    <rPh sb="6" eb="7">
      <t>ブ</t>
    </rPh>
    <rPh sb="7" eb="9">
      <t>コウザイ</t>
    </rPh>
    <rPh sb="9" eb="10">
      <t>ヒ</t>
    </rPh>
    <phoneticPr fontId="34"/>
  </si>
  <si>
    <t>371t鋼材費増分</t>
    <rPh sb="4" eb="6">
      <t>コウザイ</t>
    </rPh>
    <rPh sb="6" eb="7">
      <t>ヒ</t>
    </rPh>
    <rPh sb="7" eb="9">
      <t>ゾウブン</t>
    </rPh>
    <phoneticPr fontId="34"/>
  </si>
  <si>
    <t>KYOSAN</t>
    <phoneticPr fontId="34"/>
  </si>
  <si>
    <t>大梁加工費</t>
    <rPh sb="0" eb="2">
      <t>オオハリ</t>
    </rPh>
    <rPh sb="2" eb="5">
      <t>カコウヒ</t>
    </rPh>
    <phoneticPr fontId="34"/>
  </si>
  <si>
    <t>小梁加工費</t>
    <rPh sb="0" eb="2">
      <t>コハリ</t>
    </rPh>
    <rPh sb="2" eb="5">
      <t>カコウヒ</t>
    </rPh>
    <phoneticPr fontId="34"/>
  </si>
  <si>
    <t>5階加工賃増分</t>
    <rPh sb="1" eb="2">
      <t>カイ</t>
    </rPh>
    <rPh sb="2" eb="5">
      <t>カコウチン</t>
    </rPh>
    <rPh sb="5" eb="7">
      <t>ゾウブン</t>
    </rPh>
    <phoneticPr fontId="34"/>
  </si>
  <si>
    <t>詳細図費</t>
    <rPh sb="0" eb="2">
      <t>ショウサイ</t>
    </rPh>
    <rPh sb="2" eb="3">
      <t>ズ</t>
    </rPh>
    <rPh sb="3" eb="4">
      <t>ヒ</t>
    </rPh>
    <phoneticPr fontId="34"/>
  </si>
  <si>
    <t>非常用バルコニー部めっき費用(材工)</t>
    <rPh sb="0" eb="3">
      <t>ヒジョウヨウ</t>
    </rPh>
    <rPh sb="8" eb="9">
      <t>ブ</t>
    </rPh>
    <rPh sb="12" eb="14">
      <t>ヒヨウ</t>
    </rPh>
    <rPh sb="15" eb="17">
      <t>ザイコウ</t>
    </rPh>
    <phoneticPr fontId="34"/>
  </si>
  <si>
    <t>大梁カバープレート加工費</t>
    <rPh sb="0" eb="2">
      <t>オオハリ</t>
    </rPh>
    <rPh sb="9" eb="12">
      <t>カコウヒ</t>
    </rPh>
    <phoneticPr fontId="34"/>
  </si>
  <si>
    <t>パネルゾーン部加工費</t>
    <rPh sb="6" eb="7">
      <t>ブ</t>
    </rPh>
    <rPh sb="7" eb="10">
      <t>カコウヒ</t>
    </rPh>
    <phoneticPr fontId="34"/>
  </si>
  <si>
    <t>パネルゾーンふさぎ板加工費</t>
    <rPh sb="9" eb="10">
      <t>イタ</t>
    </rPh>
    <rPh sb="10" eb="13">
      <t>カコウヒ</t>
    </rPh>
    <phoneticPr fontId="34"/>
  </si>
  <si>
    <t>ダブラープレート加工費</t>
    <rPh sb="8" eb="11">
      <t>カコウヒ</t>
    </rPh>
    <phoneticPr fontId="34"/>
  </si>
  <si>
    <t>※1：原価予算を見積もるうえで、すでに図面上では　371ｔ追加　</t>
    <phoneticPr fontId="34"/>
  </si>
  <si>
    <t>計算は、製作費を84250円/t、鋼材比を112441</t>
    <rPh sb="0" eb="2">
      <t>ケイサン</t>
    </rPh>
    <rPh sb="4" eb="7">
      <t>セイサクヒ</t>
    </rPh>
    <rPh sb="13" eb="14">
      <t>エン</t>
    </rPh>
    <rPh sb="17" eb="19">
      <t>コウザイ</t>
    </rPh>
    <rPh sb="19" eb="20">
      <t>ヒ</t>
    </rPh>
    <phoneticPr fontId="34"/>
  </si>
  <si>
    <t>371t加工費増分</t>
    <rPh sb="4" eb="7">
      <t>カコウヒ</t>
    </rPh>
    <rPh sb="7" eb="9">
      <t>ゾウブン</t>
    </rPh>
    <phoneticPr fontId="34"/>
  </si>
  <si>
    <t>当月分</t>
    <rPh sb="0" eb="2">
      <t>トウゲツ</t>
    </rPh>
    <rPh sb="2" eb="3">
      <t>ブン</t>
    </rPh>
    <phoneticPr fontId="1"/>
  </si>
  <si>
    <t>○出来高の検討</t>
    <rPh sb="1" eb="4">
      <t>デキダカ</t>
    </rPh>
    <rPh sb="5" eb="7">
      <t>ケントウ</t>
    </rPh>
    <phoneticPr fontId="1"/>
  </si>
  <si>
    <t>部材</t>
    <rPh sb="0" eb="2">
      <t>ブザイ</t>
    </rPh>
    <phoneticPr fontId="1"/>
  </si>
  <si>
    <t>追加</t>
    <rPh sb="0" eb="2">
      <t>ツイカ</t>
    </rPh>
    <phoneticPr fontId="1"/>
  </si>
  <si>
    <t>当月出来高(t)</t>
    <rPh sb="0" eb="2">
      <t>トウゲツ</t>
    </rPh>
    <rPh sb="2" eb="5">
      <t>デキダカ</t>
    </rPh>
    <phoneticPr fontId="1"/>
  </si>
  <si>
    <t>出荷(t)</t>
    <rPh sb="0" eb="2">
      <t>シュッカ</t>
    </rPh>
    <phoneticPr fontId="1"/>
  </si>
  <si>
    <t>製作(t)</t>
    <rPh sb="0" eb="2">
      <t>セイサク</t>
    </rPh>
    <phoneticPr fontId="1"/>
  </si>
  <si>
    <t>コメント</t>
    <phoneticPr fontId="1"/>
  </si>
  <si>
    <t>当月出荷高(t)</t>
    <rPh sb="0" eb="2">
      <t>トウゲツ</t>
    </rPh>
    <rPh sb="2" eb="4">
      <t>シュッカ</t>
    </rPh>
    <rPh sb="4" eb="5">
      <t>ダカ</t>
    </rPh>
    <phoneticPr fontId="1"/>
  </si>
  <si>
    <t>当月出来高</t>
    <rPh sb="0" eb="2">
      <t>トウゲツ</t>
    </rPh>
    <rPh sb="2" eb="5">
      <t>デキダカ</t>
    </rPh>
    <phoneticPr fontId="1"/>
  </si>
  <si>
    <t>当月出荷高</t>
    <rPh sb="0" eb="2">
      <t>トウゲツ</t>
    </rPh>
    <rPh sb="2" eb="5">
      <t>シュッカダカ</t>
    </rPh>
    <phoneticPr fontId="1"/>
  </si>
  <si>
    <t>6月</t>
    <rPh sb="1" eb="2">
      <t>ガツ</t>
    </rPh>
    <phoneticPr fontId="1"/>
  </si>
  <si>
    <t>5月</t>
    <rPh sb="1" eb="2">
      <t>ガツ</t>
    </rPh>
    <phoneticPr fontId="1"/>
  </si>
  <si>
    <t>7月</t>
    <rPh sb="1" eb="2">
      <t>ガツ</t>
    </rPh>
    <phoneticPr fontId="1"/>
  </si>
  <si>
    <t>プロロジス八千代</t>
  </si>
  <si>
    <t>-</t>
  </si>
  <si>
    <t>KYOSAN</t>
  </si>
  <si>
    <t>KENSA</t>
  </si>
  <si>
    <t>よって　ｔ/\20,261 /2121h</t>
  </si>
  <si>
    <t>よって　ｔ/\19,084 /313h</t>
  </si>
  <si>
    <t>本体</t>
    <rPh sb="0" eb="2">
      <t>ホンタイ</t>
    </rPh>
    <phoneticPr fontId="1"/>
  </si>
  <si>
    <t>付帯</t>
    <rPh sb="0" eb="2">
      <t>フタイ</t>
    </rPh>
    <phoneticPr fontId="1"/>
  </si>
  <si>
    <t>6月分内訳：モックアップ・仮設柱は製作・出荷ともに完了</t>
    <phoneticPr fontId="1"/>
  </si>
  <si>
    <t>梁</t>
    <rPh sb="0" eb="1">
      <t>ハリ</t>
    </rPh>
    <phoneticPr fontId="1"/>
  </si>
  <si>
    <t>柱</t>
    <rPh sb="0" eb="1">
      <t>ハシラ</t>
    </rPh>
    <phoneticPr fontId="1"/>
  </si>
  <si>
    <t>KANAMO</t>
  </si>
  <si>
    <t>○南関東工場物件見積ダッシュボード</t>
  </si>
  <si>
    <t>更新日</t>
  </si>
  <si>
    <t>物件</t>
  </si>
  <si>
    <t>項目</t>
  </si>
  <si>
    <t>契約重量</t>
  </si>
  <si>
    <t>予算</t>
  </si>
  <si>
    <t>使った予算</t>
  </si>
  <si>
    <t>予算消化率</t>
  </si>
  <si>
    <r>
      <rPr>
        <b/>
        <sz val="11"/>
        <color rgb="FF000000"/>
        <rFont val="游ゴシック"/>
        <family val="2"/>
        <charset val="128"/>
      </rPr>
      <t>限界利益</t>
    </r>
    <r>
      <rPr>
        <b/>
        <sz val="11"/>
        <color rgb="FF000000"/>
        <rFont val="Yu Gothic"/>
        <family val="3"/>
        <charset val="128"/>
      </rPr>
      <t>(</t>
    </r>
    <r>
      <rPr>
        <b/>
        <sz val="11"/>
        <color rgb="FF000000"/>
        <rFont val="游ゴシック"/>
        <family val="2"/>
        <charset val="128"/>
      </rPr>
      <t>円</t>
    </r>
    <r>
      <rPr>
        <b/>
        <sz val="11"/>
        <color rgb="FF000000"/>
        <rFont val="Yu Gothic"/>
        <family val="3"/>
        <charset val="128"/>
      </rPr>
      <t>)</t>
    </r>
  </si>
  <si>
    <t>物件消化率</t>
  </si>
  <si>
    <t>大阪南港</t>
    <rPh sb="0" eb="2">
      <t>オオサカ</t>
    </rPh>
    <rPh sb="2" eb="4">
      <t>ナンコウ</t>
    </rPh>
    <phoneticPr fontId="1"/>
  </si>
  <si>
    <t>江東橋ホテル</t>
    <rPh sb="0" eb="3">
      <t>コウトウバシ</t>
    </rPh>
    <phoneticPr fontId="1"/>
  </si>
  <si>
    <t>オイレス藤沢</t>
    <rPh sb="4" eb="6">
      <t>フジサワ</t>
    </rPh>
    <phoneticPr fontId="1"/>
  </si>
  <si>
    <t>小平</t>
    <rPh sb="0" eb="2">
      <t>コダイラ</t>
    </rPh>
    <phoneticPr fontId="1"/>
  </si>
  <si>
    <t>VINAGARDENS</t>
  </si>
  <si>
    <t>橘処理センター</t>
  </si>
  <si>
    <t>サイバニクス</t>
  </si>
  <si>
    <t>YIS</t>
  </si>
  <si>
    <t>ヘルスケア</t>
  </si>
  <si>
    <t>運送費（中ロジ）　</t>
    <rPh sb="0" eb="3">
      <t>ウンソウヒ</t>
    </rPh>
    <rPh sb="4" eb="5">
      <t>チュウ</t>
    </rPh>
    <phoneticPr fontId="1"/>
  </si>
  <si>
    <t>運送費（片野運輸）　</t>
    <rPh sb="0" eb="3">
      <t>ウンソウヒ</t>
    </rPh>
    <rPh sb="4" eb="6">
      <t>カタノ</t>
    </rPh>
    <rPh sb="6" eb="8">
      <t>ウンユ</t>
    </rPh>
    <phoneticPr fontId="1"/>
  </si>
  <si>
    <t>【6月分請求先内訳】</t>
    <rPh sb="2" eb="3">
      <t>ガツ</t>
    </rPh>
    <rPh sb="3" eb="4">
      <t>ブン</t>
    </rPh>
    <rPh sb="4" eb="7">
      <t>セイキュウサキ</t>
    </rPh>
    <rPh sb="7" eb="9">
      <t>ウチワケ</t>
    </rPh>
    <phoneticPr fontId="1"/>
  </si>
  <si>
    <t>（材料手配完了）</t>
    <rPh sb="1" eb="5">
      <t>ザイリョウテハイ</t>
    </rPh>
    <rPh sb="5" eb="7">
      <t>カンリョウ</t>
    </rPh>
    <phoneticPr fontId="1"/>
  </si>
  <si>
    <t>【付帯工事：内訳（ｔ）】</t>
    <rPh sb="1" eb="3">
      <t>フタイ</t>
    </rPh>
    <rPh sb="3" eb="5">
      <t>コウジ</t>
    </rPh>
    <rPh sb="6" eb="8">
      <t>ウチワケ</t>
    </rPh>
    <phoneticPr fontId="1"/>
  </si>
  <si>
    <t>消耗品（ｲﾝﾃｯｸ日塗）</t>
    <rPh sb="0" eb="3">
      <t>ショウモウヒン</t>
    </rPh>
    <rPh sb="9" eb="10">
      <t>ニチ</t>
    </rPh>
    <rPh sb="10" eb="11">
      <t>ト</t>
    </rPh>
    <phoneticPr fontId="1"/>
  </si>
  <si>
    <t>○加工費内訳（工場原価見積）</t>
    <rPh sb="1" eb="4">
      <t>カコウヒ</t>
    </rPh>
    <rPh sb="4" eb="6">
      <t>ウチワケ</t>
    </rPh>
    <rPh sb="7" eb="9">
      <t>コウジョウ</t>
    </rPh>
    <rPh sb="9" eb="11">
      <t>ゲンカ</t>
    </rPh>
    <rPh sb="11" eb="13">
      <t>ミツモリ</t>
    </rPh>
    <phoneticPr fontId="1"/>
  </si>
  <si>
    <t>営業予算</t>
    <rPh sb="0" eb="2">
      <t>エイギョウ</t>
    </rPh>
    <rPh sb="2" eb="4">
      <t>ヨサン</t>
    </rPh>
    <phoneticPr fontId="1"/>
  </si>
  <si>
    <t>原寸費(ｴﾇｴｰﾌﾟﾗﾝ)  　6月で終了</t>
    <rPh sb="0" eb="2">
      <t>ゲンスン</t>
    </rPh>
    <rPh sb="2" eb="3">
      <t>ヒ</t>
    </rPh>
    <rPh sb="17" eb="18">
      <t>ガツ</t>
    </rPh>
    <rPh sb="19" eb="21">
      <t>シュウリョウ</t>
    </rPh>
    <phoneticPr fontId="1"/>
  </si>
  <si>
    <t>7/19　滝田さんに7月概算金額を連絡</t>
    <rPh sb="5" eb="7">
      <t>タキタ</t>
    </rPh>
    <rPh sb="11" eb="12">
      <t>ガツ</t>
    </rPh>
    <rPh sb="12" eb="14">
      <t>ガイサン</t>
    </rPh>
    <rPh sb="14" eb="16">
      <t>キンガク</t>
    </rPh>
    <rPh sb="17" eb="19">
      <t>レンラク</t>
    </rPh>
    <phoneticPr fontId="1"/>
  </si>
  <si>
    <t>横浜ｲﾝﾀｰﾅｼｮﾅﾙｽｸｰﾙ（YIS計画）</t>
    <rPh sb="0" eb="2">
      <t>ヨコハマ</t>
    </rPh>
    <rPh sb="19" eb="21">
      <t>ケイカク</t>
    </rPh>
    <phoneticPr fontId="1"/>
  </si>
  <si>
    <t>営業：村木さん  （CD：62902）</t>
    <rPh sb="0" eb="2">
      <t>エイギョウ</t>
    </rPh>
    <rPh sb="3" eb="5">
      <t>ムラキ</t>
    </rPh>
    <phoneticPr fontId="1"/>
  </si>
  <si>
    <t>【6月分請求先内訳・確定】</t>
    <rPh sb="2" eb="3">
      <t>ガツ</t>
    </rPh>
    <rPh sb="3" eb="4">
      <t>ブン</t>
    </rPh>
    <rPh sb="4" eb="7">
      <t>セイキュウサキ</t>
    </rPh>
    <rPh sb="7" eb="9">
      <t>ウチワケ</t>
    </rPh>
    <rPh sb="10" eb="12">
      <t>カクテイ</t>
    </rPh>
    <phoneticPr fontId="1"/>
  </si>
  <si>
    <t>現場納入（3台・明正運輸）</t>
    <rPh sb="0" eb="2">
      <t>ゲンバ</t>
    </rPh>
    <rPh sb="2" eb="4">
      <t>ノウニュウ</t>
    </rPh>
    <rPh sb="6" eb="7">
      <t>ダイ</t>
    </rPh>
    <rPh sb="8" eb="10">
      <t>メイセイ</t>
    </rPh>
    <rPh sb="10" eb="12">
      <t>ウンユ</t>
    </rPh>
    <phoneticPr fontId="1"/>
  </si>
  <si>
    <t>【5月分請求先内訳・確定】</t>
    <rPh sb="2" eb="3">
      <t>ガツ</t>
    </rPh>
    <rPh sb="3" eb="4">
      <t>ブン</t>
    </rPh>
    <rPh sb="4" eb="7">
      <t>セイキュウサキ</t>
    </rPh>
    <rPh sb="7" eb="9">
      <t>ウチワケ</t>
    </rPh>
    <rPh sb="10" eb="12">
      <t>カクテイ</t>
    </rPh>
    <phoneticPr fontId="1"/>
  </si>
  <si>
    <t>7月分金額連絡済み</t>
    <rPh sb="1" eb="2">
      <t>ガツ</t>
    </rPh>
    <rPh sb="2" eb="3">
      <t>ブン</t>
    </rPh>
    <rPh sb="3" eb="5">
      <t>キンガク</t>
    </rPh>
    <rPh sb="5" eb="7">
      <t>レンラク</t>
    </rPh>
    <rPh sb="7" eb="8">
      <t>ズ</t>
    </rPh>
    <phoneticPr fontId="1"/>
  </si>
  <si>
    <t>【6月分】</t>
    <rPh sb="2" eb="3">
      <t>ガツ</t>
    </rPh>
    <rPh sb="3" eb="4">
      <t>ブン</t>
    </rPh>
    <phoneticPr fontId="1"/>
  </si>
  <si>
    <t>ITIZI</t>
    <phoneticPr fontId="1"/>
  </si>
  <si>
    <t>ブリヂストン小平(CD：62897)</t>
    <rPh sb="6" eb="8">
      <t>コダイラ</t>
    </rPh>
    <phoneticPr fontId="1"/>
  </si>
  <si>
    <t>6月分の金額訂正
6月で全て完了致しました。</t>
    <rPh sb="1" eb="2">
      <t>ガツ</t>
    </rPh>
    <rPh sb="2" eb="3">
      <t>ブン</t>
    </rPh>
    <rPh sb="4" eb="6">
      <t>キンガク</t>
    </rPh>
    <rPh sb="6" eb="8">
      <t>テイセイ</t>
    </rPh>
    <rPh sb="10" eb="11">
      <t>ガツ</t>
    </rPh>
    <rPh sb="12" eb="13">
      <t>スベ</t>
    </rPh>
    <rPh sb="14" eb="16">
      <t>カンリョウ</t>
    </rPh>
    <rPh sb="16" eb="17">
      <t>イタ</t>
    </rPh>
    <phoneticPr fontId="1"/>
  </si>
  <si>
    <t>【6月分・確定】</t>
    <rPh sb="2" eb="3">
      <t>ガツ</t>
    </rPh>
    <rPh sb="3" eb="4">
      <t>ブン</t>
    </rPh>
    <rPh sb="5" eb="7">
      <t>カクテイ</t>
    </rPh>
    <phoneticPr fontId="1"/>
  </si>
  <si>
    <t>外注費（ｻﾝｷｽﾁｰﾙ）</t>
    <rPh sb="0" eb="3">
      <t>ガイチュウヒ</t>
    </rPh>
    <phoneticPr fontId="1"/>
  </si>
  <si>
    <t>7月内訳</t>
    <rPh sb="1" eb="2">
      <t>ガツ</t>
    </rPh>
    <rPh sb="2" eb="4">
      <t>ウチワケ</t>
    </rPh>
    <phoneticPr fontId="1"/>
  </si>
  <si>
    <t>7月</t>
    <rPh sb="1" eb="2">
      <t>ガツ</t>
    </rPh>
    <phoneticPr fontId="1"/>
  </si>
  <si>
    <t>南関東工場外注費（岡本、静孝、齋藤等）</t>
    <rPh sb="0" eb="1">
      <t>ミナミ</t>
    </rPh>
    <rPh sb="1" eb="3">
      <t>カントウ</t>
    </rPh>
    <rPh sb="3" eb="5">
      <t>コウジョウ</t>
    </rPh>
    <rPh sb="5" eb="7">
      <t>ガイチュウ</t>
    </rPh>
    <rPh sb="7" eb="8">
      <t>ヒ</t>
    </rPh>
    <rPh sb="9" eb="11">
      <t>オカモト</t>
    </rPh>
    <rPh sb="12" eb="13">
      <t>セイ</t>
    </rPh>
    <rPh sb="13" eb="14">
      <t>コウ</t>
    </rPh>
    <rPh sb="15" eb="17">
      <t>サイトウ</t>
    </rPh>
    <rPh sb="17" eb="18">
      <t>ナド</t>
    </rPh>
    <phoneticPr fontId="1"/>
  </si>
  <si>
    <t>消耗品費　（塗料他）</t>
    <rPh sb="0" eb="3">
      <t>ショウモウヒン</t>
    </rPh>
    <rPh sb="3" eb="4">
      <t>ヒ</t>
    </rPh>
    <rPh sb="6" eb="8">
      <t>トリョウ</t>
    </rPh>
    <rPh sb="8" eb="9">
      <t>ホカ</t>
    </rPh>
    <phoneticPr fontId="1"/>
  </si>
  <si>
    <t>※OA積替（91ｔ）</t>
    <rPh sb="3" eb="5">
      <t>ツミカ</t>
    </rPh>
    <phoneticPr fontId="1"/>
  </si>
  <si>
    <t>14ｔ</t>
    <phoneticPr fontId="1"/>
  </si>
  <si>
    <t>出荷計(t)</t>
    <rPh sb="0" eb="2">
      <t>シュッカ</t>
    </rPh>
    <rPh sb="2" eb="3">
      <t>ケイ</t>
    </rPh>
    <phoneticPr fontId="1"/>
  </si>
  <si>
    <t>製作計(t)</t>
    <rPh sb="0" eb="2">
      <t>セイサク</t>
    </rPh>
    <rPh sb="2" eb="3">
      <t>ケイ</t>
    </rPh>
    <phoneticPr fontId="1"/>
  </si>
  <si>
    <t>材料費（現場用ﾎﾞﾙﾄのみ）</t>
    <rPh sb="0" eb="2">
      <t>ザイリョウ</t>
    </rPh>
    <rPh sb="2" eb="3">
      <t>ヒ</t>
    </rPh>
    <rPh sb="4" eb="6">
      <t>ゲンバ</t>
    </rPh>
    <rPh sb="6" eb="7">
      <t>ヨウ</t>
    </rPh>
    <phoneticPr fontId="1"/>
  </si>
  <si>
    <t>（南関東工場外注費なし）</t>
    <rPh sb="1" eb="2">
      <t>ミナミ</t>
    </rPh>
    <rPh sb="2" eb="4">
      <t>カントウ</t>
    </rPh>
    <rPh sb="4" eb="6">
      <t>コウジョウ</t>
    </rPh>
    <rPh sb="6" eb="9">
      <t>ガイチュウヒ</t>
    </rPh>
    <phoneticPr fontId="1"/>
  </si>
  <si>
    <t>材料：現場用ﾎﾞﾙﾄのみ</t>
    <rPh sb="0" eb="2">
      <t>ザイリョウ</t>
    </rPh>
    <rPh sb="3" eb="5">
      <t>ゲンバ</t>
    </rPh>
    <rPh sb="5" eb="6">
      <t>ヨウ</t>
    </rPh>
    <phoneticPr fontId="1"/>
  </si>
  <si>
    <t>出荷：本体（2ｔ）、目隠し･庇（12ｔ）</t>
    <rPh sb="0" eb="2">
      <t>シュッカ</t>
    </rPh>
    <rPh sb="3" eb="5">
      <t>ホンタイ</t>
    </rPh>
    <rPh sb="10" eb="12">
      <t>メカク</t>
    </rPh>
    <rPh sb="14" eb="15">
      <t>ヒサシ</t>
    </rPh>
    <phoneticPr fontId="1"/>
  </si>
  <si>
    <t>【8月の予定】</t>
    <rPh sb="2" eb="3">
      <t>ガツ</t>
    </rPh>
    <rPh sb="4" eb="6">
      <t>ヨテイ</t>
    </rPh>
    <phoneticPr fontId="1"/>
  </si>
  <si>
    <t>外付けEV　出荷あり</t>
    <rPh sb="0" eb="1">
      <t>ソト</t>
    </rPh>
    <rPh sb="1" eb="2">
      <t>オクガイ</t>
    </rPh>
    <rPh sb="6" eb="8">
      <t>シュッカ</t>
    </rPh>
    <phoneticPr fontId="1"/>
  </si>
  <si>
    <t>7月計</t>
    <rPh sb="1" eb="2">
      <t>ガツ</t>
    </rPh>
    <rPh sb="2" eb="3">
      <t>ケイ</t>
    </rPh>
    <phoneticPr fontId="1"/>
  </si>
  <si>
    <t>6月計</t>
    <rPh sb="1" eb="2">
      <t>ガツ</t>
    </rPh>
    <rPh sb="2" eb="3">
      <t>ケイ</t>
    </rPh>
    <phoneticPr fontId="1"/>
  </si>
  <si>
    <t>【今後の予定】</t>
    <rPh sb="1" eb="3">
      <t>コンゴ</t>
    </rPh>
    <rPh sb="4" eb="6">
      <t>ヨテイ</t>
    </rPh>
    <phoneticPr fontId="1"/>
  </si>
  <si>
    <t>ELV受け鉄骨　6-8　PH～PHR：図面保留の為、材料・製作　未</t>
    <rPh sb="3" eb="4">
      <t>ウ</t>
    </rPh>
    <rPh sb="5" eb="7">
      <t>テッコツ</t>
    </rPh>
    <rPh sb="19" eb="21">
      <t>ズメン</t>
    </rPh>
    <rPh sb="21" eb="23">
      <t>ホリュウ</t>
    </rPh>
    <rPh sb="24" eb="25">
      <t>タメ</t>
    </rPh>
    <rPh sb="26" eb="28">
      <t>ザイリョウ</t>
    </rPh>
    <rPh sb="29" eb="31">
      <t>セイサク</t>
    </rPh>
    <rPh sb="32" eb="33">
      <t>ミ</t>
    </rPh>
    <phoneticPr fontId="1"/>
  </si>
  <si>
    <t>ELV受け鉄骨　6-8　8階～10階：材料手配済、一部のみ製作</t>
    <rPh sb="3" eb="4">
      <t>ウ</t>
    </rPh>
    <rPh sb="5" eb="7">
      <t>テッコツ</t>
    </rPh>
    <rPh sb="13" eb="14">
      <t>カイ</t>
    </rPh>
    <rPh sb="17" eb="18">
      <t>カイ</t>
    </rPh>
    <rPh sb="19" eb="21">
      <t>ザイリョウ</t>
    </rPh>
    <rPh sb="21" eb="23">
      <t>テハイ</t>
    </rPh>
    <rPh sb="23" eb="24">
      <t>ズ</t>
    </rPh>
    <rPh sb="25" eb="27">
      <t>イチブ</t>
    </rPh>
    <rPh sb="29" eb="31">
      <t>セイサク</t>
    </rPh>
    <phoneticPr fontId="1"/>
  </si>
  <si>
    <t>消耗品（レント）剥離作業用</t>
    <rPh sb="0" eb="3">
      <t>ショウモウヒン</t>
    </rPh>
    <rPh sb="8" eb="12">
      <t>ハクリサギョウ</t>
    </rPh>
    <rPh sb="12" eb="13">
      <t>ヨウ</t>
    </rPh>
    <phoneticPr fontId="1"/>
  </si>
  <si>
    <t>材料：外部階段ﾌﾞﾚｰｽ、根太追加分</t>
    <rPh sb="0" eb="2">
      <t>ザイリョウ</t>
    </rPh>
    <rPh sb="3" eb="5">
      <t>ガイブ</t>
    </rPh>
    <rPh sb="5" eb="7">
      <t>カイダン</t>
    </rPh>
    <rPh sb="13" eb="15">
      <t>ネダ</t>
    </rPh>
    <rPh sb="15" eb="17">
      <t>ツイカ</t>
    </rPh>
    <rPh sb="17" eb="18">
      <t>ブン</t>
    </rPh>
    <phoneticPr fontId="1"/>
  </si>
  <si>
    <t>現場人工代（三栄工業）</t>
    <rPh sb="0" eb="2">
      <t>ゲンバ</t>
    </rPh>
    <rPh sb="2" eb="4">
      <t>ニンク</t>
    </rPh>
    <rPh sb="4" eb="5">
      <t>ダイ</t>
    </rPh>
    <rPh sb="6" eb="10">
      <t>サンエイコウギョウ</t>
    </rPh>
    <phoneticPr fontId="1"/>
  </si>
  <si>
    <t>剥離作業応援外注費（三栄工業）</t>
    <rPh sb="0" eb="4">
      <t>ハクリサギョウ</t>
    </rPh>
    <rPh sb="4" eb="6">
      <t>オウエン</t>
    </rPh>
    <rPh sb="6" eb="9">
      <t>ガイチュウヒ</t>
    </rPh>
    <rPh sb="10" eb="12">
      <t>サンエイ</t>
    </rPh>
    <rPh sb="12" eb="14">
      <t>コウギョウ</t>
    </rPh>
    <phoneticPr fontId="1"/>
  </si>
  <si>
    <t>材料費(2階はほぼ手配済み）</t>
    <rPh sb="0" eb="3">
      <t>ザイリョウヒ</t>
    </rPh>
    <rPh sb="5" eb="6">
      <t>カイ</t>
    </rPh>
    <rPh sb="9" eb="11">
      <t>テハイ</t>
    </rPh>
    <rPh sb="11" eb="12">
      <t>ズ</t>
    </rPh>
    <phoneticPr fontId="1"/>
  </si>
  <si>
    <t>310t</t>
    <phoneticPr fontId="1"/>
  </si>
  <si>
    <t>0t</t>
    <phoneticPr fontId="1"/>
  </si>
  <si>
    <t>図面原寸費(ｴﾇｴｰﾌﾟﾗﾝ)</t>
    <rPh sb="0" eb="2">
      <t>ズメン</t>
    </rPh>
    <rPh sb="2" eb="4">
      <t>ゲンスン</t>
    </rPh>
    <rPh sb="4" eb="5">
      <t>ヒ</t>
    </rPh>
    <phoneticPr fontId="1"/>
  </si>
  <si>
    <t>外注費（静孝工業）</t>
    <rPh sb="0" eb="3">
      <t>ガイチュウヒ</t>
    </rPh>
    <rPh sb="4" eb="8">
      <t>セイコウコウギョウ</t>
    </rPh>
    <phoneticPr fontId="1"/>
  </si>
  <si>
    <t>消耗品（炭酸ｶﾞｽ等/ｲﾜﾀﾆ）</t>
    <rPh sb="0" eb="3">
      <t>ショウモウヒン</t>
    </rPh>
    <rPh sb="4" eb="6">
      <t>タンサン</t>
    </rPh>
    <rPh sb="9" eb="10">
      <t>ナド</t>
    </rPh>
    <phoneticPr fontId="1"/>
  </si>
  <si>
    <t>消耗品（工具ﾚﾝﾀﾙ/ﾚﾝﾄ）</t>
    <rPh sb="0" eb="3">
      <t>ショウモウヒン</t>
    </rPh>
    <rPh sb="4" eb="6">
      <t>コウグ</t>
    </rPh>
    <phoneticPr fontId="1"/>
  </si>
  <si>
    <t>消耗品（組立・溶接備品/東和）</t>
    <rPh sb="0" eb="3">
      <t>ショウモウヒン</t>
    </rPh>
    <rPh sb="4" eb="6">
      <t>クミタテ</t>
    </rPh>
    <rPh sb="7" eb="9">
      <t>ヨウセツ</t>
    </rPh>
    <rPh sb="9" eb="11">
      <t>ビヒン</t>
    </rPh>
    <rPh sb="12" eb="14">
      <t>トウワ</t>
    </rPh>
    <phoneticPr fontId="1"/>
  </si>
  <si>
    <t>静孝工業</t>
    <rPh sb="0" eb="4">
      <t>セイコウコウギョウ</t>
    </rPh>
    <phoneticPr fontId="1"/>
  </si>
  <si>
    <t>岡本組</t>
    <rPh sb="0" eb="3">
      <t>オカモトグミ</t>
    </rPh>
    <phoneticPr fontId="1"/>
  </si>
  <si>
    <t>渡辺工業</t>
    <rPh sb="0" eb="4">
      <t>ワタナベコウギョウ</t>
    </rPh>
    <phoneticPr fontId="1"/>
  </si>
  <si>
    <t>齋藤工業</t>
    <rPh sb="0" eb="4">
      <t>サイトウコウギョウ</t>
    </rPh>
    <phoneticPr fontId="1"/>
  </si>
  <si>
    <t>カンペ商事</t>
    <rPh sb="3" eb="5">
      <t>ショウジ</t>
    </rPh>
    <phoneticPr fontId="1"/>
  </si>
  <si>
    <t>高梨溶接</t>
    <rPh sb="0" eb="4">
      <t>タカナシヨウセツ</t>
    </rPh>
    <phoneticPr fontId="1"/>
  </si>
  <si>
    <t>ヘルスケア（CD：62977）</t>
    <phoneticPr fontId="1"/>
  </si>
  <si>
    <t>外注費（ｴｸﾃｯｸ）梁・切断開先加工費</t>
    <rPh sb="0" eb="3">
      <t>ガイチュウヒ</t>
    </rPh>
    <rPh sb="10" eb="11">
      <t>ハリ</t>
    </rPh>
    <rPh sb="12" eb="14">
      <t>セツダン</t>
    </rPh>
    <rPh sb="14" eb="16">
      <t>カイサキ</t>
    </rPh>
    <rPh sb="16" eb="18">
      <t>カコウ</t>
    </rPh>
    <rPh sb="18" eb="19">
      <t>ヒ</t>
    </rPh>
    <phoneticPr fontId="1"/>
  </si>
  <si>
    <t>外注費（進世工業）ふさぎPL加工</t>
    <rPh sb="0" eb="3">
      <t>ガイチュウヒ</t>
    </rPh>
    <rPh sb="4" eb="5">
      <t>シン</t>
    </rPh>
    <rPh sb="5" eb="6">
      <t>ヨ</t>
    </rPh>
    <rPh sb="6" eb="8">
      <t>コウギョウ</t>
    </rPh>
    <rPh sb="14" eb="16">
      <t>カコウ</t>
    </rPh>
    <phoneticPr fontId="1"/>
  </si>
  <si>
    <t>せいこう</t>
    <phoneticPr fontId="1"/>
  </si>
  <si>
    <t>おかもと</t>
    <phoneticPr fontId="1"/>
  </si>
  <si>
    <t>運送費（ｶﾞﾙﾊﾞ行き/明正）</t>
    <rPh sb="0" eb="3">
      <t>ウンソウヒ</t>
    </rPh>
    <rPh sb="9" eb="10">
      <t>イ</t>
    </rPh>
    <rPh sb="12" eb="14">
      <t>メイセイ</t>
    </rPh>
    <phoneticPr fontId="1"/>
  </si>
  <si>
    <t>運送費（ｶﾞﾙﾊﾞ行き/片野）　</t>
    <rPh sb="0" eb="3">
      <t>ウンソウヒ</t>
    </rPh>
    <rPh sb="9" eb="10">
      <t>イ</t>
    </rPh>
    <rPh sb="12" eb="14">
      <t>カタノ</t>
    </rPh>
    <phoneticPr fontId="1"/>
  </si>
  <si>
    <t>渡辺</t>
    <rPh sb="0" eb="2">
      <t>ワタナベ</t>
    </rPh>
    <phoneticPr fontId="1"/>
  </si>
  <si>
    <t>さいとう</t>
    <phoneticPr fontId="1"/>
  </si>
  <si>
    <t>【7月分請求先内訳】</t>
    <rPh sb="2" eb="3">
      <t>ガツ</t>
    </rPh>
    <rPh sb="3" eb="4">
      <t>ブン</t>
    </rPh>
    <rPh sb="4" eb="7">
      <t>セイキュウサキ</t>
    </rPh>
    <rPh sb="7" eb="9">
      <t>ウチワケ</t>
    </rPh>
    <phoneticPr fontId="1"/>
  </si>
  <si>
    <t>【7月分・確定】</t>
    <rPh sb="2" eb="3">
      <t>ガツ</t>
    </rPh>
    <rPh sb="3" eb="4">
      <t>ブン</t>
    </rPh>
    <rPh sb="5" eb="7">
      <t>カクテイ</t>
    </rPh>
    <phoneticPr fontId="1"/>
  </si>
  <si>
    <t>材料費（2階）</t>
    <rPh sb="0" eb="3">
      <t>ザイリョウヒ</t>
    </rPh>
    <rPh sb="5" eb="6">
      <t>カイ</t>
    </rPh>
    <phoneticPr fontId="1"/>
  </si>
  <si>
    <t>ITIZI</t>
    <phoneticPr fontId="1"/>
  </si>
  <si>
    <t>中止による不要板材料代</t>
    <rPh sb="0" eb="2">
      <t>チュウシ</t>
    </rPh>
    <rPh sb="5" eb="7">
      <t>フヨウ</t>
    </rPh>
    <rPh sb="7" eb="8">
      <t>イタ</t>
    </rPh>
    <rPh sb="8" eb="10">
      <t>ザイリョウ</t>
    </rPh>
    <rPh sb="10" eb="11">
      <t>ダイ</t>
    </rPh>
    <phoneticPr fontId="1"/>
  </si>
  <si>
    <t>累計（7月まで）</t>
    <rPh sb="0" eb="2">
      <t>ルイケイ</t>
    </rPh>
    <rPh sb="4" eb="5">
      <t>ガツ</t>
    </rPh>
    <phoneticPr fontId="1"/>
  </si>
  <si>
    <t>【8月分請求先内訳・概算】</t>
    <rPh sb="2" eb="3">
      <t>ガツ</t>
    </rPh>
    <rPh sb="3" eb="4">
      <t>ブン</t>
    </rPh>
    <rPh sb="4" eb="7">
      <t>セイキュウサキ</t>
    </rPh>
    <rPh sb="7" eb="9">
      <t>ウチワケ</t>
    </rPh>
    <rPh sb="10" eb="12">
      <t>ガイサン</t>
    </rPh>
    <phoneticPr fontId="1"/>
  </si>
  <si>
    <t>8月計</t>
    <rPh sb="1" eb="2">
      <t>ガツ</t>
    </rPh>
    <rPh sb="2" eb="3">
      <t>ケイ</t>
    </rPh>
    <phoneticPr fontId="1"/>
  </si>
  <si>
    <t>ITIZI</t>
    <phoneticPr fontId="1"/>
  </si>
  <si>
    <t>材料　100％請求  （材料手配完了）</t>
    <rPh sb="0" eb="2">
      <t>ザイリョウ</t>
    </rPh>
    <rPh sb="7" eb="9">
      <t>セイキュウ</t>
    </rPh>
    <phoneticPr fontId="1"/>
  </si>
  <si>
    <t>【7月分請求先内訳・確定】</t>
    <rPh sb="2" eb="3">
      <t>ガツ</t>
    </rPh>
    <rPh sb="3" eb="4">
      <t>ブン</t>
    </rPh>
    <rPh sb="4" eb="7">
      <t>セイキュウサキ</t>
    </rPh>
    <rPh sb="7" eb="9">
      <t>ウチワケ</t>
    </rPh>
    <rPh sb="10" eb="12">
      <t>カクテイ</t>
    </rPh>
    <phoneticPr fontId="1"/>
  </si>
  <si>
    <t>一次加工費</t>
    <rPh sb="0" eb="4">
      <t>イチジカコウ</t>
    </rPh>
    <rPh sb="4" eb="5">
      <t>ヒ</t>
    </rPh>
    <phoneticPr fontId="1"/>
  </si>
  <si>
    <t>UNSO</t>
    <phoneticPr fontId="1"/>
  </si>
  <si>
    <t>現場入れ　運送費(明正）</t>
    <rPh sb="0" eb="2">
      <t>ゲンバ</t>
    </rPh>
    <rPh sb="2" eb="3">
      <t>イ</t>
    </rPh>
    <rPh sb="5" eb="8">
      <t>ウンソウヒ</t>
    </rPh>
    <rPh sb="9" eb="11">
      <t>メイセイ</t>
    </rPh>
    <phoneticPr fontId="1"/>
  </si>
  <si>
    <t>運送費(片野)</t>
    <rPh sb="0" eb="3">
      <t>ウンソウヒ</t>
    </rPh>
    <rPh sb="4" eb="6">
      <t>カタノ</t>
    </rPh>
    <phoneticPr fontId="1"/>
  </si>
  <si>
    <t>岡本</t>
    <rPh sb="0" eb="2">
      <t>オカモト</t>
    </rPh>
    <phoneticPr fontId="1"/>
  </si>
  <si>
    <t>せいこう</t>
    <phoneticPr fontId="1"/>
  </si>
  <si>
    <t>渡辺</t>
    <rPh sb="0" eb="2">
      <t>ワタナベ</t>
    </rPh>
    <phoneticPr fontId="1"/>
  </si>
  <si>
    <t>さいとう</t>
    <phoneticPr fontId="1"/>
  </si>
  <si>
    <t>7月工場外注費（齋藤工業）</t>
    <rPh sb="1" eb="2">
      <t>ガツ</t>
    </rPh>
    <rPh sb="2" eb="4">
      <t>コウジョウ</t>
    </rPh>
    <rPh sb="4" eb="6">
      <t>ガイチュウ</t>
    </rPh>
    <rPh sb="6" eb="7">
      <t>ヒ</t>
    </rPh>
    <rPh sb="8" eb="10">
      <t>サイトウ</t>
    </rPh>
    <rPh sb="10" eb="12">
      <t>コウギョウ</t>
    </rPh>
    <phoneticPr fontId="1"/>
  </si>
  <si>
    <t>営業：岡本さん  （CD：62872）</t>
    <rPh sb="0" eb="2">
      <t>エイギョウ</t>
    </rPh>
    <rPh sb="3" eb="5">
      <t>オカモト</t>
    </rPh>
    <phoneticPr fontId="1"/>
  </si>
  <si>
    <t>松山鋼材</t>
    <rPh sb="0" eb="2">
      <t>マツヤマ</t>
    </rPh>
    <rPh sb="2" eb="4">
      <t>コウザイ</t>
    </rPh>
    <phoneticPr fontId="1"/>
  </si>
  <si>
    <t>塗料</t>
    <rPh sb="0" eb="2">
      <t>トリョウ</t>
    </rPh>
    <phoneticPr fontId="1"/>
  </si>
  <si>
    <t>人工（塗装・積込）</t>
    <rPh sb="0" eb="2">
      <t>ニンク</t>
    </rPh>
    <rPh sb="3" eb="5">
      <t>トソウ</t>
    </rPh>
    <rPh sb="6" eb="8">
      <t>ツミコミ</t>
    </rPh>
    <phoneticPr fontId="1"/>
  </si>
  <si>
    <t>【8月分・確定】</t>
    <rPh sb="2" eb="3">
      <t>ガツ</t>
    </rPh>
    <rPh sb="3" eb="4">
      <t>ブン</t>
    </rPh>
    <rPh sb="5" eb="7">
      <t>カクテイ</t>
    </rPh>
    <phoneticPr fontId="1"/>
  </si>
  <si>
    <t>累計</t>
    <rPh sb="0" eb="2">
      <t>ルイケイ</t>
    </rPh>
    <phoneticPr fontId="1"/>
  </si>
  <si>
    <t>軸ﾌﾞﾚｰｽ　不具合対応</t>
    <rPh sb="0" eb="1">
      <t>ジク</t>
    </rPh>
    <rPh sb="7" eb="10">
      <t>フグアイ</t>
    </rPh>
    <rPh sb="10" eb="12">
      <t>タイオウ</t>
    </rPh>
    <phoneticPr fontId="1"/>
  </si>
  <si>
    <t>三田 三･四丁目</t>
    <rPh sb="0" eb="2">
      <t>ミタ</t>
    </rPh>
    <rPh sb="3" eb="4">
      <t>サン</t>
    </rPh>
    <rPh sb="5" eb="6">
      <t>ヨン</t>
    </rPh>
    <rPh sb="6" eb="8">
      <t>チョウメ</t>
    </rPh>
    <phoneticPr fontId="34"/>
  </si>
  <si>
    <t>営業：竹内さん  （CD：62948）</t>
    <rPh sb="0" eb="2">
      <t>エイギョウ</t>
    </rPh>
    <rPh sb="3" eb="5">
      <t>タケウチ</t>
    </rPh>
    <phoneticPr fontId="1"/>
  </si>
  <si>
    <t>三田</t>
    <phoneticPr fontId="1"/>
  </si>
  <si>
    <t>工場外注費</t>
    <rPh sb="0" eb="5">
      <t>コウジョウガイチュウヒ</t>
    </rPh>
    <phoneticPr fontId="1"/>
  </si>
  <si>
    <t>静孝製作費（2階孫梁、3階大梁小梁、付帯取付）</t>
    <rPh sb="0" eb="1">
      <t>セイ</t>
    </rPh>
    <rPh sb="1" eb="2">
      <t>コウ</t>
    </rPh>
    <rPh sb="2" eb="5">
      <t>セイサクヒ</t>
    </rPh>
    <rPh sb="7" eb="8">
      <t>カイ</t>
    </rPh>
    <rPh sb="8" eb="9">
      <t>マゴ</t>
    </rPh>
    <rPh sb="9" eb="10">
      <t>ハリ</t>
    </rPh>
    <rPh sb="12" eb="13">
      <t>カイ</t>
    </rPh>
    <rPh sb="13" eb="15">
      <t>オオバリ</t>
    </rPh>
    <rPh sb="15" eb="17">
      <t>コバリ</t>
    </rPh>
    <rPh sb="18" eb="20">
      <t>フタイ</t>
    </rPh>
    <rPh sb="20" eb="22">
      <t>トリツケ</t>
    </rPh>
    <phoneticPr fontId="1"/>
  </si>
  <si>
    <t>ROMU</t>
    <phoneticPr fontId="1"/>
  </si>
  <si>
    <t>南関東　共通費</t>
    <rPh sb="0" eb="1">
      <t>ミナミ</t>
    </rPh>
    <rPh sb="1" eb="3">
      <t>カントウ</t>
    </rPh>
    <rPh sb="4" eb="7">
      <t>キョウツウヒ</t>
    </rPh>
    <phoneticPr fontId="1"/>
  </si>
  <si>
    <t>8月にて完了</t>
    <rPh sb="1" eb="2">
      <t>ガツ</t>
    </rPh>
    <rPh sb="4" eb="6">
      <t>カンリョウ</t>
    </rPh>
    <phoneticPr fontId="1"/>
  </si>
  <si>
    <t>【8月分請求先内訳】</t>
    <rPh sb="2" eb="3">
      <t>ガツ</t>
    </rPh>
    <rPh sb="3" eb="4">
      <t>ブン</t>
    </rPh>
    <rPh sb="4" eb="7">
      <t>セイキュウサキ</t>
    </rPh>
    <rPh sb="7" eb="9">
      <t>ウチワケ</t>
    </rPh>
    <phoneticPr fontId="1"/>
  </si>
  <si>
    <t>UNSO</t>
    <phoneticPr fontId="1"/>
  </si>
  <si>
    <t>消耗品（ﾚﾝﾄ）</t>
    <rPh sb="0" eb="3">
      <t>ショウモウヒン</t>
    </rPh>
    <phoneticPr fontId="1"/>
  </si>
  <si>
    <t>ROMU</t>
    <phoneticPr fontId="1"/>
  </si>
  <si>
    <t>現場人工代（三栄工業）</t>
    <rPh sb="0" eb="2">
      <t>ゲンバ</t>
    </rPh>
    <rPh sb="2" eb="4">
      <t>ニンク</t>
    </rPh>
    <rPh sb="4" eb="5">
      <t>ダイ</t>
    </rPh>
    <rPh sb="6" eb="10">
      <t>サンエイコウギョウ</t>
    </rPh>
    <phoneticPr fontId="1"/>
  </si>
  <si>
    <t>材料費（一次加工含む）/ELV鉄骨</t>
    <rPh sb="0" eb="2">
      <t>ザイリョウ</t>
    </rPh>
    <rPh sb="2" eb="3">
      <t>ヒ</t>
    </rPh>
    <rPh sb="4" eb="8">
      <t>イチジカコウ</t>
    </rPh>
    <rPh sb="8" eb="9">
      <t>フク</t>
    </rPh>
    <rPh sb="15" eb="17">
      <t>テッコツ</t>
    </rPh>
    <phoneticPr fontId="1"/>
  </si>
  <si>
    <t>材料（一次加工含む）（3階）</t>
    <rPh sb="0" eb="2">
      <t>ザイリョウ</t>
    </rPh>
    <rPh sb="3" eb="5">
      <t>イチジ</t>
    </rPh>
    <rPh sb="5" eb="7">
      <t>カコウ</t>
    </rPh>
    <rPh sb="7" eb="8">
      <t>フク</t>
    </rPh>
    <rPh sb="12" eb="13">
      <t>カイ</t>
    </rPh>
    <phoneticPr fontId="1"/>
  </si>
  <si>
    <t>8月内訳</t>
    <rPh sb="1" eb="2">
      <t>ガツ</t>
    </rPh>
    <rPh sb="2" eb="4">
      <t>ウチワケ</t>
    </rPh>
    <phoneticPr fontId="1"/>
  </si>
  <si>
    <t>材料：3階分（9月から4階分）</t>
    <rPh sb="0" eb="2">
      <t>ザイリョウ</t>
    </rPh>
    <rPh sb="4" eb="5">
      <t>カイ</t>
    </rPh>
    <rPh sb="5" eb="6">
      <t>ブン</t>
    </rPh>
    <rPh sb="8" eb="9">
      <t>ガツ</t>
    </rPh>
    <rPh sb="12" eb="13">
      <t>カイ</t>
    </rPh>
    <rPh sb="13" eb="14">
      <t>ブン</t>
    </rPh>
    <phoneticPr fontId="1"/>
  </si>
  <si>
    <t>9/6　製品検査</t>
    <rPh sb="4" eb="6">
      <t>セイヒン</t>
    </rPh>
    <rPh sb="6" eb="8">
      <t>ケンサ</t>
    </rPh>
    <phoneticPr fontId="1"/>
  </si>
  <si>
    <t>加工費合計</t>
    <rPh sb="0" eb="2">
      <t>カコウ</t>
    </rPh>
    <rPh sb="2" eb="3">
      <t>ヒ</t>
    </rPh>
    <rPh sb="3" eb="5">
      <t>ゴウケイ</t>
    </rPh>
    <phoneticPr fontId="1"/>
  </si>
  <si>
    <t>8月計</t>
    <rPh sb="1" eb="2">
      <t>ガツ</t>
    </rPh>
    <rPh sb="2" eb="3">
      <t>ケイ</t>
    </rPh>
    <phoneticPr fontId="1"/>
  </si>
  <si>
    <t>7月計</t>
    <rPh sb="1" eb="2">
      <t>ガツ</t>
    </rPh>
    <rPh sb="2" eb="3">
      <t>ケイ</t>
    </rPh>
    <phoneticPr fontId="1"/>
  </si>
  <si>
    <t>プロロジス八千代【概算】</t>
    <rPh sb="9" eb="11">
      <t>ガイサン</t>
    </rPh>
    <phoneticPr fontId="34"/>
  </si>
  <si>
    <t>加工費</t>
    <rPh sb="0" eb="2">
      <t>カコウ</t>
    </rPh>
    <rPh sb="2" eb="3">
      <t>ヒ</t>
    </rPh>
    <phoneticPr fontId="1"/>
  </si>
  <si>
    <t>外注加工費</t>
    <rPh sb="0" eb="2">
      <t>ガイチュウ</t>
    </rPh>
    <rPh sb="2" eb="4">
      <t>カコウ</t>
    </rPh>
    <rPh sb="4" eb="5">
      <t>ヒ</t>
    </rPh>
    <phoneticPr fontId="1"/>
  </si>
  <si>
    <t>材料：ELV鉄骨</t>
    <rPh sb="0" eb="2">
      <t>ザイリョウ</t>
    </rPh>
    <rPh sb="6" eb="8">
      <t>テッコツ</t>
    </rPh>
    <phoneticPr fontId="1"/>
  </si>
  <si>
    <t>製作・出荷：ELV鉄骨（6ｔ）</t>
    <rPh sb="0" eb="2">
      <t>セイサク</t>
    </rPh>
    <rPh sb="3" eb="5">
      <t>シュッカ</t>
    </rPh>
    <rPh sb="9" eb="11">
      <t>テッコツ</t>
    </rPh>
    <phoneticPr fontId="1"/>
  </si>
  <si>
    <t>出荷：本体（3ｔ）</t>
    <rPh sb="0" eb="2">
      <t>シュッカ</t>
    </rPh>
    <rPh sb="3" eb="5">
      <t>ホンタイ</t>
    </rPh>
    <phoneticPr fontId="1"/>
  </si>
  <si>
    <t>外注めっき代</t>
    <rPh sb="0" eb="2">
      <t>ガイチュウ</t>
    </rPh>
    <rPh sb="5" eb="6">
      <t>ダイ</t>
    </rPh>
    <phoneticPr fontId="1"/>
  </si>
  <si>
    <t>追加予算</t>
    <rPh sb="0" eb="2">
      <t>ツイカ</t>
    </rPh>
    <rPh sb="2" eb="4">
      <t>ヨサン</t>
    </rPh>
    <phoneticPr fontId="1"/>
  </si>
  <si>
    <t>9月完了</t>
    <rPh sb="1" eb="2">
      <t>ガツ</t>
    </rPh>
    <rPh sb="2" eb="4">
      <t>カンリョウ</t>
    </rPh>
    <phoneticPr fontId="1"/>
  </si>
  <si>
    <t>4月完了</t>
    <rPh sb="1" eb="2">
      <t>ガツ</t>
    </rPh>
    <rPh sb="2" eb="4">
      <t>カンリョウ</t>
    </rPh>
    <phoneticPr fontId="1"/>
  </si>
  <si>
    <t>材料費追加予算</t>
    <rPh sb="0" eb="3">
      <t>ザイリョウヒ</t>
    </rPh>
    <rPh sb="3" eb="5">
      <t>ツイカ</t>
    </rPh>
    <rPh sb="5" eb="7">
      <t>ヨサン</t>
    </rPh>
    <phoneticPr fontId="1"/>
  </si>
  <si>
    <t>加工費追加予算</t>
    <rPh sb="0" eb="3">
      <t>カコウヒ</t>
    </rPh>
    <rPh sb="3" eb="5">
      <t>ツイカ</t>
    </rPh>
    <rPh sb="5" eb="7">
      <t>ヨサン</t>
    </rPh>
    <phoneticPr fontId="1"/>
  </si>
  <si>
    <t>KYOSAN</t>
    <phoneticPr fontId="1"/>
  </si>
  <si>
    <t>4月共通費</t>
    <rPh sb="1" eb="2">
      <t>ガツ</t>
    </rPh>
    <rPh sb="2" eb="4">
      <t>キョウツウ</t>
    </rPh>
    <rPh sb="4" eb="5">
      <t>ヒ</t>
    </rPh>
    <phoneticPr fontId="1"/>
  </si>
  <si>
    <t>5月共通費</t>
    <rPh sb="1" eb="2">
      <t>ガツ</t>
    </rPh>
    <rPh sb="2" eb="4">
      <t>キョウツウ</t>
    </rPh>
    <rPh sb="4" eb="5">
      <t>ヒ</t>
    </rPh>
    <phoneticPr fontId="1"/>
  </si>
  <si>
    <t>6月共通費</t>
    <rPh sb="1" eb="2">
      <t>ガツ</t>
    </rPh>
    <rPh sb="2" eb="4">
      <t>キョウツウ</t>
    </rPh>
    <rPh sb="4" eb="5">
      <t>ヒ</t>
    </rPh>
    <phoneticPr fontId="1"/>
  </si>
  <si>
    <t>7月共通費</t>
    <rPh sb="1" eb="2">
      <t>ガツ</t>
    </rPh>
    <rPh sb="2" eb="4">
      <t>キョウツウ</t>
    </rPh>
    <rPh sb="4" eb="5">
      <t>ヒ</t>
    </rPh>
    <phoneticPr fontId="1"/>
  </si>
  <si>
    <t>8月共通費</t>
    <rPh sb="1" eb="2">
      <t>ガツ</t>
    </rPh>
    <rPh sb="2" eb="4">
      <t>キョウツウ</t>
    </rPh>
    <rPh sb="4" eb="5">
      <t>ヒ</t>
    </rPh>
    <phoneticPr fontId="1"/>
  </si>
  <si>
    <t>9月共通費</t>
    <rPh sb="1" eb="2">
      <t>ガツ</t>
    </rPh>
    <rPh sb="2" eb="4">
      <t>キョウツウ</t>
    </rPh>
    <rPh sb="4" eb="5">
      <t>ヒ</t>
    </rPh>
    <phoneticPr fontId="1"/>
  </si>
  <si>
    <t>10月共通費</t>
    <rPh sb="2" eb="3">
      <t>ガツ</t>
    </rPh>
    <rPh sb="3" eb="5">
      <t>キョウツウ</t>
    </rPh>
    <rPh sb="5" eb="6">
      <t>ヒ</t>
    </rPh>
    <phoneticPr fontId="1"/>
  </si>
  <si>
    <t>11月共通費</t>
    <rPh sb="2" eb="3">
      <t>ガツ</t>
    </rPh>
    <rPh sb="3" eb="5">
      <t>キョウツウ</t>
    </rPh>
    <rPh sb="5" eb="6">
      <t>ヒ</t>
    </rPh>
    <phoneticPr fontId="1"/>
  </si>
  <si>
    <t>12月共通費</t>
    <rPh sb="2" eb="3">
      <t>ガツ</t>
    </rPh>
    <rPh sb="3" eb="5">
      <t>キョウツウ</t>
    </rPh>
    <rPh sb="5" eb="6">
      <t>ヒ</t>
    </rPh>
    <phoneticPr fontId="1"/>
  </si>
  <si>
    <t>減価償却費</t>
    <rPh sb="0" eb="5">
      <t>ゲンカショウキャクヒ</t>
    </rPh>
    <phoneticPr fontId="1"/>
  </si>
  <si>
    <t>それ以外</t>
    <rPh sb="2" eb="4">
      <t>イガイ</t>
    </rPh>
    <phoneticPr fontId="1"/>
  </si>
  <si>
    <t>決算修正</t>
    <rPh sb="0" eb="2">
      <t>ケッサン</t>
    </rPh>
    <rPh sb="2" eb="4">
      <t>シュウセイ</t>
    </rPh>
    <phoneticPr fontId="1"/>
  </si>
  <si>
    <t>限界利益</t>
    <rPh sb="0" eb="2">
      <t>ゲンカイ</t>
    </rPh>
    <rPh sb="2" eb="4">
      <t>リエキ</t>
    </rPh>
    <phoneticPr fontId="1"/>
  </si>
  <si>
    <t>差引計</t>
    <rPh sb="0" eb="2">
      <t>サシヒキ</t>
    </rPh>
    <rPh sb="2" eb="3">
      <t>ケイ</t>
    </rPh>
    <phoneticPr fontId="1"/>
  </si>
  <si>
    <t>減価償却計</t>
    <rPh sb="0" eb="2">
      <t>ゲンカ</t>
    </rPh>
    <rPh sb="2" eb="4">
      <t>ショウキャク</t>
    </rPh>
    <rPh sb="4" eb="5">
      <t>ケイ</t>
    </rPh>
    <phoneticPr fontId="1"/>
  </si>
  <si>
    <t>キャッシュフロー合計</t>
    <rPh sb="8" eb="10">
      <t>ゴウケイ</t>
    </rPh>
    <phoneticPr fontId="1"/>
  </si>
  <si>
    <t>1月共通費</t>
    <rPh sb="1" eb="2">
      <t>ガツ</t>
    </rPh>
    <rPh sb="2" eb="4">
      <t>キョウツウ</t>
    </rPh>
    <rPh sb="4" eb="5">
      <t>ヒ</t>
    </rPh>
    <phoneticPr fontId="1"/>
  </si>
  <si>
    <t>2月共通費</t>
    <rPh sb="1" eb="2">
      <t>ガツ</t>
    </rPh>
    <rPh sb="2" eb="4">
      <t>キョウツウ</t>
    </rPh>
    <rPh sb="4" eb="5">
      <t>ヒ</t>
    </rPh>
    <phoneticPr fontId="1"/>
  </si>
  <si>
    <t>3月共通費</t>
    <rPh sb="1" eb="2">
      <t>ガツ</t>
    </rPh>
    <rPh sb="2" eb="4">
      <t>キョウツウ</t>
    </rPh>
    <rPh sb="4" eb="5">
      <t>ヒ</t>
    </rPh>
    <phoneticPr fontId="1"/>
  </si>
  <si>
    <t>共通費合計</t>
    <rPh sb="0" eb="2">
      <t>キョウツウ</t>
    </rPh>
    <rPh sb="2" eb="3">
      <t>ヒ</t>
    </rPh>
    <rPh sb="3" eb="5">
      <t>ゴウケイ</t>
    </rPh>
    <phoneticPr fontId="1"/>
  </si>
  <si>
    <t>【共通費】</t>
    <rPh sb="1" eb="4">
      <t>キョウツウヒ</t>
    </rPh>
    <phoneticPr fontId="1"/>
  </si>
  <si>
    <t>5月</t>
    <rPh sb="1" eb="2">
      <t>ガツ</t>
    </rPh>
    <phoneticPr fontId="1"/>
  </si>
  <si>
    <t>6月</t>
    <rPh sb="1" eb="2">
      <t>ガツ</t>
    </rPh>
    <phoneticPr fontId="1"/>
  </si>
  <si>
    <t>7月</t>
    <rPh sb="1" eb="2">
      <t>ガツ</t>
    </rPh>
    <phoneticPr fontId="1"/>
  </si>
  <si>
    <t>8月</t>
    <rPh sb="1" eb="2">
      <t>ガツ</t>
    </rPh>
    <phoneticPr fontId="1"/>
  </si>
  <si>
    <t>共通費（5月～8月）　\1,203,922</t>
    <rPh sb="0" eb="3">
      <t>キョウツウヒ</t>
    </rPh>
    <rPh sb="5" eb="6">
      <t>ガツ</t>
    </rPh>
    <rPh sb="8" eb="9">
      <t>ガツ</t>
    </rPh>
    <phoneticPr fontId="1"/>
  </si>
  <si>
    <t>総合計金額：￥7,506,686　にて完工</t>
    <rPh sb="0" eb="1">
      <t>ソウ</t>
    </rPh>
    <rPh sb="1" eb="3">
      <t>ゴウケイ</t>
    </rPh>
    <rPh sb="3" eb="5">
      <t>キンガク</t>
    </rPh>
    <rPh sb="19" eb="21">
      <t>カンコウ</t>
    </rPh>
    <phoneticPr fontId="1"/>
  </si>
  <si>
    <t>共通費（3～4月）　\295,907</t>
    <rPh sb="0" eb="3">
      <t>キョウツウヒ</t>
    </rPh>
    <rPh sb="7" eb="8">
      <t>ガツ</t>
    </rPh>
    <phoneticPr fontId="1"/>
  </si>
  <si>
    <t>総合計金額：￥1,003,000　にて完工</t>
    <rPh sb="0" eb="1">
      <t>ソウ</t>
    </rPh>
    <rPh sb="1" eb="3">
      <t>ゴウケイ</t>
    </rPh>
    <rPh sb="3" eb="5">
      <t>キンガク</t>
    </rPh>
    <rPh sb="19" eb="21">
      <t>カンコウ</t>
    </rPh>
    <phoneticPr fontId="1"/>
  </si>
  <si>
    <t>消耗品（東和)</t>
    <rPh sb="0" eb="3">
      <t>ショウモウヒン</t>
    </rPh>
    <rPh sb="4" eb="6">
      <t>トウワ</t>
    </rPh>
    <phoneticPr fontId="1"/>
  </si>
  <si>
    <t>運送費（明正）</t>
    <rPh sb="0" eb="3">
      <t>ウンソウヒ</t>
    </rPh>
    <rPh sb="4" eb="6">
      <t>メイセイ</t>
    </rPh>
    <phoneticPr fontId="1"/>
  </si>
  <si>
    <t>運送費（明正）　</t>
    <rPh sb="0" eb="3">
      <t>ウンソウヒ</t>
    </rPh>
    <rPh sb="4" eb="6">
      <t>メイセイ</t>
    </rPh>
    <phoneticPr fontId="1"/>
  </si>
  <si>
    <t>搬入運賃（明正）</t>
    <rPh sb="0" eb="4">
      <t>ハンニュウウンチン</t>
    </rPh>
    <rPh sb="5" eb="7">
      <t>メイセイ</t>
    </rPh>
    <phoneticPr fontId="1"/>
  </si>
  <si>
    <t>運送費(現場搬入)　片野運輸</t>
    <rPh sb="0" eb="3">
      <t>ウンソウヒ</t>
    </rPh>
    <rPh sb="4" eb="6">
      <t>ゲンバ</t>
    </rPh>
    <rPh sb="6" eb="8">
      <t>ハンニュウ</t>
    </rPh>
    <rPh sb="10" eb="12">
      <t>カタノ</t>
    </rPh>
    <rPh sb="12" eb="14">
      <t>ウンユ</t>
    </rPh>
    <phoneticPr fontId="1"/>
  </si>
  <si>
    <t>運送費（ｳｲﾝｸﾞ）</t>
    <rPh sb="0" eb="3">
      <t>ウンソウヒ</t>
    </rPh>
    <phoneticPr fontId="1"/>
  </si>
  <si>
    <t>運送費(外注製作分現場搬入) 玉運輸　 　</t>
    <rPh sb="0" eb="3">
      <t>ウンソウヒ</t>
    </rPh>
    <rPh sb="4" eb="6">
      <t>ガイチュウ</t>
    </rPh>
    <rPh sb="6" eb="8">
      <t>セイサク</t>
    </rPh>
    <rPh sb="8" eb="9">
      <t>ブン</t>
    </rPh>
    <rPh sb="9" eb="11">
      <t>ゲンバ</t>
    </rPh>
    <rPh sb="11" eb="13">
      <t>ハンニュウ</t>
    </rPh>
    <rPh sb="15" eb="16">
      <t>タマ</t>
    </rPh>
    <rPh sb="16" eb="18">
      <t>ウンユ</t>
    </rPh>
    <phoneticPr fontId="1"/>
  </si>
  <si>
    <t>8月分</t>
    <rPh sb="1" eb="2">
      <t>ガツ</t>
    </rPh>
    <rPh sb="2" eb="3">
      <t>ブン</t>
    </rPh>
    <phoneticPr fontId="1"/>
  </si>
  <si>
    <t>消耗品（ｲﾜﾀﾆ)</t>
    <rPh sb="0" eb="3">
      <t>ショウモウヒン</t>
    </rPh>
    <phoneticPr fontId="1"/>
  </si>
  <si>
    <t>消耗品（ｲﾝﾃｯｸ日塗)</t>
    <rPh sb="0" eb="3">
      <t>ショウモウヒン</t>
    </rPh>
    <rPh sb="9" eb="10">
      <t>ニチ</t>
    </rPh>
    <rPh sb="10" eb="11">
      <t>ト</t>
    </rPh>
    <phoneticPr fontId="1"/>
  </si>
  <si>
    <t>消耗品（ｶﾝﾍﾟ)</t>
    <rPh sb="0" eb="3">
      <t>ショウモウヒン</t>
    </rPh>
    <phoneticPr fontId="1"/>
  </si>
  <si>
    <t>成美応援</t>
    <rPh sb="0" eb="2">
      <t>ナルミ</t>
    </rPh>
    <rPh sb="2" eb="4">
      <t>オウエン</t>
    </rPh>
    <phoneticPr fontId="1"/>
  </si>
  <si>
    <t>工場外注</t>
    <rPh sb="0" eb="2">
      <t>コウジョウ</t>
    </rPh>
    <rPh sb="2" eb="4">
      <t>ガイチュウ</t>
    </rPh>
    <phoneticPr fontId="1"/>
  </si>
  <si>
    <t>【8月分】</t>
    <rPh sb="2" eb="3">
      <t>ガツ</t>
    </rPh>
    <rPh sb="3" eb="4">
      <t>ブン</t>
    </rPh>
    <phoneticPr fontId="1"/>
  </si>
  <si>
    <t>8月完工</t>
    <rPh sb="1" eb="2">
      <t>ガツ</t>
    </rPh>
    <rPh sb="2" eb="4">
      <t>カンコウ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</si>
</sst>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¥&quot;#,##0;[Red]&quot;¥&quot;\-#,##0"/>
    <numFmt numFmtId="176" formatCode="#,##0_ "/>
    <numFmt numFmtId="177" formatCode="#,##0.00;&quot;△ &quot;#,##0.00"/>
    <numFmt numFmtId="178" formatCode="#,##0;&quot;△ &quot;#,##0"/>
    <numFmt numFmtId="179" formatCode="General&quot;t&quot;"/>
    <numFmt numFmtId="180" formatCode="#,##0.0;&quot;△ &quot;#,##0.0"/>
  </numFmts>
  <fonts count="47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rgb="FFFF0000"/>
      <name val="Yu Gothic"/>
      <family val="2"/>
      <scheme val="minor"/>
    </font>
    <font>
      <sz val="11"/>
      <color indexed="8"/>
      <name val="ＭＳ Ｐゴシック"/>
      <family val="3"/>
      <charset val="128"/>
    </font>
    <font>
      <sz val="11"/>
      <color theme="1"/>
      <name val="Yu Gothic"/>
      <family val="3"/>
      <charset val="128"/>
      <scheme val="minor"/>
    </font>
    <font>
      <sz val="11"/>
      <color rgb="FFFF0000"/>
      <name val="Yu Gothic"/>
      <family val="3"/>
      <charset val="128"/>
      <scheme val="minor"/>
    </font>
    <font>
      <sz val="28"/>
      <name val="游ゴシック"/>
      <family val="3"/>
      <charset val="128"/>
    </font>
    <font>
      <sz val="12"/>
      <color theme="1"/>
      <name val="游ゴシック"/>
      <family val="3"/>
      <charset val="128"/>
    </font>
    <font>
      <sz val="11"/>
      <color theme="1"/>
      <name val="游ゴシック"/>
      <family val="3"/>
      <charset val="128"/>
    </font>
    <font>
      <sz val="12"/>
      <name val="游ゴシック"/>
      <family val="3"/>
      <charset val="128"/>
    </font>
    <font>
      <sz val="12"/>
      <color rgb="FFFF0000"/>
      <name val="游ゴシック"/>
      <family val="3"/>
      <charset val="128"/>
    </font>
    <font>
      <b/>
      <sz val="12"/>
      <name val="游ゴシック"/>
      <family val="3"/>
      <charset val="128"/>
    </font>
    <font>
      <sz val="16"/>
      <color rgb="FFFF0000"/>
      <name val="游ゴシック"/>
      <family val="3"/>
      <charset val="128"/>
    </font>
    <font>
      <sz val="11"/>
      <color rgb="FFFF0000"/>
      <name val="游ゴシック"/>
      <family val="3"/>
      <charset val="128"/>
    </font>
    <font>
      <sz val="16"/>
      <color theme="1"/>
      <name val="游ゴシック"/>
      <family val="3"/>
      <charset val="128"/>
    </font>
    <font>
      <sz val="11"/>
      <name val="游ゴシック"/>
      <family val="3"/>
      <charset val="128"/>
    </font>
    <font>
      <b/>
      <sz val="11"/>
      <name val="游ゴシック"/>
      <family val="3"/>
      <charset val="128"/>
    </font>
    <font>
      <sz val="10"/>
      <name val="游ゴシック"/>
      <family val="3"/>
      <charset val="128"/>
    </font>
    <font>
      <sz val="12"/>
      <color rgb="FFFF0000"/>
      <name val="Yu Gothic"/>
      <family val="2"/>
      <scheme val="minor"/>
    </font>
    <font>
      <sz val="12"/>
      <color rgb="FFFF0000"/>
      <name val="Yu Gothic"/>
      <family val="3"/>
      <charset val="128"/>
      <scheme val="minor"/>
    </font>
    <font>
      <sz val="14"/>
      <color theme="1"/>
      <name val="游ゴシック"/>
      <family val="3"/>
      <charset val="128"/>
    </font>
    <font>
      <sz val="11"/>
      <color theme="1"/>
      <name val="Yu Gothic"/>
      <family val="2"/>
      <scheme val="minor"/>
    </font>
    <font>
      <b/>
      <sz val="16"/>
      <color theme="1"/>
      <name val="游ゴシック"/>
      <family val="3"/>
      <charset val="128"/>
    </font>
    <font>
      <b/>
      <sz val="16"/>
      <name val="游ゴシック"/>
      <family val="3"/>
      <charset val="128"/>
    </font>
    <font>
      <sz val="14"/>
      <name val="游ゴシック"/>
      <family val="3"/>
      <charset val="128"/>
    </font>
    <font>
      <sz val="12"/>
      <color rgb="FF000000"/>
      <name val="游ゴシック"/>
      <family val="3"/>
      <charset val="128"/>
    </font>
    <font>
      <b/>
      <sz val="12"/>
      <color rgb="FFFF0000"/>
      <name val="Yu Gothic"/>
      <family val="3"/>
      <charset val="128"/>
      <scheme val="minor"/>
    </font>
    <font>
      <b/>
      <sz val="12"/>
      <color theme="1"/>
      <name val="游ゴシック"/>
      <family val="3"/>
      <charset val="128"/>
    </font>
    <font>
      <b/>
      <sz val="16"/>
      <color rgb="FFFF0000"/>
      <name val="Yu Gothic"/>
      <family val="3"/>
      <charset val="128"/>
      <scheme val="minor"/>
    </font>
    <font>
      <sz val="12"/>
      <color indexed="81"/>
      <name val="ＭＳ Ｐゴシック"/>
      <family val="3"/>
      <charset val="128"/>
    </font>
    <font>
      <sz val="14"/>
      <color indexed="81"/>
      <name val="ＭＳ Ｐゴシック"/>
      <family val="3"/>
      <charset val="128"/>
    </font>
    <font>
      <b/>
      <sz val="14"/>
      <name val="游ゴシック"/>
      <family val="3"/>
      <charset val="128"/>
    </font>
    <font>
      <b/>
      <sz val="18"/>
      <name val="游ゴシック"/>
      <family val="3"/>
      <charset val="128"/>
    </font>
    <font>
      <sz val="16"/>
      <name val="游ゴシック"/>
      <family val="3"/>
      <charset val="128"/>
    </font>
    <font>
      <sz val="6"/>
      <name val="游ゴシック"/>
      <family val="2"/>
      <charset val="128"/>
    </font>
    <font>
      <sz val="11"/>
      <color rgb="FF000000"/>
      <name val="游ゴシック"/>
      <family val="3"/>
      <charset val="128"/>
    </font>
    <font>
      <b/>
      <sz val="12"/>
      <color rgb="FFFF0000"/>
      <name val="游ゴシック"/>
      <family val="3"/>
      <charset val="128"/>
    </font>
    <font>
      <sz val="11"/>
      <color rgb="FF000000"/>
      <name val="游ゴシック"/>
      <family val="2"/>
      <charset val="128"/>
    </font>
    <font>
      <b/>
      <sz val="11"/>
      <color rgb="FF000000"/>
      <name val="游ゴシック"/>
      <family val="2"/>
      <charset val="128"/>
    </font>
    <font>
      <b/>
      <sz val="11"/>
      <color rgb="FF000000"/>
      <name val="Yu Gothic"/>
      <family val="3"/>
      <charset val="128"/>
    </font>
    <font>
      <sz val="11"/>
      <color rgb="FFFF0000"/>
      <name val="Yu Gothic"/>
      <family val="2"/>
      <charset val="1"/>
    </font>
    <font>
      <sz val="11"/>
      <color rgb="FFFF0000"/>
      <name val="游ゴシック"/>
      <family val="2"/>
      <charset val="128"/>
    </font>
    <font>
      <sz val="11"/>
      <name val="Yu Gothic"/>
      <family val="3"/>
      <charset val="128"/>
    </font>
    <font>
      <sz val="11"/>
      <color rgb="FF000000"/>
      <name val="Yu Gothic"/>
      <family val="2"/>
      <charset val="1"/>
    </font>
    <font>
      <sz val="11"/>
      <color rgb="FFFF0000"/>
      <name val="Yu Gothic"/>
      <family val="3"/>
      <charset val="128"/>
    </font>
    <font>
      <sz val="14"/>
      <color rgb="FFFF0000"/>
      <name val="游ゴシック"/>
      <family val="3"/>
      <charset val="128"/>
    </font>
    <font>
      <b/>
      <sz val="11"/>
      <color rgb="FF000000"/>
      <name val="游ゴシック"/>
      <family val="3"/>
      <charset val="128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rgb="FFF2F2F2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F2F2F2"/>
        <bgColor rgb="FFE7E6E6"/>
      </patternFill>
    </fill>
    <fill>
      <patternFill patternType="solid">
        <fgColor rgb="FFFFC0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3" fillId="0" borderId="0"/>
    <xf numFmtId="38" fontId="3" fillId="0" borderId="0" applyFill="0" applyBorder="0" applyAlignment="0" applyProtection="0"/>
    <xf numFmtId="0" fontId="4" fillId="0" borderId="0">
      <alignment vertical="center"/>
    </xf>
    <xf numFmtId="38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6" fontId="21" fillId="0" borderId="0" applyFont="0" applyFill="0" applyBorder="0" applyAlignment="0" applyProtection="0">
      <alignment vertical="center"/>
    </xf>
    <xf numFmtId="0" fontId="37" fillId="0" borderId="0"/>
    <xf numFmtId="38" fontId="4" fillId="0" borderId="0" applyFont="0" applyFill="0" applyBorder="0" applyAlignment="0" applyProtection="0">
      <alignment vertical="center"/>
    </xf>
  </cellStyleXfs>
  <cellXfs count="348">
    <xf numFmtId="0" fontId="0" fillId="0" borderId="0" xfId="0"/>
    <xf numFmtId="0" fontId="8" fillId="0" borderId="0" xfId="0" applyFont="1"/>
    <xf numFmtId="0" fontId="7" fillId="0" borderId="0" xfId="0" applyFont="1" applyBorder="1" applyAlignment="1">
      <alignment vertical="center"/>
    </xf>
    <xf numFmtId="177" fontId="7" fillId="0" borderId="1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10" fillId="2" borderId="1" xfId="0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178" fontId="10" fillId="2" borderId="1" xfId="0" applyNumberFormat="1" applyFont="1" applyFill="1" applyBorder="1" applyAlignment="1">
      <alignment vertical="center"/>
    </xf>
    <xf numFmtId="177" fontId="9" fillId="0" borderId="0" xfId="0" applyNumberFormat="1" applyFont="1" applyBorder="1" applyAlignment="1">
      <alignment horizontal="center" vertical="center"/>
    </xf>
    <xf numFmtId="177" fontId="9" fillId="0" borderId="1" xfId="0" applyNumberFormat="1" applyFont="1" applyBorder="1" applyAlignment="1">
      <alignment vertical="center"/>
    </xf>
    <xf numFmtId="176" fontId="9" fillId="0" borderId="1" xfId="0" applyNumberFormat="1" applyFont="1" applyFill="1" applyBorder="1" applyAlignment="1">
      <alignment horizontal="right" vertical="center"/>
    </xf>
    <xf numFmtId="176" fontId="11" fillId="0" borderId="1" xfId="0" applyNumberFormat="1" applyFont="1" applyBorder="1" applyAlignment="1">
      <alignment horizontal="right" vertical="center"/>
    </xf>
    <xf numFmtId="177" fontId="11" fillId="0" borderId="0" xfId="0" applyNumberFormat="1" applyFont="1" applyBorder="1" applyAlignment="1">
      <alignment vertical="center"/>
    </xf>
    <xf numFmtId="177" fontId="11" fillId="0" borderId="0" xfId="0" applyNumberFormat="1" applyFont="1" applyBorder="1" applyAlignment="1">
      <alignment horizontal="center" vertical="center"/>
    </xf>
    <xf numFmtId="176" fontId="11" fillId="0" borderId="0" xfId="0" applyNumberFormat="1" applyFont="1" applyBorder="1" applyAlignment="1">
      <alignment vertical="center"/>
    </xf>
    <xf numFmtId="176" fontId="9" fillId="0" borderId="1" xfId="0" applyNumberFormat="1" applyFont="1" applyFill="1" applyBorder="1" applyAlignment="1">
      <alignment vertical="center"/>
    </xf>
    <xf numFmtId="177" fontId="9" fillId="3" borderId="1" xfId="0" applyNumberFormat="1" applyFont="1" applyFill="1" applyBorder="1" applyAlignment="1">
      <alignment horizontal="center" vertical="center"/>
    </xf>
    <xf numFmtId="177" fontId="9" fillId="3" borderId="1" xfId="0" applyNumberFormat="1" applyFont="1" applyFill="1" applyBorder="1" applyAlignment="1">
      <alignment vertical="center"/>
    </xf>
    <xf numFmtId="176" fontId="9" fillId="3" borderId="1" xfId="0" applyNumberFormat="1" applyFont="1" applyFill="1" applyBorder="1" applyAlignment="1">
      <alignment vertical="center"/>
    </xf>
    <xf numFmtId="176" fontId="11" fillId="0" borderId="1" xfId="0" applyNumberFormat="1" applyFont="1" applyBorder="1" applyAlignment="1">
      <alignment vertical="center"/>
    </xf>
    <xf numFmtId="177" fontId="9" fillId="0" borderId="0" xfId="0" applyNumberFormat="1" applyFont="1" applyBorder="1" applyAlignment="1">
      <alignment horizontal="center" vertical="center" wrapText="1"/>
    </xf>
    <xf numFmtId="176" fontId="9" fillId="0" borderId="1" xfId="0" applyNumberFormat="1" applyFont="1" applyBorder="1" applyAlignment="1">
      <alignment vertical="center"/>
    </xf>
    <xf numFmtId="176" fontId="9" fillId="0" borderId="1" xfId="0" applyNumberFormat="1" applyFont="1" applyBorder="1" applyAlignment="1">
      <alignment horizontal="center" vertical="center"/>
    </xf>
    <xf numFmtId="0" fontId="10" fillId="2" borderId="2" xfId="0" applyFont="1" applyFill="1" applyBorder="1" applyAlignment="1">
      <alignment vertical="center"/>
    </xf>
    <xf numFmtId="178" fontId="10" fillId="2" borderId="2" xfId="0" applyNumberFormat="1" applyFont="1" applyFill="1" applyBorder="1" applyAlignment="1">
      <alignment vertical="center"/>
    </xf>
    <xf numFmtId="177" fontId="12" fillId="0" borderId="0" xfId="0" applyNumberFormat="1" applyFont="1" applyFill="1" applyBorder="1" applyAlignment="1">
      <alignment vertical="center"/>
    </xf>
    <xf numFmtId="49" fontId="13" fillId="0" borderId="0" xfId="0" applyNumberFormat="1" applyFont="1" applyFill="1" applyBorder="1" applyAlignment="1">
      <alignment vertical="top"/>
    </xf>
    <xf numFmtId="0" fontId="14" fillId="0" borderId="0" xfId="0" applyFont="1" applyFill="1" applyAlignment="1">
      <alignment vertical="center"/>
    </xf>
    <xf numFmtId="0" fontId="8" fillId="0" borderId="0" xfId="0" applyFont="1" applyFill="1" applyBorder="1"/>
    <xf numFmtId="177" fontId="15" fillId="0" borderId="0" xfId="0" applyNumberFormat="1" applyFont="1" applyFill="1" applyBorder="1"/>
    <xf numFmtId="177" fontId="8" fillId="0" borderId="0" xfId="0" applyNumberFormat="1" applyFont="1" applyFill="1" applyBorder="1"/>
    <xf numFmtId="0" fontId="8" fillId="0" borderId="0" xfId="0" applyFont="1" applyFill="1" applyBorder="1" applyAlignment="1"/>
    <xf numFmtId="0" fontId="13" fillId="0" borderId="0" xfId="0" applyFont="1" applyFill="1" applyBorder="1"/>
    <xf numFmtId="0" fontId="8" fillId="0" borderId="0" xfId="0" applyFont="1" applyFill="1"/>
    <xf numFmtId="177" fontId="13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177" fontId="15" fillId="0" borderId="0" xfId="0" applyNumberFormat="1" applyFont="1" applyFill="1" applyBorder="1" applyAlignment="1">
      <alignment horizontal="center"/>
    </xf>
    <xf numFmtId="176" fontId="15" fillId="0" borderId="0" xfId="0" applyNumberFormat="1" applyFont="1" applyFill="1" applyBorder="1"/>
    <xf numFmtId="177" fontId="16" fillId="0" borderId="0" xfId="0" applyNumberFormat="1" applyFont="1" applyFill="1" applyBorder="1" applyAlignment="1"/>
    <xf numFmtId="176" fontId="16" fillId="0" borderId="0" xfId="0" applyNumberFormat="1" applyFont="1" applyFill="1" applyBorder="1"/>
    <xf numFmtId="177" fontId="16" fillId="0" borderId="0" xfId="0" applyNumberFormat="1" applyFont="1" applyFill="1" applyBorder="1" applyAlignment="1">
      <alignment horizontal="center"/>
    </xf>
    <xf numFmtId="0" fontId="8" fillId="0" borderId="0" xfId="0" applyFont="1" applyBorder="1"/>
    <xf numFmtId="177" fontId="15" fillId="0" borderId="0" xfId="0" applyNumberFormat="1" applyFont="1" applyBorder="1"/>
    <xf numFmtId="176" fontId="16" fillId="0" borderId="0" xfId="0" applyNumberFormat="1" applyFont="1" applyBorder="1"/>
    <xf numFmtId="0" fontId="13" fillId="2" borderId="0" xfId="0" applyFont="1" applyFill="1" applyBorder="1"/>
    <xf numFmtId="177" fontId="15" fillId="0" borderId="0" xfId="0" applyNumberFormat="1" applyFont="1" applyBorder="1" applyAlignment="1">
      <alignment horizontal="center"/>
    </xf>
    <xf numFmtId="177" fontId="15" fillId="0" borderId="0" xfId="0" applyNumberFormat="1" applyFont="1" applyBorder="1" applyAlignment="1">
      <alignment horizontal="center" vertical="center"/>
    </xf>
    <xf numFmtId="177" fontId="15" fillId="0" borderId="0" xfId="0" applyNumberFormat="1" applyFont="1" applyBorder="1" applyAlignment="1">
      <alignment horizontal="center" vertical="center" wrapText="1"/>
    </xf>
    <xf numFmtId="177" fontId="17" fillId="0" borderId="0" xfId="0" applyNumberFormat="1" applyFont="1" applyBorder="1" applyAlignment="1">
      <alignment horizontal="center" vertical="center" wrapText="1"/>
    </xf>
    <xf numFmtId="176" fontId="15" fillId="0" borderId="0" xfId="0" applyNumberFormat="1" applyFont="1" applyBorder="1"/>
    <xf numFmtId="176" fontId="15" fillId="0" borderId="0" xfId="0" applyNumberFormat="1" applyFont="1" applyBorder="1" applyAlignment="1">
      <alignment horizontal="center"/>
    </xf>
    <xf numFmtId="177" fontId="8" fillId="0" borderId="0" xfId="0" applyNumberFormat="1" applyFont="1" applyBorder="1"/>
    <xf numFmtId="177" fontId="14" fillId="0" borderId="0" xfId="0" applyNumberFormat="1" applyFont="1" applyBorder="1" applyAlignment="1">
      <alignment vertical="center"/>
    </xf>
    <xf numFmtId="177" fontId="8" fillId="0" borderId="0" xfId="0" applyNumberFormat="1" applyFont="1"/>
    <xf numFmtId="177" fontId="5" fillId="2" borderId="1" xfId="0" applyNumberFormat="1" applyFont="1" applyFill="1" applyBorder="1"/>
    <xf numFmtId="0" fontId="2" fillId="2" borderId="1" xfId="0" applyFont="1" applyFill="1" applyBorder="1"/>
    <xf numFmtId="0" fontId="5" fillId="2" borderId="2" xfId="0" applyFont="1" applyFill="1" applyBorder="1"/>
    <xf numFmtId="0" fontId="18" fillId="2" borderId="1" xfId="0" applyFont="1" applyFill="1" applyBorder="1"/>
    <xf numFmtId="0" fontId="19" fillId="2" borderId="1" xfId="0" applyFont="1" applyFill="1" applyBorder="1"/>
    <xf numFmtId="0" fontId="20" fillId="0" borderId="0" xfId="0" applyFont="1" applyAlignment="1">
      <alignment vertical="center"/>
    </xf>
    <xf numFmtId="38" fontId="19" fillId="2" borderId="1" xfId="4" applyFont="1" applyFill="1" applyBorder="1" applyAlignment="1"/>
    <xf numFmtId="38" fontId="7" fillId="0" borderId="0" xfId="4" applyFont="1" applyAlignment="1">
      <alignment vertical="center"/>
    </xf>
    <xf numFmtId="38" fontId="7" fillId="0" borderId="1" xfId="4" applyFont="1" applyBorder="1" applyAlignment="1">
      <alignment horizontal="center" vertical="center"/>
    </xf>
    <xf numFmtId="38" fontId="18" fillId="2" borderId="1" xfId="4" applyFont="1" applyFill="1" applyBorder="1" applyAlignment="1"/>
    <xf numFmtId="38" fontId="2" fillId="2" borderId="1" xfId="4" applyFont="1" applyFill="1" applyBorder="1" applyAlignment="1"/>
    <xf numFmtId="38" fontId="10" fillId="2" borderId="1" xfId="4" applyFont="1" applyFill="1" applyBorder="1" applyAlignment="1">
      <alignment vertical="center"/>
    </xf>
    <xf numFmtId="38" fontId="10" fillId="2" borderId="2" xfId="4" applyFont="1" applyFill="1" applyBorder="1" applyAlignment="1">
      <alignment vertical="center"/>
    </xf>
    <xf numFmtId="38" fontId="14" fillId="0" borderId="0" xfId="4" applyFont="1" applyFill="1" applyAlignment="1">
      <alignment vertical="center"/>
    </xf>
    <xf numFmtId="38" fontId="8" fillId="0" borderId="0" xfId="4" applyFont="1" applyFill="1" applyBorder="1" applyAlignment="1"/>
    <xf numFmtId="38" fontId="8" fillId="0" borderId="0" xfId="4" applyFont="1" applyFill="1" applyBorder="1" applyAlignment="1">
      <alignment horizontal="center"/>
    </xf>
    <xf numFmtId="38" fontId="13" fillId="0" borderId="0" xfId="4" applyFont="1" applyFill="1" applyBorder="1" applyAlignment="1"/>
    <xf numFmtId="38" fontId="13" fillId="2" borderId="0" xfId="4" applyFont="1" applyFill="1" applyBorder="1" applyAlignment="1"/>
    <xf numFmtId="38" fontId="8" fillId="0" borderId="0" xfId="4" applyFont="1" applyAlignment="1"/>
    <xf numFmtId="38" fontId="19" fillId="2" borderId="2" xfId="4" applyFont="1" applyFill="1" applyBorder="1" applyAlignment="1"/>
    <xf numFmtId="177" fontId="9" fillId="0" borderId="1" xfId="0" applyNumberFormat="1" applyFont="1" applyBorder="1" applyAlignment="1">
      <alignment horizontal="center" vertical="center"/>
    </xf>
    <xf numFmtId="177" fontId="16" fillId="0" borderId="0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18" fillId="2" borderId="1" xfId="0" applyFont="1" applyFill="1" applyBorder="1" applyAlignment="1">
      <alignment shrinkToFit="1"/>
    </xf>
    <xf numFmtId="0" fontId="19" fillId="2" borderId="2" xfId="0" applyFont="1" applyFill="1" applyBorder="1"/>
    <xf numFmtId="31" fontId="7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38" fontId="18" fillId="2" borderId="2" xfId="4" applyFont="1" applyFill="1" applyBorder="1" applyAlignment="1"/>
    <xf numFmtId="178" fontId="7" fillId="0" borderId="4" xfId="0" applyNumberFormat="1" applyFont="1" applyBorder="1" applyAlignment="1">
      <alignment vertical="center"/>
    </xf>
    <xf numFmtId="38" fontId="10" fillId="2" borderId="1" xfId="0" applyNumberFormat="1" applyFont="1" applyFill="1" applyBorder="1" applyAlignment="1">
      <alignment vertical="center"/>
    </xf>
    <xf numFmtId="0" fontId="18" fillId="2" borderId="2" xfId="0" applyFont="1" applyFill="1" applyBorder="1"/>
    <xf numFmtId="0" fontId="19" fillId="2" borderId="9" xfId="0" applyFont="1" applyFill="1" applyBorder="1"/>
    <xf numFmtId="38" fontId="19" fillId="2" borderId="9" xfId="4" applyFont="1" applyFill="1" applyBorder="1" applyAlignment="1"/>
    <xf numFmtId="178" fontId="7" fillId="0" borderId="0" xfId="0" applyNumberFormat="1" applyFont="1" applyBorder="1" applyAlignment="1">
      <alignment vertical="center"/>
    </xf>
    <xf numFmtId="0" fontId="10" fillId="2" borderId="9" xfId="0" applyFont="1" applyFill="1" applyBorder="1" applyAlignment="1">
      <alignment vertical="center"/>
    </xf>
    <xf numFmtId="178" fontId="10" fillId="2" borderId="9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177" fontId="10" fillId="0" borderId="0" xfId="0" applyNumberFormat="1" applyFont="1" applyFill="1" applyBorder="1" applyAlignment="1">
      <alignment vertical="center"/>
    </xf>
    <xf numFmtId="178" fontId="11" fillId="0" borderId="0" xfId="0" applyNumberFormat="1" applyFont="1" applyBorder="1" applyAlignment="1">
      <alignment horizontal="center" vertical="center"/>
    </xf>
    <xf numFmtId="178" fontId="8" fillId="0" borderId="0" xfId="0" applyNumberFormat="1" applyFont="1"/>
    <xf numFmtId="177" fontId="9" fillId="0" borderId="9" xfId="0" applyNumberFormat="1" applyFont="1" applyBorder="1" applyAlignment="1">
      <alignment horizontal="center" vertical="center"/>
    </xf>
    <xf numFmtId="177" fontId="9" fillId="0" borderId="16" xfId="0" applyNumberFormat="1" applyFont="1" applyBorder="1" applyAlignment="1">
      <alignment horizontal="center" vertical="center"/>
    </xf>
    <xf numFmtId="177" fontId="9" fillId="0" borderId="15" xfId="0" applyNumberFormat="1" applyFont="1" applyBorder="1" applyAlignment="1">
      <alignment horizontal="center" vertical="center"/>
    </xf>
    <xf numFmtId="38" fontId="8" fillId="0" borderId="0" xfId="0" applyNumberFormat="1" applyFont="1"/>
    <xf numFmtId="38" fontId="18" fillId="2" borderId="1" xfId="4" applyFont="1" applyFill="1" applyBorder="1" applyAlignment="1">
      <alignment horizontal="center"/>
    </xf>
    <xf numFmtId="0" fontId="28" fillId="2" borderId="1" xfId="0" applyFont="1" applyFill="1" applyBorder="1"/>
    <xf numFmtId="0" fontId="7" fillId="0" borderId="1" xfId="0" applyFont="1" applyBorder="1" applyAlignment="1">
      <alignment horizontal="center" vertical="center"/>
    </xf>
    <xf numFmtId="177" fontId="9" fillId="2" borderId="19" xfId="0" applyNumberFormat="1" applyFont="1" applyFill="1" applyBorder="1" applyAlignment="1">
      <alignment vertical="center"/>
    </xf>
    <xf numFmtId="6" fontId="22" fillId="2" borderId="20" xfId="6" applyFont="1" applyFill="1" applyBorder="1" applyAlignment="1">
      <alignment horizontal="right" vertical="center"/>
    </xf>
    <xf numFmtId="179" fontId="24" fillId="2" borderId="19" xfId="0" applyNumberFormat="1" applyFont="1" applyFill="1" applyBorder="1" applyAlignment="1">
      <alignment vertical="center"/>
    </xf>
    <xf numFmtId="178" fontId="9" fillId="2" borderId="19" xfId="0" applyNumberFormat="1" applyFont="1" applyFill="1" applyBorder="1" applyAlignment="1">
      <alignment horizontal="right" vertical="center" wrapText="1"/>
    </xf>
    <xf numFmtId="178" fontId="9" fillId="2" borderId="19" xfId="0" applyNumberFormat="1" applyFont="1" applyFill="1" applyBorder="1" applyAlignment="1">
      <alignment horizontal="right" vertical="center"/>
    </xf>
    <xf numFmtId="178" fontId="9" fillId="2" borderId="21" xfId="0" applyNumberFormat="1" applyFont="1" applyFill="1" applyBorder="1" applyAlignment="1">
      <alignment horizontal="right" vertical="center"/>
    </xf>
    <xf numFmtId="6" fontId="32" fillId="0" borderId="1" xfId="6" applyFont="1" applyBorder="1" applyAlignment="1">
      <alignment vertical="center"/>
    </xf>
    <xf numFmtId="177" fontId="9" fillId="0" borderId="30" xfId="0" applyNumberFormat="1" applyFont="1" applyBorder="1" applyAlignment="1">
      <alignment horizontal="center" vertical="center"/>
    </xf>
    <xf numFmtId="177" fontId="7" fillId="0" borderId="30" xfId="0" applyNumberFormat="1" applyFont="1" applyBorder="1" applyAlignment="1">
      <alignment horizontal="center" vertical="center" shrinkToFit="1"/>
    </xf>
    <xf numFmtId="177" fontId="9" fillId="0" borderId="31" xfId="0" applyNumberFormat="1" applyFont="1" applyBorder="1" applyAlignment="1">
      <alignment horizontal="center" vertical="center"/>
    </xf>
    <xf numFmtId="6" fontId="22" fillId="2" borderId="20" xfId="6" applyFont="1" applyFill="1" applyBorder="1" applyAlignment="1">
      <alignment vertical="center"/>
    </xf>
    <xf numFmtId="178" fontId="33" fillId="2" borderId="19" xfId="0" applyNumberFormat="1" applyFont="1" applyFill="1" applyBorder="1" applyAlignment="1">
      <alignment horizontal="right" vertical="center" wrapText="1"/>
    </xf>
    <xf numFmtId="178" fontId="33" fillId="2" borderId="19" xfId="0" applyNumberFormat="1" applyFont="1" applyFill="1" applyBorder="1" applyAlignment="1">
      <alignment horizontal="right" vertical="center"/>
    </xf>
    <xf numFmtId="178" fontId="33" fillId="2" borderId="21" xfId="0" applyNumberFormat="1" applyFont="1" applyFill="1" applyBorder="1" applyAlignment="1">
      <alignment horizontal="right" vertical="center"/>
    </xf>
    <xf numFmtId="6" fontId="23" fillId="2" borderId="20" xfId="6" applyFont="1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Fill="1" applyBorder="1"/>
    <xf numFmtId="177" fontId="7" fillId="0" borderId="1" xfId="0" applyNumberFormat="1" applyFont="1" applyBorder="1" applyAlignment="1">
      <alignment vertical="center"/>
    </xf>
    <xf numFmtId="0" fontId="10" fillId="4" borderId="1" xfId="0" applyFont="1" applyFill="1" applyBorder="1" applyAlignment="1">
      <alignment vertical="center"/>
    </xf>
    <xf numFmtId="178" fontId="10" fillId="4" borderId="1" xfId="0" applyNumberFormat="1" applyFont="1" applyFill="1" applyBorder="1" applyAlignment="1">
      <alignment vertical="center"/>
    </xf>
    <xf numFmtId="0" fontId="35" fillId="2" borderId="1" xfId="0" applyFont="1" applyFill="1" applyBorder="1" applyAlignment="1">
      <alignment vertical="center"/>
    </xf>
    <xf numFmtId="178" fontId="36" fillId="4" borderId="1" xfId="0" applyNumberFormat="1" applyFont="1" applyFill="1" applyBorder="1" applyAlignment="1">
      <alignment vertical="center"/>
    </xf>
    <xf numFmtId="177" fontId="10" fillId="4" borderId="1" xfId="0" applyNumberFormat="1" applyFont="1" applyFill="1" applyBorder="1" applyAlignment="1">
      <alignment horizontal="right" vertical="center"/>
    </xf>
    <xf numFmtId="177" fontId="9" fillId="2" borderId="1" xfId="0" applyNumberFormat="1" applyFont="1" applyFill="1" applyBorder="1" applyAlignment="1">
      <alignment horizontal="right"/>
    </xf>
    <xf numFmtId="177" fontId="36" fillId="4" borderId="1" xfId="0" applyNumberFormat="1" applyFont="1" applyFill="1" applyBorder="1" applyAlignment="1">
      <alignment horizontal="right" vertical="center"/>
    </xf>
    <xf numFmtId="177" fontId="15" fillId="2" borderId="1" xfId="0" applyNumberFormat="1" applyFont="1" applyFill="1" applyBorder="1" applyAlignment="1">
      <alignment horizontal="right"/>
    </xf>
    <xf numFmtId="177" fontId="16" fillId="2" borderId="1" xfId="0" applyNumberFormat="1" applyFont="1" applyFill="1" applyBorder="1" applyAlignment="1">
      <alignment horizontal="right"/>
    </xf>
    <xf numFmtId="177" fontId="15" fillId="2" borderId="1" xfId="0" applyNumberFormat="1" applyFont="1" applyFill="1" applyBorder="1" applyAlignment="1">
      <alignment horizontal="right" vertical="center"/>
    </xf>
    <xf numFmtId="177" fontId="8" fillId="2" borderId="1" xfId="0" applyNumberFormat="1" applyFont="1" applyFill="1" applyBorder="1" applyAlignment="1">
      <alignment horizontal="right"/>
    </xf>
    <xf numFmtId="177" fontId="14" fillId="2" borderId="1" xfId="0" applyNumberFormat="1" applyFont="1" applyFill="1" applyBorder="1" applyAlignment="1">
      <alignment horizontal="right" vertical="center"/>
    </xf>
    <xf numFmtId="177" fontId="16" fillId="2" borderId="1" xfId="0" applyNumberFormat="1" applyFont="1" applyFill="1" applyBorder="1" applyAlignment="1"/>
    <xf numFmtId="178" fontId="11" fillId="0" borderId="1" xfId="0" applyNumberFormat="1" applyFont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178" fontId="7" fillId="0" borderId="0" xfId="0" applyNumberFormat="1" applyFont="1" applyFill="1" applyBorder="1" applyAlignment="1">
      <alignment horizontal="center" vertical="center"/>
    </xf>
    <xf numFmtId="178" fontId="26" fillId="0" borderId="1" xfId="0" applyNumberFormat="1" applyFont="1" applyFill="1" applyBorder="1"/>
    <xf numFmtId="178" fontId="26" fillId="0" borderId="1" xfId="0" applyNumberFormat="1" applyFont="1" applyFill="1" applyBorder="1" applyAlignment="1">
      <alignment horizontal="right"/>
    </xf>
    <xf numFmtId="178" fontId="19" fillId="0" borderId="0" xfId="0" applyNumberFormat="1" applyFont="1" applyFill="1" applyBorder="1"/>
    <xf numFmtId="178" fontId="9" fillId="0" borderId="0" xfId="0" applyNumberFormat="1" applyFont="1" applyFill="1" applyBorder="1" applyAlignment="1">
      <alignment vertical="center"/>
    </xf>
    <xf numFmtId="178" fontId="9" fillId="0" borderId="0" xfId="0" applyNumberFormat="1" applyFont="1" applyBorder="1" applyAlignment="1">
      <alignment vertical="center"/>
    </xf>
    <xf numFmtId="178" fontId="9" fillId="2" borderId="25" xfId="0" applyNumberFormat="1" applyFont="1" applyFill="1" applyBorder="1" applyAlignment="1">
      <alignment horizontal="center" vertical="center" shrinkToFit="1"/>
    </xf>
    <xf numFmtId="178" fontId="11" fillId="2" borderId="17" xfId="0" applyNumberFormat="1" applyFont="1" applyFill="1" applyBorder="1" applyAlignment="1">
      <alignment horizontal="center" vertical="center"/>
    </xf>
    <xf numFmtId="178" fontId="11" fillId="0" borderId="0" xfId="0" applyNumberFormat="1" applyFont="1" applyFill="1" applyBorder="1" applyAlignment="1">
      <alignment horizontal="center" vertical="center"/>
    </xf>
    <xf numFmtId="178" fontId="9" fillId="2" borderId="26" xfId="0" applyNumberFormat="1" applyFont="1" applyFill="1" applyBorder="1" applyAlignment="1">
      <alignment horizontal="center" vertical="center"/>
    </xf>
    <xf numFmtId="178" fontId="11" fillId="2" borderId="18" xfId="0" applyNumberFormat="1" applyFont="1" applyFill="1" applyBorder="1" applyAlignment="1">
      <alignment horizontal="center" vertical="center"/>
    </xf>
    <xf numFmtId="178" fontId="9" fillId="0" borderId="1" xfId="0" applyNumberFormat="1" applyFont="1" applyBorder="1" applyAlignment="1">
      <alignment horizontal="center" vertical="center"/>
    </xf>
    <xf numFmtId="178" fontId="31" fillId="0" borderId="1" xfId="0" applyNumberFormat="1" applyFont="1" applyBorder="1" applyAlignment="1">
      <alignment horizontal="center" vertical="center"/>
    </xf>
    <xf numFmtId="178" fontId="11" fillId="0" borderId="32" xfId="6" applyNumberFormat="1" applyFont="1" applyFill="1" applyBorder="1" applyAlignment="1">
      <alignment horizontal="right" vertical="center"/>
    </xf>
    <xf numFmtId="178" fontId="9" fillId="2" borderId="10" xfId="0" applyNumberFormat="1" applyFont="1" applyFill="1" applyBorder="1" applyAlignment="1">
      <alignment vertical="center"/>
    </xf>
    <xf numFmtId="178" fontId="11" fillId="0" borderId="1" xfId="0" applyNumberFormat="1" applyFont="1" applyBorder="1" applyAlignment="1">
      <alignment vertical="center"/>
    </xf>
    <xf numFmtId="178" fontId="11" fillId="0" borderId="32" xfId="0" applyNumberFormat="1" applyFont="1" applyBorder="1" applyAlignment="1">
      <alignment horizontal="right" vertical="center"/>
    </xf>
    <xf numFmtId="178" fontId="11" fillId="2" borderId="23" xfId="5" applyNumberFormat="1" applyFont="1" applyFill="1" applyBorder="1" applyAlignment="1">
      <alignment horizontal="right" vertical="center"/>
    </xf>
    <xf numFmtId="178" fontId="27" fillId="0" borderId="0" xfId="6" applyNumberFormat="1" applyFont="1" applyFill="1" applyBorder="1" applyAlignment="1">
      <alignment horizontal="right" vertical="center"/>
    </xf>
    <xf numFmtId="178" fontId="9" fillId="2" borderId="1" xfId="0" applyNumberFormat="1" applyFont="1" applyFill="1" applyBorder="1" applyAlignment="1">
      <alignment horizontal="right" vertical="center"/>
    </xf>
    <xf numFmtId="178" fontId="9" fillId="0" borderId="1" xfId="0" applyNumberFormat="1" applyFont="1" applyFill="1" applyBorder="1" applyAlignment="1">
      <alignment horizontal="right" vertical="center"/>
    </xf>
    <xf numFmtId="178" fontId="9" fillId="0" borderId="23" xfId="0" applyNumberFormat="1" applyFont="1" applyFill="1" applyBorder="1" applyAlignment="1">
      <alignment vertical="center"/>
    </xf>
    <xf numFmtId="178" fontId="9" fillId="0" borderId="0" xfId="0" applyNumberFormat="1" applyFont="1" applyFill="1" applyBorder="1" applyAlignment="1">
      <alignment horizontal="right" vertical="center" wrapText="1"/>
    </xf>
    <xf numFmtId="178" fontId="9" fillId="3" borderId="1" xfId="0" applyNumberFormat="1" applyFont="1" applyFill="1" applyBorder="1" applyAlignment="1">
      <alignment horizontal="center" vertical="center"/>
    </xf>
    <xf numFmtId="178" fontId="9" fillId="5" borderId="1" xfId="0" applyNumberFormat="1" applyFont="1" applyFill="1" applyBorder="1" applyAlignment="1">
      <alignment horizontal="right" vertical="center"/>
    </xf>
    <xf numFmtId="178" fontId="9" fillId="3" borderId="23" xfId="0" applyNumberFormat="1" applyFont="1" applyFill="1" applyBorder="1" applyAlignment="1">
      <alignment vertical="center"/>
    </xf>
    <xf numFmtId="178" fontId="9" fillId="0" borderId="0" xfId="0" applyNumberFormat="1" applyFont="1" applyFill="1" applyBorder="1" applyAlignment="1">
      <alignment horizontal="right" vertical="center"/>
    </xf>
    <xf numFmtId="178" fontId="9" fillId="0" borderId="2" xfId="0" applyNumberFormat="1" applyFont="1" applyBorder="1" applyAlignment="1">
      <alignment horizontal="center" vertical="center"/>
    </xf>
    <xf numFmtId="178" fontId="9" fillId="0" borderId="25" xfId="0" applyNumberFormat="1" applyFont="1" applyFill="1" applyBorder="1" applyAlignment="1">
      <alignment vertical="center"/>
    </xf>
    <xf numFmtId="178" fontId="11" fillId="0" borderId="4" xfId="0" applyNumberFormat="1" applyFont="1" applyBorder="1" applyAlignment="1">
      <alignment horizontal="center" vertical="center"/>
    </xf>
    <xf numFmtId="178" fontId="11" fillId="0" borderId="4" xfId="6" applyNumberFormat="1" applyFont="1" applyBorder="1" applyAlignment="1">
      <alignment vertical="center"/>
    </xf>
    <xf numFmtId="178" fontId="11" fillId="0" borderId="4" xfId="0" applyNumberFormat="1" applyFont="1" applyBorder="1" applyAlignment="1">
      <alignment vertical="center"/>
    </xf>
    <xf numFmtId="178" fontId="11" fillId="0" borderId="24" xfId="6" applyNumberFormat="1" applyFont="1" applyBorder="1" applyAlignment="1">
      <alignment vertical="center"/>
    </xf>
    <xf numFmtId="178" fontId="33" fillId="2" borderId="22" xfId="6" applyNumberFormat="1" applyFont="1" applyFill="1" applyBorder="1" applyAlignment="1">
      <alignment horizontal="right" vertical="center"/>
    </xf>
    <xf numFmtId="178" fontId="9" fillId="0" borderId="0" xfId="6" applyNumberFormat="1" applyFont="1" applyFill="1" applyBorder="1" applyAlignment="1">
      <alignment horizontal="right" vertical="center"/>
    </xf>
    <xf numFmtId="178" fontId="9" fillId="0" borderId="0" xfId="0" applyNumberFormat="1" applyFont="1" applyFill="1" applyBorder="1" applyAlignment="1">
      <alignment horizontal="center" vertical="center" wrapText="1"/>
    </xf>
    <xf numFmtId="178" fontId="9" fillId="0" borderId="0" xfId="0" applyNumberFormat="1" applyFont="1" applyFill="1" applyBorder="1" applyAlignment="1">
      <alignment horizontal="center" vertical="center"/>
    </xf>
    <xf numFmtId="178" fontId="9" fillId="0" borderId="1" xfId="6" applyNumberFormat="1" applyFont="1" applyFill="1" applyBorder="1" applyAlignment="1">
      <alignment vertical="center"/>
    </xf>
    <xf numFmtId="178" fontId="9" fillId="0" borderId="10" xfId="6" applyNumberFormat="1" applyFont="1" applyBorder="1" applyAlignment="1">
      <alignment vertical="center"/>
    </xf>
    <xf numFmtId="178" fontId="9" fillId="0" borderId="27" xfId="0" applyNumberFormat="1" applyFont="1" applyBorder="1" applyAlignment="1">
      <alignment horizontal="center" vertical="center"/>
    </xf>
    <xf numFmtId="178" fontId="9" fillId="0" borderId="1" xfId="0" applyNumberFormat="1" applyFont="1" applyBorder="1" applyAlignment="1">
      <alignment vertical="center"/>
    </xf>
    <xf numFmtId="178" fontId="9" fillId="0" borderId="2" xfId="6" applyNumberFormat="1" applyFont="1" applyFill="1" applyBorder="1" applyAlignment="1">
      <alignment vertical="center"/>
    </xf>
    <xf numFmtId="178" fontId="9" fillId="0" borderId="14" xfId="6" applyNumberFormat="1" applyFont="1" applyBorder="1" applyAlignment="1">
      <alignment vertical="center"/>
    </xf>
    <xf numFmtId="178" fontId="9" fillId="0" borderId="28" xfId="0" applyNumberFormat="1" applyFont="1" applyBorder="1" applyAlignment="1">
      <alignment horizontal="center" vertical="center"/>
    </xf>
    <xf numFmtId="178" fontId="9" fillId="0" borderId="2" xfId="0" applyNumberFormat="1" applyFont="1" applyBorder="1" applyAlignment="1">
      <alignment vertical="center"/>
    </xf>
    <xf numFmtId="178" fontId="27" fillId="0" borderId="4" xfId="0" applyNumberFormat="1" applyFont="1" applyBorder="1" applyAlignment="1">
      <alignment horizontal="center" vertical="center"/>
    </xf>
    <xf numFmtId="178" fontId="27" fillId="0" borderId="4" xfId="6" applyNumberFormat="1" applyFont="1" applyBorder="1" applyAlignment="1">
      <alignment vertical="center"/>
    </xf>
    <xf numFmtId="178" fontId="27" fillId="0" borderId="8" xfId="6" applyNumberFormat="1" applyFont="1" applyBorder="1" applyAlignment="1">
      <alignment vertical="center"/>
    </xf>
    <xf numFmtId="178" fontId="27" fillId="0" borderId="29" xfId="5" applyNumberFormat="1" applyFont="1" applyBorder="1" applyAlignment="1">
      <alignment horizontal="center" vertical="center"/>
    </xf>
    <xf numFmtId="178" fontId="7" fillId="0" borderId="0" xfId="0" applyNumberFormat="1" applyFont="1" applyFill="1" applyBorder="1" applyAlignment="1">
      <alignment vertical="center"/>
    </xf>
    <xf numFmtId="178" fontId="7" fillId="0" borderId="1" xfId="0" applyNumberFormat="1" applyFont="1" applyBorder="1" applyAlignment="1">
      <alignment vertical="center"/>
    </xf>
    <xf numFmtId="178" fontId="7" fillId="0" borderId="1" xfId="0" applyNumberFormat="1" applyFont="1" applyBorder="1"/>
    <xf numFmtId="178" fontId="8" fillId="0" borderId="1" xfId="0" applyNumberFormat="1" applyFont="1" applyBorder="1"/>
    <xf numFmtId="178" fontId="8" fillId="0" borderId="1" xfId="0" applyNumberFormat="1" applyFont="1" applyFill="1" applyBorder="1"/>
    <xf numFmtId="178" fontId="7" fillId="2" borderId="1" xfId="0" applyNumberFormat="1" applyFont="1" applyFill="1" applyBorder="1" applyAlignment="1">
      <alignment horizontal="right" vertical="center"/>
    </xf>
    <xf numFmtId="178" fontId="10" fillId="4" borderId="1" xfId="0" applyNumberFormat="1" applyFont="1" applyFill="1" applyBorder="1" applyAlignment="1">
      <alignment horizontal="right" vertical="center"/>
    </xf>
    <xf numFmtId="178" fontId="7" fillId="2" borderId="1" xfId="0" applyNumberFormat="1" applyFont="1" applyFill="1" applyBorder="1" applyAlignment="1">
      <alignment horizontal="right"/>
    </xf>
    <xf numFmtId="178" fontId="8" fillId="2" borderId="1" xfId="0" applyNumberFormat="1" applyFont="1" applyFill="1" applyBorder="1" applyAlignment="1">
      <alignment horizontal="right"/>
    </xf>
    <xf numFmtId="178" fontId="25" fillId="2" borderId="1" xfId="0" applyNumberFormat="1" applyFont="1" applyFill="1" applyBorder="1" applyAlignment="1">
      <alignment horizontal="right" vertical="center" shrinkToFit="1"/>
    </xf>
    <xf numFmtId="178" fontId="10" fillId="2" borderId="1" xfId="0" applyNumberFormat="1" applyFont="1" applyFill="1" applyBorder="1" applyAlignment="1">
      <alignment horizontal="right" vertical="center"/>
    </xf>
    <xf numFmtId="178" fontId="9" fillId="2" borderId="1" xfId="0" applyNumberFormat="1" applyFont="1" applyFill="1" applyBorder="1" applyAlignment="1">
      <alignment horizontal="right"/>
    </xf>
    <xf numFmtId="178" fontId="10" fillId="2" borderId="1" xfId="0" applyNumberFormat="1" applyFont="1" applyFill="1" applyBorder="1" applyAlignment="1">
      <alignment horizontal="right"/>
    </xf>
    <xf numFmtId="178" fontId="36" fillId="4" borderId="1" xfId="0" applyNumberFormat="1" applyFont="1" applyFill="1" applyBorder="1" applyAlignment="1">
      <alignment horizontal="right" vertical="center"/>
    </xf>
    <xf numFmtId="178" fontId="15" fillId="2" borderId="1" xfId="0" applyNumberFormat="1" applyFont="1" applyFill="1" applyBorder="1" applyAlignment="1">
      <alignment horizontal="right"/>
    </xf>
    <xf numFmtId="178" fontId="16" fillId="2" borderId="1" xfId="0" applyNumberFormat="1" applyFont="1" applyFill="1" applyBorder="1" applyAlignment="1">
      <alignment horizontal="right"/>
    </xf>
    <xf numFmtId="178" fontId="16" fillId="2" borderId="1" xfId="0" applyNumberFormat="1" applyFont="1" applyFill="1" applyBorder="1" applyAlignment="1"/>
    <xf numFmtId="178" fontId="15" fillId="2" borderId="1" xfId="0" applyNumberFormat="1" applyFont="1" applyFill="1" applyBorder="1" applyAlignment="1">
      <alignment horizontal="right" vertical="center"/>
    </xf>
    <xf numFmtId="178" fontId="15" fillId="2" borderId="1" xfId="0" applyNumberFormat="1" applyFont="1" applyFill="1" applyBorder="1" applyAlignment="1">
      <alignment horizontal="right" vertical="center" wrapText="1"/>
    </xf>
    <xf numFmtId="178" fontId="14" fillId="2" borderId="1" xfId="0" applyNumberFormat="1" applyFont="1" applyFill="1" applyBorder="1" applyAlignment="1">
      <alignment horizontal="right" vertical="center"/>
    </xf>
    <xf numFmtId="178" fontId="8" fillId="0" borderId="0" xfId="0" applyNumberFormat="1" applyFont="1" applyFill="1"/>
    <xf numFmtId="178" fontId="9" fillId="0" borderId="25" xfId="0" applyNumberFormat="1" applyFont="1" applyBorder="1" applyAlignment="1">
      <alignment horizontal="center" vertical="center" shrinkToFit="1"/>
    </xf>
    <xf numFmtId="178" fontId="9" fillId="0" borderId="26" xfId="0" applyNumberFormat="1" applyFont="1" applyBorder="1" applyAlignment="1">
      <alignment horizontal="center" vertical="center"/>
    </xf>
    <xf numFmtId="178" fontId="11" fillId="0" borderId="1" xfId="6" applyNumberFormat="1" applyFont="1" applyFill="1" applyBorder="1" applyAlignment="1">
      <alignment vertical="center"/>
    </xf>
    <xf numFmtId="178" fontId="9" fillId="0" borderId="23" xfId="0" applyNumberFormat="1" applyFont="1" applyBorder="1" applyAlignment="1">
      <alignment vertical="center"/>
    </xf>
    <xf numFmtId="178" fontId="11" fillId="0" borderId="23" xfId="5" applyNumberFormat="1" applyFont="1" applyBorder="1" applyAlignment="1">
      <alignment vertical="center"/>
    </xf>
    <xf numFmtId="178" fontId="27" fillId="2" borderId="20" xfId="6" applyNumberFormat="1" applyFont="1" applyFill="1" applyBorder="1" applyAlignment="1">
      <alignment horizontal="right" vertical="center"/>
    </xf>
    <xf numFmtId="178" fontId="9" fillId="0" borderId="1" xfId="0" applyNumberFormat="1" applyFont="1" applyBorder="1" applyAlignment="1">
      <alignment horizontal="right" vertical="center"/>
    </xf>
    <xf numFmtId="178" fontId="9" fillId="3" borderId="1" xfId="0" applyNumberFormat="1" applyFont="1" applyFill="1" applyBorder="1" applyAlignment="1">
      <alignment horizontal="right" vertical="center"/>
    </xf>
    <xf numFmtId="178" fontId="9" fillId="2" borderId="22" xfId="6" applyNumberFormat="1" applyFont="1" applyFill="1" applyBorder="1" applyAlignment="1">
      <alignment horizontal="right" vertical="center"/>
    </xf>
    <xf numFmtId="177" fontId="9" fillId="2" borderId="11" xfId="0" applyNumberFormat="1" applyFont="1" applyFill="1" applyBorder="1" applyAlignment="1">
      <alignment vertical="center"/>
    </xf>
    <xf numFmtId="177" fontId="7" fillId="0" borderId="1" xfId="0" applyNumberFormat="1" applyFont="1" applyBorder="1"/>
    <xf numFmtId="177" fontId="8" fillId="0" borderId="1" xfId="0" applyNumberFormat="1" applyFont="1" applyBorder="1"/>
    <xf numFmtId="177" fontId="8" fillId="0" borderId="1" xfId="0" applyNumberFormat="1" applyFont="1" applyFill="1" applyBorder="1"/>
    <xf numFmtId="177" fontId="7" fillId="2" borderId="1" xfId="0" applyNumberFormat="1" applyFont="1" applyFill="1" applyBorder="1" applyAlignment="1">
      <alignment horizontal="right" vertical="center"/>
    </xf>
    <xf numFmtId="177" fontId="7" fillId="2" borderId="1" xfId="0" applyNumberFormat="1" applyFont="1" applyFill="1" applyBorder="1" applyAlignment="1">
      <alignment horizontal="right"/>
    </xf>
    <xf numFmtId="177" fontId="9" fillId="2" borderId="1" xfId="0" applyNumberFormat="1" applyFont="1" applyFill="1" applyBorder="1" applyAlignment="1">
      <alignment horizontal="right" vertical="center"/>
    </xf>
    <xf numFmtId="177" fontId="25" fillId="2" borderId="1" xfId="0" applyNumberFormat="1" applyFont="1" applyFill="1" applyBorder="1" applyAlignment="1">
      <alignment horizontal="right" vertical="center" shrinkToFit="1"/>
    </xf>
    <xf numFmtId="177" fontId="10" fillId="2" borderId="1" xfId="0" applyNumberFormat="1" applyFont="1" applyFill="1" applyBorder="1" applyAlignment="1">
      <alignment horizontal="right" vertical="center"/>
    </xf>
    <xf numFmtId="177" fontId="10" fillId="2" borderId="1" xfId="0" applyNumberFormat="1" applyFont="1" applyFill="1" applyBorder="1" applyAlignment="1">
      <alignment horizontal="right"/>
    </xf>
    <xf numFmtId="177" fontId="15" fillId="2" borderId="1" xfId="0" applyNumberFormat="1" applyFont="1" applyFill="1" applyBorder="1" applyAlignment="1">
      <alignment horizontal="right" vertical="center" wrapText="1"/>
    </xf>
    <xf numFmtId="6" fontId="32" fillId="2" borderId="1" xfId="6" applyFont="1" applyFill="1" applyBorder="1" applyAlignment="1">
      <alignment vertical="center"/>
    </xf>
    <xf numFmtId="6" fontId="32" fillId="2" borderId="10" xfId="6" applyFont="1" applyFill="1" applyBorder="1" applyAlignment="1">
      <alignment vertical="center"/>
    </xf>
    <xf numFmtId="178" fontId="11" fillId="2" borderId="1" xfId="6" applyNumberFormat="1" applyFont="1" applyFill="1" applyBorder="1" applyAlignment="1">
      <alignment horizontal="right" vertical="center"/>
    </xf>
    <xf numFmtId="178" fontId="37" fillId="0" borderId="0" xfId="7" applyNumberFormat="1" applyAlignment="1">
      <alignment horizontal="center"/>
    </xf>
    <xf numFmtId="0" fontId="37" fillId="0" borderId="0" xfId="7"/>
    <xf numFmtId="178" fontId="37" fillId="0" borderId="2" xfId="7" applyNumberFormat="1" applyBorder="1" applyAlignment="1">
      <alignment horizontal="center"/>
    </xf>
    <xf numFmtId="178" fontId="42" fillId="0" borderId="4" xfId="7" applyNumberFormat="1" applyFont="1" applyBorder="1" applyAlignment="1">
      <alignment horizontal="right"/>
    </xf>
    <xf numFmtId="178" fontId="42" fillId="6" borderId="6" xfId="7" applyNumberFormat="1" applyFont="1" applyFill="1" applyBorder="1" applyAlignment="1">
      <alignment horizontal="right"/>
    </xf>
    <xf numFmtId="178" fontId="42" fillId="0" borderId="4" xfId="7" applyNumberFormat="1" applyFont="1" applyBorder="1" applyAlignment="1">
      <alignment horizontal="center"/>
    </xf>
    <xf numFmtId="178" fontId="42" fillId="6" borderId="6" xfId="7" applyNumberFormat="1" applyFont="1" applyFill="1" applyBorder="1" applyAlignment="1">
      <alignment horizontal="center"/>
    </xf>
    <xf numFmtId="178" fontId="37" fillId="0" borderId="0" xfId="7" applyNumberFormat="1" applyAlignment="1">
      <alignment horizontal="right"/>
    </xf>
    <xf numFmtId="178" fontId="38" fillId="0" borderId="0" xfId="7" applyNumberFormat="1" applyFont="1" applyAlignment="1">
      <alignment horizontal="right"/>
    </xf>
    <xf numFmtId="178" fontId="37" fillId="0" borderId="2" xfId="7" applyNumberFormat="1" applyBorder="1" applyAlignment="1">
      <alignment horizontal="right"/>
    </xf>
    <xf numFmtId="178" fontId="38" fillId="0" borderId="2" xfId="7" applyNumberFormat="1" applyFont="1" applyBorder="1" applyAlignment="1">
      <alignment horizontal="right"/>
    </xf>
    <xf numFmtId="178" fontId="43" fillId="0" borderId="4" xfId="7" applyNumberFormat="1" applyFont="1" applyBorder="1" applyAlignment="1">
      <alignment horizontal="right"/>
    </xf>
    <xf numFmtId="178" fontId="40" fillId="0" borderId="5" xfId="7" applyNumberFormat="1" applyFont="1" applyBorder="1" applyAlignment="1">
      <alignment horizontal="right"/>
    </xf>
    <xf numFmtId="178" fontId="43" fillId="6" borderId="6" xfId="7" applyNumberFormat="1" applyFont="1" applyFill="1" applyBorder="1" applyAlignment="1">
      <alignment horizontal="right"/>
    </xf>
    <xf numFmtId="178" fontId="44" fillId="6" borderId="7" xfId="7" applyNumberFormat="1" applyFont="1" applyFill="1" applyBorder="1" applyAlignment="1">
      <alignment horizontal="right"/>
    </xf>
    <xf numFmtId="178" fontId="41" fillId="0" borderId="5" xfId="7" applyNumberFormat="1" applyFont="1" applyBorder="1" applyAlignment="1">
      <alignment horizontal="right"/>
    </xf>
    <xf numFmtId="178" fontId="37" fillId="0" borderId="0" xfId="7" applyNumberFormat="1" applyAlignment="1">
      <alignment horizontal="center" vertical="center"/>
    </xf>
    <xf numFmtId="178" fontId="37" fillId="0" borderId="2" xfId="7" applyNumberFormat="1" applyBorder="1" applyAlignment="1">
      <alignment horizontal="center" vertical="center"/>
    </xf>
    <xf numFmtId="38" fontId="18" fillId="2" borderId="1" xfId="4" applyFont="1" applyFill="1" applyBorder="1" applyAlignment="1">
      <alignment horizontal="right"/>
    </xf>
    <xf numFmtId="38" fontId="18" fillId="2" borderId="2" xfId="4" applyFont="1" applyFill="1" applyBorder="1" applyAlignment="1">
      <alignment horizontal="right"/>
    </xf>
    <xf numFmtId="178" fontId="9" fillId="2" borderId="20" xfId="0" applyNumberFormat="1" applyFont="1" applyFill="1" applyBorder="1" applyAlignment="1">
      <alignment horizontal="right" vertical="center"/>
    </xf>
    <xf numFmtId="0" fontId="10" fillId="2" borderId="3" xfId="0" applyFont="1" applyFill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left" vertical="center"/>
    </xf>
    <xf numFmtId="0" fontId="18" fillId="2" borderId="9" xfId="0" applyFont="1" applyFill="1" applyBorder="1"/>
    <xf numFmtId="38" fontId="18" fillId="2" borderId="9" xfId="4" applyFont="1" applyFill="1" applyBorder="1" applyAlignment="1"/>
    <xf numFmtId="177" fontId="9" fillId="2" borderId="23" xfId="0" applyNumberFormat="1" applyFont="1" applyFill="1" applyBorder="1" applyAlignment="1">
      <alignment vertical="center"/>
    </xf>
    <xf numFmtId="0" fontId="45" fillId="0" borderId="0" xfId="0" applyFont="1" applyAlignment="1">
      <alignment vertical="center"/>
    </xf>
    <xf numFmtId="178" fontId="7" fillId="2" borderId="14" xfId="0" applyNumberFormat="1" applyFont="1" applyFill="1" applyBorder="1" applyAlignment="1">
      <alignment vertical="center" wrapText="1"/>
    </xf>
    <xf numFmtId="178" fontId="7" fillId="2" borderId="35" xfId="0" applyNumberFormat="1" applyFont="1" applyFill="1" applyBorder="1" applyAlignment="1">
      <alignment vertical="center"/>
    </xf>
    <xf numFmtId="178" fontId="7" fillId="2" borderId="36" xfId="0" applyNumberFormat="1" applyFont="1" applyFill="1" applyBorder="1" applyAlignment="1">
      <alignment vertical="center"/>
    </xf>
    <xf numFmtId="178" fontId="7" fillId="2" borderId="37" xfId="0" applyNumberFormat="1" applyFont="1" applyFill="1" applyBorder="1" applyAlignment="1">
      <alignment vertical="center"/>
    </xf>
    <xf numFmtId="178" fontId="7" fillId="2" borderId="0" xfId="0" applyNumberFormat="1" applyFont="1" applyFill="1" applyBorder="1" applyAlignment="1">
      <alignment vertical="center"/>
    </xf>
    <xf numFmtId="178" fontId="7" fillId="2" borderId="38" xfId="0" applyNumberFormat="1" applyFont="1" applyFill="1" applyBorder="1" applyAlignment="1">
      <alignment vertical="center"/>
    </xf>
    <xf numFmtId="178" fontId="7" fillId="2" borderId="39" xfId="0" applyNumberFormat="1" applyFont="1" applyFill="1" applyBorder="1" applyAlignment="1">
      <alignment vertical="center"/>
    </xf>
    <xf numFmtId="178" fontId="7" fillId="2" borderId="40" xfId="0" applyNumberFormat="1" applyFont="1" applyFill="1" applyBorder="1" applyAlignment="1">
      <alignment vertical="center"/>
    </xf>
    <xf numFmtId="178" fontId="7" fillId="2" borderId="41" xfId="0" applyNumberFormat="1" applyFont="1" applyFill="1" applyBorder="1" applyAlignment="1">
      <alignment vertical="center"/>
    </xf>
    <xf numFmtId="180" fontId="26" fillId="0" borderId="1" xfId="0" applyNumberFormat="1" applyFont="1" applyFill="1" applyBorder="1" applyAlignment="1">
      <alignment horizontal="right"/>
    </xf>
    <xf numFmtId="38" fontId="9" fillId="2" borderId="1" xfId="4" applyFont="1" applyFill="1" applyBorder="1" applyAlignment="1">
      <alignment vertical="center"/>
    </xf>
    <xf numFmtId="178" fontId="24" fillId="2" borderId="22" xfId="6" applyNumberFormat="1" applyFont="1" applyFill="1" applyBorder="1" applyAlignment="1">
      <alignment horizontal="right" vertical="center"/>
    </xf>
    <xf numFmtId="38" fontId="20" fillId="2" borderId="20" xfId="4" applyFont="1" applyFill="1" applyBorder="1" applyAlignment="1">
      <alignment horizontal="right" vertical="center"/>
    </xf>
    <xf numFmtId="0" fontId="8" fillId="0" borderId="0" xfId="0" applyFont="1" applyAlignment="1">
      <alignment horizontal="center" vertical="center"/>
    </xf>
    <xf numFmtId="180" fontId="24" fillId="2" borderId="19" xfId="0" applyNumberFormat="1" applyFont="1" applyFill="1" applyBorder="1" applyAlignment="1">
      <alignment vertical="center"/>
    </xf>
    <xf numFmtId="0" fontId="13" fillId="0" borderId="0" xfId="0" applyFont="1" applyAlignment="1">
      <alignment vertical="center"/>
    </xf>
    <xf numFmtId="0" fontId="10" fillId="4" borderId="1" xfId="0" applyFont="1" applyFill="1" applyBorder="1" applyAlignment="1">
      <alignment vertical="center" shrinkToFit="1"/>
    </xf>
    <xf numFmtId="178" fontId="7" fillId="2" borderId="0" xfId="0" applyNumberFormat="1" applyFont="1" applyFill="1" applyBorder="1" applyAlignment="1">
      <alignment horizontal="center" vertical="center"/>
    </xf>
    <xf numFmtId="38" fontId="8" fillId="0" borderId="0" xfId="4" applyFont="1" applyAlignment="1">
      <alignment vertical="center"/>
    </xf>
    <xf numFmtId="178" fontId="9" fillId="7" borderId="19" xfId="0" applyNumberFormat="1" applyFont="1" applyFill="1" applyBorder="1" applyAlignment="1">
      <alignment horizontal="right" vertical="center"/>
    </xf>
    <xf numFmtId="178" fontId="9" fillId="7" borderId="21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178" fontId="7" fillId="0" borderId="1" xfId="0" applyNumberFormat="1" applyFont="1" applyBorder="1" applyAlignment="1">
      <alignment horizontal="center" vertical="center"/>
    </xf>
    <xf numFmtId="178" fontId="9" fillId="0" borderId="1" xfId="0" applyNumberFormat="1" applyFont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178" fontId="9" fillId="0" borderId="27" xfId="0" applyNumberFormat="1" applyFont="1" applyBorder="1" applyAlignment="1">
      <alignment horizontal="center" vertical="center"/>
    </xf>
    <xf numFmtId="178" fontId="16" fillId="2" borderId="1" xfId="0" applyNumberFormat="1" applyFont="1" applyFill="1" applyBorder="1" applyAlignment="1">
      <alignment horizontal="right"/>
    </xf>
    <xf numFmtId="38" fontId="7" fillId="7" borderId="0" xfId="4" applyFont="1" applyFill="1" applyAlignment="1">
      <alignment vertical="center"/>
    </xf>
    <xf numFmtId="0" fontId="19" fillId="2" borderId="2" xfId="0" applyFont="1" applyFill="1" applyBorder="1" applyAlignment="1">
      <alignment shrinkToFit="1"/>
    </xf>
    <xf numFmtId="38" fontId="18" fillId="2" borderId="9" xfId="4" applyFont="1" applyFill="1" applyBorder="1" applyAlignment="1">
      <alignment horizontal="right"/>
    </xf>
    <xf numFmtId="0" fontId="18" fillId="2" borderId="3" xfId="0" applyFont="1" applyFill="1" applyBorder="1"/>
    <xf numFmtId="38" fontId="19" fillId="2" borderId="3" xfId="4" applyFont="1" applyFill="1" applyBorder="1" applyAlignment="1"/>
    <xf numFmtId="0" fontId="19" fillId="2" borderId="3" xfId="0" applyFont="1" applyFill="1" applyBorder="1"/>
    <xf numFmtId="178" fontId="9" fillId="0" borderId="2" xfId="0" applyNumberFormat="1" applyFont="1" applyBorder="1" applyAlignment="1">
      <alignment horizontal="right" vertical="center"/>
    </xf>
    <xf numFmtId="178" fontId="7" fillId="0" borderId="4" xfId="0" applyNumberFormat="1" applyFont="1" applyBorder="1" applyAlignment="1">
      <alignment horizontal="right" vertical="center"/>
    </xf>
    <xf numFmtId="0" fontId="10" fillId="4" borderId="2" xfId="0" applyFont="1" applyFill="1" applyBorder="1" applyAlignment="1">
      <alignment vertical="center"/>
    </xf>
    <xf numFmtId="6" fontId="24" fillId="2" borderId="19" xfId="6" applyFont="1" applyFill="1" applyBorder="1" applyAlignment="1">
      <alignment vertical="center"/>
    </xf>
    <xf numFmtId="6" fontId="9" fillId="2" borderId="19" xfId="6" applyFont="1" applyFill="1" applyBorder="1" applyAlignment="1">
      <alignment vertical="center"/>
    </xf>
    <xf numFmtId="178" fontId="38" fillId="0" borderId="0" xfId="7" applyNumberFormat="1" applyFont="1" applyAlignment="1">
      <alignment horizontal="right"/>
    </xf>
    <xf numFmtId="178" fontId="35" fillId="2" borderId="1" xfId="0" applyNumberFormat="1" applyFont="1" applyFill="1" applyBorder="1" applyAlignment="1">
      <alignment vertical="center"/>
    </xf>
    <xf numFmtId="178" fontId="37" fillId="0" borderId="1" xfId="7" applyNumberFormat="1" applyBorder="1" applyAlignment="1">
      <alignment horizontal="center" vertical="center"/>
    </xf>
    <xf numFmtId="178" fontId="37" fillId="0" borderId="1" xfId="7" applyNumberFormat="1" applyBorder="1" applyAlignment="1">
      <alignment horizontal="center"/>
    </xf>
    <xf numFmtId="178" fontId="37" fillId="0" borderId="1" xfId="7" applyNumberFormat="1" applyBorder="1" applyAlignment="1">
      <alignment horizontal="right"/>
    </xf>
    <xf numFmtId="178" fontId="46" fillId="0" borderId="1" xfId="7" applyNumberFormat="1" applyFont="1" applyBorder="1" applyAlignment="1">
      <alignment horizontal="right"/>
    </xf>
    <xf numFmtId="38" fontId="20" fillId="0" borderId="0" xfId="4" applyFont="1" applyAlignment="1">
      <alignment vertical="center"/>
    </xf>
    <xf numFmtId="38" fontId="20" fillId="0" borderId="0" xfId="0" applyNumberFormat="1" applyFont="1" applyAlignment="1">
      <alignment vertical="center"/>
    </xf>
    <xf numFmtId="177" fontId="6" fillId="0" borderId="0" xfId="0" applyNumberFormat="1" applyFont="1" applyFill="1" applyBorder="1" applyAlignment="1">
      <alignment horizontal="center" vertical="center"/>
    </xf>
    <xf numFmtId="31" fontId="7" fillId="0" borderId="0" xfId="0" applyNumberFormat="1" applyFont="1" applyAlignment="1">
      <alignment horizontal="right" vertical="top"/>
    </xf>
    <xf numFmtId="0" fontId="7" fillId="0" borderId="0" xfId="0" applyFont="1" applyAlignment="1">
      <alignment horizontal="right" vertical="top"/>
    </xf>
    <xf numFmtId="0" fontId="7" fillId="0" borderId="1" xfId="0" applyFont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177" fontId="11" fillId="0" borderId="1" xfId="0" applyNumberFormat="1" applyFont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 wrapText="1"/>
    </xf>
    <xf numFmtId="177" fontId="16" fillId="0" borderId="0" xfId="0" applyNumberFormat="1" applyFont="1" applyBorder="1" applyAlignment="1">
      <alignment horizontal="center"/>
    </xf>
    <xf numFmtId="178" fontId="7" fillId="0" borderId="1" xfId="0" applyNumberFormat="1" applyFont="1" applyBorder="1" applyAlignment="1">
      <alignment horizontal="center" vertical="center"/>
    </xf>
    <xf numFmtId="178" fontId="7" fillId="2" borderId="1" xfId="0" applyNumberFormat="1" applyFont="1" applyFill="1" applyBorder="1" applyAlignment="1">
      <alignment horizontal="center" vertical="center" wrapText="1"/>
    </xf>
    <xf numFmtId="178" fontId="7" fillId="2" borderId="1" xfId="0" applyNumberFormat="1" applyFont="1" applyFill="1" applyBorder="1" applyAlignment="1">
      <alignment horizontal="center" vertical="center"/>
    </xf>
    <xf numFmtId="178" fontId="9" fillId="0" borderId="1" xfId="0" applyNumberFormat="1" applyFont="1" applyBorder="1" applyAlignment="1">
      <alignment horizontal="center" vertical="center"/>
    </xf>
    <xf numFmtId="178" fontId="11" fillId="0" borderId="1" xfId="0" applyNumberFormat="1" applyFont="1" applyBorder="1" applyAlignment="1">
      <alignment horizontal="center" vertical="center"/>
    </xf>
    <xf numFmtId="178" fontId="11" fillId="0" borderId="32" xfId="0" applyNumberFormat="1" applyFont="1" applyBorder="1" applyAlignment="1">
      <alignment horizontal="center" vertical="center" wrapText="1"/>
    </xf>
    <xf numFmtId="178" fontId="11" fillId="0" borderId="32" xfId="0" applyNumberFormat="1" applyFont="1" applyBorder="1" applyAlignment="1">
      <alignment horizontal="center" vertical="center"/>
    </xf>
    <xf numFmtId="178" fontId="9" fillId="0" borderId="2" xfId="0" applyNumberFormat="1" applyFont="1" applyFill="1" applyBorder="1" applyAlignment="1">
      <alignment horizontal="center" vertical="center" wrapText="1"/>
    </xf>
    <xf numFmtId="178" fontId="9" fillId="0" borderId="3" xfId="0" applyNumberFormat="1" applyFont="1" applyFill="1" applyBorder="1" applyAlignment="1">
      <alignment horizontal="center" vertical="center"/>
    </xf>
    <xf numFmtId="178" fontId="11" fillId="0" borderId="23" xfId="0" applyNumberFormat="1" applyFont="1" applyBorder="1" applyAlignment="1">
      <alignment horizontal="center" vertical="center" wrapText="1"/>
    </xf>
    <xf numFmtId="178" fontId="11" fillId="0" borderId="23" xfId="0" applyNumberFormat="1" applyFont="1" applyBorder="1" applyAlignment="1">
      <alignment horizontal="center" vertical="center"/>
    </xf>
    <xf numFmtId="178" fontId="11" fillId="0" borderId="10" xfId="0" applyNumberFormat="1" applyFont="1" applyBorder="1" applyAlignment="1">
      <alignment horizontal="center" vertical="center" wrapText="1"/>
    </xf>
    <xf numFmtId="178" fontId="9" fillId="0" borderId="27" xfId="0" applyNumberFormat="1" applyFont="1" applyBorder="1" applyAlignment="1">
      <alignment horizontal="center" vertical="center" wrapText="1"/>
    </xf>
    <xf numFmtId="178" fontId="9" fillId="0" borderId="27" xfId="0" applyNumberFormat="1" applyFont="1" applyBorder="1" applyAlignment="1">
      <alignment horizontal="center" vertical="center"/>
    </xf>
    <xf numFmtId="178" fontId="9" fillId="0" borderId="1" xfId="0" applyNumberFormat="1" applyFont="1" applyBorder="1" applyAlignment="1">
      <alignment horizontal="center" vertical="center" wrapText="1"/>
    </xf>
    <xf numFmtId="178" fontId="7" fillId="2" borderId="14" xfId="0" applyNumberFormat="1" applyFont="1" applyFill="1" applyBorder="1" applyAlignment="1">
      <alignment horizontal="left" vertical="center" wrapText="1"/>
    </xf>
    <xf numFmtId="178" fontId="7" fillId="2" borderId="35" xfId="0" applyNumberFormat="1" applyFont="1" applyFill="1" applyBorder="1" applyAlignment="1">
      <alignment horizontal="left" vertical="center" wrapText="1"/>
    </xf>
    <xf numFmtId="178" fontId="7" fillId="2" borderId="36" xfId="0" applyNumberFormat="1" applyFont="1" applyFill="1" applyBorder="1" applyAlignment="1">
      <alignment horizontal="left" vertical="center" wrapText="1"/>
    </xf>
    <xf numFmtId="178" fontId="22" fillId="2" borderId="37" xfId="0" applyNumberFormat="1" applyFont="1" applyFill="1" applyBorder="1" applyAlignment="1">
      <alignment horizontal="left" vertical="center"/>
    </xf>
    <xf numFmtId="178" fontId="22" fillId="2" borderId="0" xfId="0" applyNumberFormat="1" applyFont="1" applyFill="1" applyBorder="1" applyAlignment="1">
      <alignment horizontal="left" vertical="center"/>
    </xf>
    <xf numFmtId="178" fontId="22" fillId="2" borderId="38" xfId="0" applyNumberFormat="1" applyFont="1" applyFill="1" applyBorder="1" applyAlignment="1">
      <alignment horizontal="left" vertical="center"/>
    </xf>
    <xf numFmtId="178" fontId="22" fillId="2" borderId="39" xfId="0" applyNumberFormat="1" applyFont="1" applyFill="1" applyBorder="1" applyAlignment="1">
      <alignment horizontal="left" vertical="center"/>
    </xf>
    <xf numFmtId="178" fontId="22" fillId="2" borderId="40" xfId="0" applyNumberFormat="1" applyFont="1" applyFill="1" applyBorder="1" applyAlignment="1">
      <alignment horizontal="left" vertical="center"/>
    </xf>
    <xf numFmtId="178" fontId="22" fillId="2" borderId="41" xfId="0" applyNumberFormat="1" applyFont="1" applyFill="1" applyBorder="1" applyAlignment="1">
      <alignment horizontal="left" vertical="center"/>
    </xf>
    <xf numFmtId="178" fontId="7" fillId="2" borderId="1" xfId="0" applyNumberFormat="1" applyFont="1" applyFill="1" applyBorder="1" applyAlignment="1">
      <alignment horizontal="left" vertical="center" wrapText="1"/>
    </xf>
    <xf numFmtId="178" fontId="7" fillId="2" borderId="1" xfId="0" applyNumberFormat="1" applyFont="1" applyFill="1" applyBorder="1" applyAlignment="1">
      <alignment horizontal="left" vertical="center"/>
    </xf>
    <xf numFmtId="178" fontId="16" fillId="2" borderId="1" xfId="0" applyNumberFormat="1" applyFont="1" applyFill="1" applyBorder="1" applyAlignment="1">
      <alignment horizontal="right"/>
    </xf>
    <xf numFmtId="178" fontId="37" fillId="0" borderId="1" xfId="7" applyNumberFormat="1" applyBorder="1" applyAlignment="1">
      <alignment horizontal="center" vertical="center"/>
    </xf>
    <xf numFmtId="178" fontId="46" fillId="0" borderId="1" xfId="7" applyNumberFormat="1" applyFont="1" applyBorder="1" applyAlignment="1">
      <alignment horizontal="center" vertical="center"/>
    </xf>
    <xf numFmtId="178" fontId="40" fillId="0" borderId="12" xfId="7" applyNumberFormat="1" applyFont="1" applyBorder="1" applyAlignment="1">
      <alignment horizontal="center" vertical="center"/>
    </xf>
    <xf numFmtId="178" fontId="40" fillId="0" borderId="13" xfId="7" applyNumberFormat="1" applyFont="1" applyBorder="1" applyAlignment="1">
      <alignment horizontal="center" vertical="center"/>
    </xf>
    <xf numFmtId="178" fontId="41" fillId="0" borderId="33" xfId="7" applyNumberFormat="1" applyFont="1" applyBorder="1" applyAlignment="1">
      <alignment horizontal="center" vertical="center"/>
    </xf>
    <xf numFmtId="178" fontId="41" fillId="0" borderId="34" xfId="7" applyNumberFormat="1" applyFont="1" applyBorder="1" applyAlignment="1">
      <alignment horizontal="center" vertical="center"/>
    </xf>
    <xf numFmtId="56" fontId="40" fillId="0" borderId="12" xfId="7" applyNumberFormat="1" applyFont="1" applyBorder="1" applyAlignment="1">
      <alignment horizontal="center" vertical="center"/>
    </xf>
    <xf numFmtId="0" fontId="40" fillId="0" borderId="13" xfId="7" applyNumberFormat="1" applyFont="1" applyBorder="1" applyAlignment="1">
      <alignment horizontal="center" vertical="center"/>
    </xf>
    <xf numFmtId="56" fontId="41" fillId="0" borderId="12" xfId="7" applyNumberFormat="1" applyFont="1" applyBorder="1" applyAlignment="1">
      <alignment horizontal="center" vertical="center"/>
    </xf>
    <xf numFmtId="0" fontId="41" fillId="0" borderId="13" xfId="7" applyNumberFormat="1" applyFont="1" applyBorder="1" applyAlignment="1">
      <alignment horizontal="center" vertical="center"/>
    </xf>
  </cellXfs>
  <cellStyles count="9">
    <cellStyle name="パーセント" xfId="5" builtinId="5"/>
    <cellStyle name="桁区切り" xfId="4" builtinId="6"/>
    <cellStyle name="桁区切り 2" xfId="2" xr:uid="{00000000-0005-0000-0000-000002000000}"/>
    <cellStyle name="桁区切り 3" xfId="8" xr:uid="{00000000-0005-0000-0000-000003000000}"/>
    <cellStyle name="通貨" xfId="6" builtinId="7"/>
    <cellStyle name="標準" xfId="0" builtinId="0"/>
    <cellStyle name="標準 2" xfId="1" xr:uid="{00000000-0005-0000-0000-000006000000}"/>
    <cellStyle name="標準 3" xfId="3" xr:uid="{00000000-0005-0000-0000-000007000000}"/>
    <cellStyle name="標準 4" xfId="7" xr:uid="{00000000-0005-0000-0000-000008000000}"/>
  </cellStyles>
  <dxfs count="0"/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%20Documents\&#20181;&#20107;\&#24037;&#27861;&#22793;&#26356;&#65297;\&#65328;&#65315;&#65331;&#65328;\&#27211;&#26753;&#25968;&#37327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Documents%20and%20Settings\19770824\&#12487;&#12473;&#12463;&#12488;&#12483;&#12503;\20060331&#20869;&#35379;&#26360;Exce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&#32207;&#21209;\&#12479;&#12452;&#12512;&#12459;&#12540;&#12489;\&#21220;&#24608;&#20837;&#21147;&#34920;\00&#21220;&#24608;&#65411;&#65438;&#65392;&#65408;&#20837;&#21147;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orary%20Internet%20Files\Content.IE5\W1YVKPIN\%2591%25E5%2597%25D1_%258B%25EB%2591%25CC(1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S105\Document\&#35069;&#36896;&#35506;\TOC%20&#12473;&#12465;&#12472;&#12517;&#12540;&#12522;&#12531;&#12464;&#12392;&#23455;&#32318;\&#26368;&#26032;&#12288;&#21407;&#32025;\&#39640;&#30000;&#12522;&#12473;&#12488;&#12288;&#12288;6-1&#65374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20316;&#26989;&#22577;&#21578;%20(1)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削孔"/>
    </sheetNames>
    <sheetDataSet>
      <sheetData sheetId="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4縦_称呼"/>
      <sheetName val="メッセージ"/>
      <sheetName val="A4縦M_称呼"/>
      <sheetName val="A4横_称呼"/>
      <sheetName val="A4縦_単位"/>
      <sheetName val="A4縦M_単位"/>
      <sheetName val="A4横_単位"/>
      <sheetName val="エラー出力"/>
      <sheetName val="一覧"/>
      <sheetName val="CSV"/>
      <sheetName val="起動メニュー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出勤簿"/>
      <sheetName val="変動入力表"/>
      <sheetName val="賞与変動"/>
      <sheetName val="Sheet1"/>
      <sheetName val="ｺｰﾄﾞ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.書式"/>
      <sheetName val="表紙"/>
      <sheetName val="機器リスト"/>
      <sheetName val="機器リスト(ﾁｪｯｸ用)"/>
      <sheetName val=".WHITE"/>
      <sheetName val=".ORANGE"/>
      <sheetName val=".BLACK"/>
      <sheetName val=".GRAY"/>
      <sheetName val=".PINK"/>
      <sheetName val="ﾆ_ﾋﾟｯﾄ"/>
      <sheetName val="ﾆ_1F"/>
      <sheetName val="ﾆ_2F"/>
      <sheetName val="ﾆ_階"/>
      <sheetName val="ﾆ_塗装"/>
      <sheetName val="ﾆ_木"/>
      <sheetName val="ﾆ_格子天"/>
      <sheetName val="ﾆ_被覆"/>
      <sheetName val="ﾃ_1F"/>
      <sheetName val="ﾃ_ﾋﾟｯﾄ"/>
      <sheetName val="ﾃ_被覆"/>
      <sheetName val="#REF"/>
      <sheetName val=".ELEMENT"/>
      <sheetName val="新規"/>
      <sheetName val=".注意事項"/>
      <sheetName val="総括表"/>
      <sheetName val="Ⅰ.建築"/>
      <sheetName val="①.用水水処理棟"/>
      <sheetName val="1.直仮"/>
      <sheetName val="2.土工"/>
      <sheetName val="3.地業"/>
      <sheetName val="4.ｺﾝｸﾘ"/>
      <sheetName val="5.型枠"/>
      <sheetName val="6.鉄筋"/>
      <sheetName val="7.鉄骨"/>
      <sheetName val="8.組積"/>
      <sheetName val="9.防水"/>
      <sheetName val="10.石"/>
      <sheetName val="11.ﾀｲﾙ"/>
      <sheetName val="12.屋根"/>
      <sheetName val="13.木"/>
      <sheetName val="14.金属"/>
      <sheetName val="15.左官"/>
      <sheetName val="16.木建"/>
      <sheetName val="17.建具"/>
      <sheetName val="19.塗装"/>
      <sheetName val="20.内装"/>
      <sheetName val="21.雑"/>
      <sheetName val="②.監視室増築"/>
      <sheetName val="2.土工(2)"/>
      <sheetName val="3.地業(2)"/>
      <sheetName val="4.ｺﾝｸﾘ(2)"/>
      <sheetName val="5.型枠(2)"/>
      <sheetName val="6.鉄筋(2)"/>
      <sheetName val="7.鉄骨(2)"/>
      <sheetName val="8.組積(2)"/>
      <sheetName val="9.防水(2)"/>
      <sheetName val="10.石(2)"/>
      <sheetName val="11.ﾀｲﾙ(2)"/>
      <sheetName val="12.屋根(2)"/>
      <sheetName val="13.木(2)"/>
      <sheetName val="14.金属(2)"/>
      <sheetName val="15.左官(2)"/>
      <sheetName val="16.木建(2)"/>
      <sheetName val="17.建具(2)"/>
      <sheetName val="19.塗装(2)"/>
      <sheetName val="20.内装(2)"/>
      <sheetName val="21.雑(2)"/>
      <sheetName val="22.撤去"/>
      <sheetName val="③.薬品ﾀﾝｸ上屋"/>
      <sheetName val="2.土工(3)"/>
      <sheetName val="3.地業(3)"/>
      <sheetName val="4.ｺﾝｸﾘ(3)"/>
      <sheetName val="5.型枠(3)"/>
      <sheetName val="6.鉄筋(3)"/>
      <sheetName val="7.鉄骨(3)"/>
      <sheetName val="8.組積(3)"/>
      <sheetName val="9.防水(3)"/>
      <sheetName val="10.石(3)"/>
      <sheetName val="11.ﾀｲﾙ(3)"/>
      <sheetName val="12.屋根(3)"/>
      <sheetName val="13.木(3)"/>
      <sheetName val="14.金属(3)"/>
      <sheetName val="15.左官(3)"/>
      <sheetName val="16.木建(3)"/>
      <sheetName val="17.金建"/>
      <sheetName val="18.ｶﾞﾗｽ"/>
      <sheetName val="19.塗装(3)"/>
      <sheetName val="20.内装(3)"/>
      <sheetName val="21.雑(3)"/>
      <sheetName val="④.ﾎﾞｲﾗｰ排水ﾋﾟｯﾄ"/>
      <sheetName val="1.直仮(4)"/>
      <sheetName val="2.土工(4)"/>
      <sheetName val="3.地業(4)"/>
      <sheetName val="4.ｺﾝｸﾘ(4)"/>
      <sheetName val="5.型枠(4)"/>
      <sheetName val="6.鉄筋(4)"/>
      <sheetName val="7.防水"/>
      <sheetName val="8.金属"/>
      <sheetName val="9.左官"/>
      <sheetName val="10.塗装"/>
      <sheetName val="11.雑"/>
      <sheetName val="⑤.埋設配管"/>
      <sheetName val="1.取水管布設"/>
      <sheetName val="2.汚水管布設(1)"/>
      <sheetName val="3.汚水管布設(2)"/>
      <sheetName val="4.汚水管布設(3)"/>
      <sheetName val="⑥.場内整備"/>
      <sheetName val="1.既設撤去"/>
      <sheetName val="2.場内整備"/>
      <sheetName val="Ⅱ.電気設備"/>
      <sheetName val="Ⅲ.機械設備"/>
      <sheetName val="Ⅳ.昇降機設備"/>
      <sheetName val=".注意"/>
      <sheetName val=".工種別細目一覧表"/>
      <sheetName val=".STYLE"/>
      <sheetName val=".歩掛表"/>
      <sheetName val=".SCRATCH_縦"/>
      <sheetName val=".SCRATCH_横"/>
      <sheetName val=".ORDER"/>
      <sheetName val="外構"/>
      <sheetName val="排水"/>
      <sheetName val="舗装"/>
      <sheetName val="植栽"/>
      <sheetName val="ﾕﾆｯﾄ・その他"/>
      <sheetName val="外構代価.00"/>
      <sheetName val="サイン工事"/>
      <sheetName val="サイン代価.00 "/>
      <sheetName val=".切土盛土算出表"/>
      <sheetName val=".SUM"/>
      <sheetName val="ｺｰﾄﾞ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レール7-11"/>
      <sheetName val="E6-10"/>
      <sheetName val="E6-10① (2)"/>
      <sheetName val="E6-10① (3)"/>
      <sheetName val="E6-10① (4)"/>
      <sheetName val="W6-6②先"/>
      <sheetName val="W6-4②先"/>
      <sheetName val="W6-3①先"/>
      <sheetName val="WＷＷ6-1"/>
      <sheetName val="W6-7①"/>
      <sheetName val="W6-1①"/>
      <sheetName val="W6-10②先"/>
      <sheetName val="E4②1 (2)"/>
      <sheetName val="E4②2 (2)"/>
      <sheetName val="E4②3 (2)"/>
      <sheetName val="E4②4 (2)"/>
      <sheetName val="0"/>
      <sheetName val="後建て"/>
      <sheetName val="E6-1"/>
      <sheetName val="E3-3③1"/>
      <sheetName val="E3-3③2"/>
      <sheetName val="E3-3③3"/>
      <sheetName val="E3胴縁"/>
      <sheetName val="W6-1"/>
      <sheetName val="W5②1"/>
      <sheetName val="W5②2"/>
      <sheetName val="W5②3"/>
      <sheetName val="W5③先"/>
      <sheetName val="W6-3"/>
      <sheetName val="W5③1"/>
      <sheetName val="W5②2後"/>
      <sheetName val="W5③3"/>
      <sheetName val="E6-3①先"/>
      <sheetName val="E6-4"/>
      <sheetName val="E4①1"/>
      <sheetName val="E4①2"/>
      <sheetName val="W6-5先"/>
      <sheetName val="6-5メッキ庇"/>
      <sheetName val="9-5抜"/>
      <sheetName val="W6-6"/>
      <sheetName val="E6-6先"/>
      <sheetName val="E4胴縁"/>
      <sheetName val="E6-7"/>
      <sheetName val="E4②1"/>
      <sheetName val="E4②2"/>
      <sheetName val="E4②3"/>
      <sheetName val="E4②4"/>
      <sheetName val="W6-7先"/>
      <sheetName val="E6-8①先"/>
      <sheetName val="W6-8"/>
      <sheetName val="W6-1②1"/>
      <sheetName val="W6-1②2"/>
      <sheetName val="W6-8先"/>
      <sheetName val="E6-10③"/>
      <sheetName val="E6-10①1"/>
      <sheetName val="E6-10②2"/>
      <sheetName val="E6-10③3"/>
      <sheetName val="W6-10後"/>
      <sheetName val="W6-10"/>
      <sheetName val="W6-10先"/>
      <sheetName val="W6-11①"/>
      <sheetName val="WW6-11"/>
      <sheetName val="WW6-11②"/>
      <sheetName val="WW6-11③"/>
      <sheetName val="W6-12②先"/>
      <sheetName val="W6-13"/>
      <sheetName val="W6-13①"/>
      <sheetName val="W6-13②"/>
      <sheetName val="W6-13先"/>
      <sheetName val="W6-14"/>
      <sheetName val="W6-14 (2)"/>
      <sheetName val="W6-14 (3)"/>
      <sheetName val="W6-14先"/>
      <sheetName val="W6-15"/>
      <sheetName val="W6-15①"/>
      <sheetName val="W6-15②"/>
      <sheetName val="W6-15先"/>
      <sheetName val="W6-17"/>
      <sheetName val="W6-17①"/>
      <sheetName val="W6-17②"/>
      <sheetName val="E6-19抜梁"/>
      <sheetName val="Ｍ階初版"/>
      <sheetName val="6-24Ｍ2"/>
      <sheetName val="5Ｆ変更後胴縁6-25"/>
      <sheetName val="7-3Ｍ3前"/>
      <sheetName val="7-11レール吊X3-X4"/>
      <sheetName val="7-11レール吊X2-X3"/>
      <sheetName val="7-11レール吊X1-X2"/>
      <sheetName val="7-11レール吊X0-X1"/>
      <sheetName val="7-15レールX3-X4"/>
      <sheetName val="7-16Ｍ2後"/>
      <sheetName val="7-18Ｍ3 Iビーム"/>
      <sheetName val="7-22レールX1-X2"/>
      <sheetName val="7-23Ｍ4"/>
      <sheetName val="7-29Ｍ5"/>
      <sheetName val="部材入力"/>
      <sheetName val="最新リスト"/>
      <sheetName val="残り"/>
      <sheetName val="雛①"/>
      <sheetName val="×7-24レールX0-X1"/>
      <sheetName val=".書式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>
        <row r="2">
          <cell r="A2" t="str">
            <v>ID</v>
          </cell>
        </row>
      </sheetData>
      <sheetData sheetId="96"/>
      <sheetData sheetId="97"/>
      <sheetData sheetId="98"/>
      <sheetData sheetId="99"/>
      <sheetData sheetId="10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開始時間"/>
      <sheetName val="終了時間"/>
      <sheetName val="年"/>
      <sheetName val="月"/>
      <sheetName val="日"/>
      <sheetName val="作業者名"/>
      <sheetName val="作業報告書Base"/>
      <sheetName val="設定"/>
      <sheetName val="作業2"/>
    </sheetNames>
    <sheetDataSet>
      <sheetData sheetId="0" refreshError="1">
        <row r="1">
          <cell r="A1">
            <v>0.375</v>
          </cell>
        </row>
        <row r="2">
          <cell r="A2">
            <v>0.39583333333333331</v>
          </cell>
        </row>
        <row r="3">
          <cell r="A3">
            <v>0.41666666666666702</v>
          </cell>
        </row>
        <row r="4">
          <cell r="A4">
            <v>0.4375</v>
          </cell>
        </row>
        <row r="5">
          <cell r="A5">
            <v>0.45833333333333298</v>
          </cell>
        </row>
        <row r="6">
          <cell r="A6">
            <v>0.47916666666666702</v>
          </cell>
        </row>
        <row r="7">
          <cell r="A7">
            <v>0.5</v>
          </cell>
        </row>
        <row r="8">
          <cell r="A8">
            <v>0.52083333333333304</v>
          </cell>
        </row>
        <row r="9">
          <cell r="A9">
            <v>0.54166666666666696</v>
          </cell>
        </row>
        <row r="10">
          <cell r="A10">
            <v>0.5625</v>
          </cell>
        </row>
        <row r="11">
          <cell r="A11">
            <v>0.58333333333333304</v>
          </cell>
        </row>
        <row r="12">
          <cell r="A12">
            <v>0.60416666666666596</v>
          </cell>
        </row>
        <row r="13">
          <cell r="A13">
            <v>0.625</v>
          </cell>
        </row>
        <row r="14">
          <cell r="A14">
            <v>0.64583333333333304</v>
          </cell>
        </row>
        <row r="15">
          <cell r="A15">
            <v>0.66666666666666596</v>
          </cell>
        </row>
        <row r="16">
          <cell r="A16">
            <v>0.6875</v>
          </cell>
        </row>
        <row r="17">
          <cell r="A17">
            <v>0.70833333333333304</v>
          </cell>
        </row>
        <row r="18">
          <cell r="A18">
            <v>0.72916666666666596</v>
          </cell>
        </row>
        <row r="19">
          <cell r="A19">
            <v>0.75</v>
          </cell>
        </row>
        <row r="20">
          <cell r="A20">
            <v>0.77083333333333304</v>
          </cell>
        </row>
        <row r="21">
          <cell r="A21">
            <v>0.79166666666666596</v>
          </cell>
        </row>
        <row r="22">
          <cell r="A22">
            <v>0.8125</v>
          </cell>
        </row>
        <row r="23">
          <cell r="A23">
            <v>0.83333333333333304</v>
          </cell>
        </row>
        <row r="24">
          <cell r="A24">
            <v>0.85416666666666596</v>
          </cell>
        </row>
        <row r="25">
          <cell r="A25">
            <v>0.875</v>
          </cell>
        </row>
        <row r="26">
          <cell r="A26">
            <v>0.89583333333333304</v>
          </cell>
        </row>
        <row r="27">
          <cell r="A27">
            <v>0.91666666666666596</v>
          </cell>
        </row>
        <row r="28">
          <cell r="A28">
            <v>0.9375</v>
          </cell>
        </row>
        <row r="29">
          <cell r="A29">
            <v>0.95833333333333304</v>
          </cell>
        </row>
        <row r="30">
          <cell r="A30">
            <v>0.97916666666666596</v>
          </cell>
        </row>
        <row r="31">
          <cell r="A31">
            <v>0.999999999999999</v>
          </cell>
        </row>
        <row r="32">
          <cell r="A32">
            <v>1.0208333333333299</v>
          </cell>
        </row>
        <row r="33">
          <cell r="A33">
            <v>1.0416666666666701</v>
          </cell>
        </row>
        <row r="34">
          <cell r="A34">
            <v>1.0625</v>
          </cell>
        </row>
        <row r="35">
          <cell r="A35">
            <v>1.0833333333333299</v>
          </cell>
        </row>
        <row r="36">
          <cell r="A36">
            <v>1.1041666666666701</v>
          </cell>
        </row>
        <row r="37">
          <cell r="A37">
            <v>1.125</v>
          </cell>
        </row>
        <row r="38">
          <cell r="A38">
            <v>1.1458333333333299</v>
          </cell>
        </row>
        <row r="39">
          <cell r="A39">
            <v>1.1666666666666701</v>
          </cell>
        </row>
        <row r="40">
          <cell r="A40">
            <v>1.1875</v>
          </cell>
        </row>
        <row r="41">
          <cell r="A41">
            <v>1.2083333333333299</v>
          </cell>
        </row>
        <row r="42">
          <cell r="A42">
            <v>1.2291666666666701</v>
          </cell>
        </row>
        <row r="43">
          <cell r="A43">
            <v>1.25</v>
          </cell>
        </row>
        <row r="44">
          <cell r="A44">
            <v>1.2708333333333299</v>
          </cell>
        </row>
        <row r="45">
          <cell r="A45">
            <v>1.2916666666666701</v>
          </cell>
        </row>
        <row r="46">
          <cell r="A46">
            <v>1.3125</v>
          </cell>
        </row>
        <row r="47">
          <cell r="A47">
            <v>1.3333333333333299</v>
          </cell>
        </row>
        <row r="48">
          <cell r="A48">
            <v>1.3541666666666701</v>
          </cell>
        </row>
      </sheetData>
      <sheetData sheetId="1" refreshError="1">
        <row r="1">
          <cell r="A1">
            <v>0.60416666666666696</v>
          </cell>
        </row>
        <row r="2">
          <cell r="A2">
            <v>0.64583333333333304</v>
          </cell>
        </row>
        <row r="3">
          <cell r="A3">
            <v>0.6875</v>
          </cell>
        </row>
        <row r="4">
          <cell r="A4">
            <v>0.72916666666666663</v>
          </cell>
        </row>
        <row r="5">
          <cell r="A5">
            <v>0.75</v>
          </cell>
        </row>
        <row r="6">
          <cell r="A6">
            <v>0.77083333333333337</v>
          </cell>
        </row>
        <row r="7">
          <cell r="A7">
            <v>0.79166666666666696</v>
          </cell>
        </row>
        <row r="8">
          <cell r="A8">
            <v>0.8125</v>
          </cell>
        </row>
        <row r="9">
          <cell r="A9">
            <v>0.83333333333333304</v>
          </cell>
        </row>
        <row r="10">
          <cell r="A10">
            <v>0.85416666666666696</v>
          </cell>
        </row>
        <row r="11">
          <cell r="A11">
            <v>0.875</v>
          </cell>
        </row>
        <row r="12">
          <cell r="A12">
            <v>0.89583333333333404</v>
          </cell>
        </row>
        <row r="13">
          <cell r="A13">
            <v>0.91666666666666696</v>
          </cell>
        </row>
        <row r="14">
          <cell r="A14">
            <v>0.9375</v>
          </cell>
        </row>
        <row r="15">
          <cell r="A15">
            <v>0.95833333333333404</v>
          </cell>
        </row>
        <row r="16">
          <cell r="A16">
            <v>0.97916666666666696</v>
          </cell>
        </row>
        <row r="17">
          <cell r="A17">
            <v>1</v>
          </cell>
        </row>
        <row r="18">
          <cell r="A18">
            <v>1.0208333333333299</v>
          </cell>
        </row>
        <row r="19">
          <cell r="A19">
            <v>1.0416666666666701</v>
          </cell>
        </row>
        <row r="20">
          <cell r="A20">
            <v>1.0625</v>
          </cell>
        </row>
        <row r="21">
          <cell r="A21">
            <v>1.0833333333333299</v>
          </cell>
        </row>
        <row r="22">
          <cell r="A22">
            <v>1.1041666666666701</v>
          </cell>
        </row>
        <row r="23">
          <cell r="A23">
            <v>1.125</v>
          </cell>
        </row>
        <row r="24">
          <cell r="A24">
            <v>1.1458333333333299</v>
          </cell>
        </row>
        <row r="25">
          <cell r="A25">
            <v>1.1666666666666701</v>
          </cell>
        </row>
        <row r="26">
          <cell r="A26">
            <v>1.1875</v>
          </cell>
        </row>
        <row r="27">
          <cell r="A27">
            <v>1.2083333333333299</v>
          </cell>
        </row>
        <row r="28">
          <cell r="A28">
            <v>1.2291666666666701</v>
          </cell>
        </row>
        <row r="29">
          <cell r="A29">
            <v>1.25</v>
          </cell>
        </row>
        <row r="30">
          <cell r="A30">
            <v>1.2708333333333299</v>
          </cell>
        </row>
        <row r="31">
          <cell r="A31">
            <v>1.2916666666666701</v>
          </cell>
        </row>
        <row r="32">
          <cell r="A32">
            <v>1.3125</v>
          </cell>
        </row>
        <row r="33">
          <cell r="A33">
            <v>1.3333333333333299</v>
          </cell>
        </row>
        <row r="34">
          <cell r="A34">
            <v>1.3541666666666701</v>
          </cell>
        </row>
        <row r="35">
          <cell r="A35">
            <v>1.375</v>
          </cell>
        </row>
        <row r="36">
          <cell r="A36">
            <v>1.3958333333333299</v>
          </cell>
        </row>
        <row r="37">
          <cell r="A37">
            <v>1.4166666666666701</v>
          </cell>
        </row>
        <row r="38">
          <cell r="A38">
            <v>1.4375</v>
          </cell>
        </row>
        <row r="39">
          <cell r="A39">
            <v>1.4583333333333399</v>
          </cell>
        </row>
        <row r="40">
          <cell r="A40">
            <v>1.4791666666666701</v>
          </cell>
        </row>
        <row r="41">
          <cell r="A41">
            <v>1.5</v>
          </cell>
        </row>
        <row r="42">
          <cell r="A42">
            <v>1.5208333333333399</v>
          </cell>
        </row>
        <row r="43">
          <cell r="A43">
            <v>1.5416666666666701</v>
          </cell>
        </row>
        <row r="44">
          <cell r="A44">
            <v>1.5625</v>
          </cell>
        </row>
        <row r="45">
          <cell r="A45">
            <v>1.5833333333333399</v>
          </cell>
        </row>
        <row r="46">
          <cell r="A46">
            <v>1.6041666666666701</v>
          </cell>
        </row>
        <row r="47">
          <cell r="A47">
            <v>1.625</v>
          </cell>
        </row>
        <row r="48">
          <cell r="A48">
            <v>1.6458333333333399</v>
          </cell>
        </row>
        <row r="49">
          <cell r="A49">
            <v>1.6666666666666701</v>
          </cell>
        </row>
        <row r="50">
          <cell r="A50">
            <v>1.6875</v>
          </cell>
        </row>
        <row r="51">
          <cell r="A51">
            <v>1.7083333333333399</v>
          </cell>
        </row>
        <row r="52">
          <cell r="A52">
            <v>1.7291666666666701</v>
          </cell>
        </row>
      </sheetData>
      <sheetData sheetId="2" refreshError="1">
        <row r="1">
          <cell r="A1" t="str">
            <v>11年</v>
          </cell>
        </row>
        <row r="2">
          <cell r="A2" t="str">
            <v>12年</v>
          </cell>
        </row>
        <row r="3">
          <cell r="A3" t="str">
            <v>13年</v>
          </cell>
        </row>
        <row r="4">
          <cell r="A4" t="str">
            <v>14年</v>
          </cell>
        </row>
        <row r="5">
          <cell r="A5" t="str">
            <v>15年</v>
          </cell>
        </row>
        <row r="6">
          <cell r="A6" t="str">
            <v>16年</v>
          </cell>
        </row>
        <row r="7">
          <cell r="A7" t="str">
            <v>17年</v>
          </cell>
        </row>
        <row r="8">
          <cell r="A8" t="str">
            <v>18年</v>
          </cell>
        </row>
        <row r="9">
          <cell r="A9" t="str">
            <v>19年</v>
          </cell>
        </row>
        <row r="10">
          <cell r="A10" t="str">
            <v>20年</v>
          </cell>
        </row>
        <row r="11">
          <cell r="A11" t="str">
            <v>21年</v>
          </cell>
        </row>
        <row r="12">
          <cell r="A12" t="str">
            <v>22年</v>
          </cell>
        </row>
        <row r="13">
          <cell r="A13" t="str">
            <v>23年</v>
          </cell>
        </row>
        <row r="14">
          <cell r="A14" t="str">
            <v>24年</v>
          </cell>
        </row>
        <row r="15">
          <cell r="A15" t="str">
            <v>25年</v>
          </cell>
        </row>
        <row r="16">
          <cell r="A16" t="str">
            <v>26年</v>
          </cell>
        </row>
        <row r="17">
          <cell r="A17" t="str">
            <v>27年</v>
          </cell>
        </row>
        <row r="18">
          <cell r="A18" t="str">
            <v>28年</v>
          </cell>
        </row>
        <row r="19">
          <cell r="A19" t="str">
            <v>29年</v>
          </cell>
        </row>
        <row r="20">
          <cell r="A20" t="str">
            <v>30年</v>
          </cell>
        </row>
        <row r="21">
          <cell r="A21" t="str">
            <v>31年</v>
          </cell>
        </row>
        <row r="22">
          <cell r="A22" t="str">
            <v>32年</v>
          </cell>
        </row>
        <row r="23">
          <cell r="A23" t="str">
            <v>33年</v>
          </cell>
        </row>
        <row r="24">
          <cell r="A24" t="str">
            <v>34年</v>
          </cell>
        </row>
        <row r="25">
          <cell r="A25" t="str">
            <v>35年</v>
          </cell>
        </row>
        <row r="26">
          <cell r="A26" t="str">
            <v>36年</v>
          </cell>
        </row>
        <row r="27">
          <cell r="A27" t="str">
            <v>37年</v>
          </cell>
        </row>
        <row r="28">
          <cell r="A28" t="str">
            <v>38年</v>
          </cell>
        </row>
        <row r="29">
          <cell r="A29" t="str">
            <v>39年</v>
          </cell>
        </row>
        <row r="30">
          <cell r="A30" t="str">
            <v>40年</v>
          </cell>
        </row>
      </sheetData>
      <sheetData sheetId="3" refreshError="1">
        <row r="1">
          <cell r="A1" t="str">
            <v>1月</v>
          </cell>
        </row>
        <row r="2">
          <cell r="A2" t="str">
            <v>2月</v>
          </cell>
        </row>
        <row r="3">
          <cell r="A3" t="str">
            <v>3月</v>
          </cell>
        </row>
        <row r="4">
          <cell r="A4" t="str">
            <v>4月</v>
          </cell>
        </row>
        <row r="5">
          <cell r="A5" t="str">
            <v>5月</v>
          </cell>
        </row>
        <row r="6">
          <cell r="A6" t="str">
            <v>6月</v>
          </cell>
        </row>
        <row r="7">
          <cell r="A7" t="str">
            <v>7月</v>
          </cell>
        </row>
        <row r="8">
          <cell r="A8" t="str">
            <v>8月</v>
          </cell>
        </row>
        <row r="9">
          <cell r="A9" t="str">
            <v>9月</v>
          </cell>
        </row>
        <row r="10">
          <cell r="A10" t="str">
            <v>10月</v>
          </cell>
        </row>
        <row r="11">
          <cell r="A11" t="str">
            <v>11月</v>
          </cell>
        </row>
        <row r="12">
          <cell r="A12" t="str">
            <v>12月</v>
          </cell>
        </row>
      </sheetData>
      <sheetData sheetId="4" refreshError="1">
        <row r="1">
          <cell r="A1" t="str">
            <v>28日</v>
          </cell>
        </row>
        <row r="2">
          <cell r="A2" t="str">
            <v>29日</v>
          </cell>
        </row>
        <row r="3">
          <cell r="A3" t="str">
            <v>30日</v>
          </cell>
        </row>
        <row r="4">
          <cell r="A4" t="str">
            <v>31日</v>
          </cell>
        </row>
      </sheetData>
      <sheetData sheetId="5" refreshError="1">
        <row r="1">
          <cell r="A1" t="str">
            <v>佐藤　　堪</v>
          </cell>
        </row>
      </sheetData>
      <sheetData sheetId="6" refreshError="1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rgb="FF92D050"/>
    <pageSetUpPr fitToPage="1"/>
  </sheetPr>
  <dimension ref="A1:Q61"/>
  <sheetViews>
    <sheetView workbookViewId="0">
      <selection sqref="A1:O1"/>
    </sheetView>
  </sheetViews>
  <sheetFormatPr defaultColWidth="8.69921875" defaultRowHeight="18"/>
  <cols>
    <col min="1" max="1" width="4.09765625" style="1" customWidth="1"/>
    <col min="2" max="8" width="15.69921875" style="55" customWidth="1"/>
    <col min="9" max="9" width="5.59765625" style="55" customWidth="1"/>
    <col min="10" max="10" width="8.69921875" style="1"/>
    <col min="11" max="11" width="15.69921875" style="74" customWidth="1"/>
    <col min="12" max="12" width="35.69921875" style="1" customWidth="1"/>
    <col min="13" max="13" width="5.69921875" style="1" customWidth="1"/>
    <col min="14" max="14" width="8.69921875" style="1"/>
    <col min="15" max="15" width="15.69921875" style="74" customWidth="1"/>
    <col min="16" max="16" width="35.69921875" style="1" customWidth="1"/>
    <col min="17" max="17" width="5.69921875" style="1" customWidth="1"/>
    <col min="18" max="16384" width="8.69921875" style="1"/>
  </cols>
  <sheetData>
    <row r="1" spans="1:17" ht="78" customHeight="1">
      <c r="A1" s="303" t="str">
        <f>L4</f>
        <v>A棟設備作業（稟議No.410-64）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03"/>
      <c r="P1" s="304">
        <f ca="1">NOW()</f>
        <v>44466.455727430555</v>
      </c>
      <c r="Q1" s="305"/>
    </row>
    <row r="2" spans="1:17" s="8" customFormat="1" ht="25.2" customHeight="1">
      <c r="A2" s="2"/>
      <c r="B2" s="76" t="s">
        <v>9</v>
      </c>
      <c r="C2" s="3" t="s">
        <v>10</v>
      </c>
      <c r="D2" s="76" t="s">
        <v>11</v>
      </c>
      <c r="E2" s="3" t="s">
        <v>97</v>
      </c>
      <c r="F2" s="76" t="s">
        <v>29</v>
      </c>
      <c r="G2" s="4"/>
      <c r="H2" s="5"/>
      <c r="I2" s="5"/>
      <c r="J2" s="306" t="s">
        <v>15</v>
      </c>
      <c r="K2" s="306"/>
      <c r="L2" s="6">
        <v>1907</v>
      </c>
      <c r="M2" s="7" t="s">
        <v>30</v>
      </c>
      <c r="N2" s="7"/>
      <c r="O2" s="63"/>
      <c r="P2" s="7"/>
      <c r="Q2" s="7"/>
    </row>
    <row r="3" spans="1:17" s="8" customFormat="1" ht="25.2" customHeight="1">
      <c r="A3" s="2"/>
      <c r="B3" s="56">
        <f>SUM(C3:F3)</f>
        <v>0</v>
      </c>
      <c r="C3" s="56">
        <v>0</v>
      </c>
      <c r="D3" s="56">
        <v>0</v>
      </c>
      <c r="E3" s="56">
        <v>0</v>
      </c>
      <c r="F3" s="56">
        <v>0</v>
      </c>
      <c r="G3" s="5"/>
      <c r="H3" s="5"/>
      <c r="I3" s="5"/>
      <c r="J3" s="78" t="s">
        <v>12</v>
      </c>
      <c r="K3" s="64" t="s">
        <v>25</v>
      </c>
      <c r="L3" s="78" t="s">
        <v>26</v>
      </c>
      <c r="M3" s="7"/>
      <c r="N3" s="78" t="s">
        <v>12</v>
      </c>
      <c r="O3" s="64" t="s">
        <v>25</v>
      </c>
      <c r="P3" s="78" t="s">
        <v>26</v>
      </c>
      <c r="Q3" s="7"/>
    </row>
    <row r="4" spans="1:17" s="8" customFormat="1" ht="25.2" customHeight="1">
      <c r="A4" s="2"/>
      <c r="B4" s="5"/>
      <c r="C4" s="5"/>
      <c r="D4" s="5"/>
      <c r="E4" s="5"/>
      <c r="F4" s="5"/>
      <c r="G4" s="5"/>
      <c r="H4" s="5"/>
      <c r="I4" s="5"/>
      <c r="J4" s="6" t="s">
        <v>45</v>
      </c>
      <c r="K4" s="67"/>
      <c r="L4" s="6" t="s">
        <v>110</v>
      </c>
      <c r="M4" s="7"/>
      <c r="N4" s="59"/>
      <c r="O4" s="65"/>
      <c r="P4" s="59" t="s">
        <v>111</v>
      </c>
      <c r="Q4" s="7"/>
    </row>
    <row r="5" spans="1:17" s="8" customFormat="1" ht="25.2" customHeight="1">
      <c r="A5" s="2"/>
      <c r="B5" s="5" t="s">
        <v>20</v>
      </c>
      <c r="C5" s="5"/>
      <c r="D5" s="5"/>
      <c r="E5" s="5"/>
      <c r="F5" s="5"/>
      <c r="G5" s="5"/>
      <c r="H5" s="5"/>
      <c r="I5" s="5"/>
      <c r="J5" s="60" t="s">
        <v>31</v>
      </c>
      <c r="K5" s="62">
        <v>110698823</v>
      </c>
      <c r="L5" s="60"/>
      <c r="M5" s="7"/>
      <c r="N5" s="57" t="s">
        <v>96</v>
      </c>
      <c r="O5" s="66">
        <v>5933377</v>
      </c>
      <c r="P5" s="57" t="s">
        <v>55</v>
      </c>
      <c r="Q5" s="7"/>
    </row>
    <row r="6" spans="1:17" s="8" customFormat="1" ht="25.2" customHeight="1">
      <c r="A6" s="2"/>
      <c r="B6" s="307" t="s">
        <v>12</v>
      </c>
      <c r="C6" s="307" t="s">
        <v>13</v>
      </c>
      <c r="D6" s="307" t="s">
        <v>14</v>
      </c>
      <c r="E6" s="307" t="s">
        <v>19</v>
      </c>
      <c r="F6" s="5"/>
      <c r="G6" s="5"/>
      <c r="H6" s="5"/>
      <c r="I6" s="5"/>
      <c r="J6" s="60"/>
      <c r="K6" s="62"/>
      <c r="L6" s="60"/>
      <c r="M6" s="7"/>
      <c r="N6" s="59" t="s">
        <v>23</v>
      </c>
      <c r="O6" s="65">
        <v>2802702</v>
      </c>
      <c r="P6" s="79" t="s">
        <v>88</v>
      </c>
      <c r="Q6" s="7"/>
    </row>
    <row r="7" spans="1:17" s="8" customFormat="1" ht="25.2" customHeight="1">
      <c r="A7" s="2"/>
      <c r="B7" s="307"/>
      <c r="C7" s="307"/>
      <c r="D7" s="307"/>
      <c r="E7" s="307"/>
      <c r="F7" s="10"/>
      <c r="G7" s="4"/>
      <c r="H7" s="5"/>
      <c r="I7" s="5"/>
      <c r="J7" s="6"/>
      <c r="K7" s="67">
        <f>SUM(K5:K6)</f>
        <v>110698823</v>
      </c>
      <c r="L7" s="6" t="s">
        <v>98</v>
      </c>
      <c r="M7" s="7"/>
      <c r="N7" s="59" t="s">
        <v>24</v>
      </c>
      <c r="O7" s="65"/>
      <c r="P7" s="59" t="s">
        <v>8</v>
      </c>
      <c r="Q7" s="7"/>
    </row>
    <row r="8" spans="1:17" s="8" customFormat="1" ht="25.2" customHeight="1">
      <c r="A8" s="2"/>
      <c r="B8" s="76" t="s">
        <v>19</v>
      </c>
      <c r="C8" s="11">
        <f>B3</f>
        <v>0</v>
      </c>
      <c r="D8" s="76" t="str">
        <f>IFERROR(E8/C8,"-")</f>
        <v>-</v>
      </c>
      <c r="E8" s="12">
        <f>SUMIF(J5:J36,"ZAIRYO",K5:K36)+SUMIF(N4:N35,"ZAIRYO",O4:O35)</f>
        <v>5933377</v>
      </c>
      <c r="F8" s="5"/>
      <c r="G8" s="4"/>
      <c r="H8" s="5"/>
      <c r="I8" s="5"/>
      <c r="J8" s="6"/>
      <c r="K8" s="67"/>
      <c r="L8" s="6"/>
      <c r="M8" s="7"/>
      <c r="N8" s="59" t="s">
        <v>22</v>
      </c>
      <c r="O8" s="65"/>
      <c r="P8" s="79" t="s">
        <v>87</v>
      </c>
      <c r="Q8" s="7"/>
    </row>
    <row r="9" spans="1:17" s="8" customFormat="1" ht="25.2" customHeight="1">
      <c r="A9" s="2"/>
      <c r="B9" s="308" t="s">
        <v>40</v>
      </c>
      <c r="C9" s="308"/>
      <c r="D9" s="308"/>
      <c r="E9" s="13">
        <f>SUM(E8)</f>
        <v>5933377</v>
      </c>
      <c r="F9" s="14"/>
      <c r="G9" s="4"/>
      <c r="H9" s="5"/>
      <c r="I9" s="5"/>
      <c r="J9" s="6"/>
      <c r="K9" s="67"/>
      <c r="L9" s="6"/>
      <c r="M9" s="7"/>
      <c r="N9" s="59"/>
      <c r="O9" s="65"/>
      <c r="P9" s="79"/>
      <c r="Q9" s="7"/>
    </row>
    <row r="10" spans="1:17" s="8" customFormat="1" ht="25.2" customHeight="1">
      <c r="A10" s="2"/>
      <c r="B10" s="15"/>
      <c r="C10" s="15"/>
      <c r="D10" s="15"/>
      <c r="E10" s="15"/>
      <c r="F10" s="15"/>
      <c r="G10" s="16"/>
      <c r="H10" s="5"/>
      <c r="I10" s="5"/>
      <c r="J10" s="6"/>
      <c r="K10" s="67"/>
      <c r="L10" s="6"/>
      <c r="M10" s="7"/>
      <c r="N10" s="59" t="s">
        <v>48</v>
      </c>
      <c r="O10" s="65"/>
      <c r="P10" s="59" t="s">
        <v>56</v>
      </c>
      <c r="Q10" s="7"/>
    </row>
    <row r="11" spans="1:17" s="8" customFormat="1" ht="25.2" customHeight="1">
      <c r="A11" s="2"/>
      <c r="B11" s="5" t="s">
        <v>17</v>
      </c>
      <c r="C11" s="15"/>
      <c r="D11" s="15"/>
      <c r="E11" s="15"/>
      <c r="F11" s="15"/>
      <c r="G11" s="16"/>
      <c r="H11" s="5"/>
      <c r="I11" s="5"/>
      <c r="J11" s="6"/>
      <c r="K11" s="67"/>
      <c r="L11" s="6"/>
      <c r="M11" s="7"/>
      <c r="N11" s="59" t="s">
        <v>41</v>
      </c>
      <c r="O11" s="65"/>
      <c r="P11" s="59" t="s">
        <v>57</v>
      </c>
      <c r="Q11" s="7"/>
    </row>
    <row r="12" spans="1:17" s="8" customFormat="1" ht="25.2" customHeight="1">
      <c r="A12" s="2"/>
      <c r="B12" s="307" t="s">
        <v>12</v>
      </c>
      <c r="C12" s="307" t="s">
        <v>9</v>
      </c>
      <c r="D12" s="307" t="s">
        <v>14</v>
      </c>
      <c r="E12" s="307" t="s">
        <v>3</v>
      </c>
      <c r="F12" s="307" t="s">
        <v>15</v>
      </c>
      <c r="G12" s="307" t="s">
        <v>44</v>
      </c>
      <c r="H12" s="5"/>
      <c r="I12" s="5"/>
      <c r="J12" s="6"/>
      <c r="K12" s="67"/>
      <c r="L12" s="6"/>
      <c r="M12" s="7"/>
      <c r="N12" s="57"/>
      <c r="O12" s="66"/>
      <c r="P12" s="57" t="s">
        <v>82</v>
      </c>
      <c r="Q12" s="7"/>
    </row>
    <row r="13" spans="1:17" s="8" customFormat="1" ht="25.2" customHeight="1">
      <c r="A13" s="2"/>
      <c r="B13" s="307"/>
      <c r="C13" s="307"/>
      <c r="D13" s="307"/>
      <c r="E13" s="307"/>
      <c r="F13" s="307"/>
      <c r="G13" s="307"/>
      <c r="H13" s="5"/>
      <c r="I13" s="5"/>
      <c r="J13" s="6"/>
      <c r="K13" s="67"/>
      <c r="L13" s="6"/>
      <c r="M13" s="7"/>
      <c r="N13" s="57" t="s">
        <v>96</v>
      </c>
      <c r="O13" s="65"/>
      <c r="P13" s="57" t="s">
        <v>55</v>
      </c>
      <c r="Q13" s="7"/>
    </row>
    <row r="14" spans="1:17" s="8" customFormat="1" ht="25.2" customHeight="1">
      <c r="A14" s="2"/>
      <c r="B14" s="76" t="s">
        <v>46</v>
      </c>
      <c r="C14" s="11">
        <f>B3</f>
        <v>0</v>
      </c>
      <c r="D14" s="76" t="str">
        <f>IFERROR(G14/C14,"-")</f>
        <v>-</v>
      </c>
      <c r="E14" s="76" t="s">
        <v>21</v>
      </c>
      <c r="F14" s="76" t="s">
        <v>21</v>
      </c>
      <c r="G14" s="17">
        <f>SUMIF(J4:J35,"GENSUN",K4:K35)+SUMIF(N3:N34,"GENSUN",O3:O34)</f>
        <v>0</v>
      </c>
      <c r="H14" s="5"/>
      <c r="I14" s="5"/>
      <c r="J14" s="6"/>
      <c r="K14" s="67"/>
      <c r="L14" s="6"/>
      <c r="M14" s="7"/>
      <c r="N14" s="57" t="s">
        <v>79</v>
      </c>
      <c r="O14" s="66">
        <v>1699689</v>
      </c>
      <c r="P14" s="57" t="s">
        <v>88</v>
      </c>
      <c r="Q14" s="7"/>
    </row>
    <row r="15" spans="1:17" s="8" customFormat="1" ht="25.2" customHeight="1">
      <c r="A15" s="2"/>
      <c r="B15" s="76" t="s">
        <v>50</v>
      </c>
      <c r="C15" s="11">
        <f>B3</f>
        <v>0</v>
      </c>
      <c r="D15" s="76" t="str">
        <f>IFERROR(G15/C15,"-")</f>
        <v>-</v>
      </c>
      <c r="E15" s="76" t="s">
        <v>21</v>
      </c>
      <c r="F15" s="76" t="s">
        <v>21</v>
      </c>
      <c r="G15" s="17">
        <f>SUMIF(J5:J36,"KANAMO",K5:K36)+SUMIF(N4:N35,"KANAMO",O4:O35)</f>
        <v>0</v>
      </c>
      <c r="H15" s="5"/>
      <c r="I15" s="5"/>
      <c r="J15" s="6"/>
      <c r="K15" s="67"/>
      <c r="L15" s="6"/>
      <c r="M15" s="7"/>
      <c r="N15" s="60" t="s">
        <v>83</v>
      </c>
      <c r="O15" s="65"/>
      <c r="P15" s="57" t="s">
        <v>90</v>
      </c>
      <c r="Q15" s="7"/>
    </row>
    <row r="16" spans="1:17" s="8" customFormat="1" ht="25.2" customHeight="1">
      <c r="A16" s="2"/>
      <c r="B16" s="76" t="s">
        <v>6</v>
      </c>
      <c r="C16" s="11">
        <f>B3</f>
        <v>0</v>
      </c>
      <c r="D16" s="76" t="str">
        <f t="shared" ref="D16:D17" si="0">IFERROR(G16/C16,"-")</f>
        <v>-</v>
      </c>
      <c r="E16" s="76" t="s">
        <v>21</v>
      </c>
      <c r="F16" s="76" t="s">
        <v>21</v>
      </c>
      <c r="G16" s="17">
        <f>SUMIF(J5:J35,"ITIZI",K5:K35)+SUMIF(N4:N34,"ITIZI",O4:O34)</f>
        <v>0</v>
      </c>
      <c r="H16" s="5"/>
      <c r="I16" s="5"/>
      <c r="J16" s="6"/>
      <c r="K16" s="67"/>
      <c r="L16" s="6"/>
      <c r="M16" s="7"/>
      <c r="N16" s="57"/>
      <c r="O16" s="66"/>
      <c r="P16" s="57"/>
      <c r="Q16" s="7"/>
    </row>
    <row r="17" spans="1:17" s="8" customFormat="1" ht="25.2" customHeight="1">
      <c r="A17" s="2"/>
      <c r="B17" s="76" t="s">
        <v>2</v>
      </c>
      <c r="C17" s="11">
        <f>B3</f>
        <v>0</v>
      </c>
      <c r="D17" s="76" t="str">
        <f t="shared" si="0"/>
        <v>-</v>
      </c>
      <c r="E17" s="76" t="s">
        <v>21</v>
      </c>
      <c r="F17" s="76" t="s">
        <v>21</v>
      </c>
      <c r="G17" s="17">
        <f>SUMIF(J5:J36,"SYOMO",K5:K36)+SUMIF(N4:N35,"SYOMO",O4:O35)</f>
        <v>0</v>
      </c>
      <c r="H17" s="5"/>
      <c r="I17" s="5"/>
      <c r="J17" s="6"/>
      <c r="K17" s="67"/>
      <c r="L17" s="6"/>
      <c r="M17" s="7"/>
      <c r="N17" s="6"/>
      <c r="O17" s="67"/>
      <c r="P17" s="57"/>
      <c r="Q17" s="7"/>
    </row>
    <row r="18" spans="1:17" s="8" customFormat="1" ht="25.2" customHeight="1">
      <c r="A18" s="2"/>
      <c r="B18" s="18" t="s">
        <v>5</v>
      </c>
      <c r="C18" s="18" t="s">
        <v>21</v>
      </c>
      <c r="D18" s="18" t="s">
        <v>21</v>
      </c>
      <c r="E18" s="18">
        <f>IFERROR(G18/F18,"-")</f>
        <v>2360.9811221814366</v>
      </c>
      <c r="F18" s="19">
        <f>L2</f>
        <v>1907</v>
      </c>
      <c r="G18" s="20">
        <f>SUMIF(J5:J36,"ROMU",K5:K36)+SUMIF(N4:N35,"ROMU",O4:O35)</f>
        <v>4502391</v>
      </c>
      <c r="H18" s="5"/>
      <c r="I18" s="5"/>
      <c r="J18" s="6"/>
      <c r="K18" s="67"/>
      <c r="L18" s="6"/>
      <c r="M18" s="7"/>
      <c r="N18" s="58" t="s">
        <v>78</v>
      </c>
      <c r="O18" s="75"/>
      <c r="P18" s="79" t="s">
        <v>108</v>
      </c>
      <c r="Q18" s="7"/>
    </row>
    <row r="19" spans="1:17" s="8" customFormat="1" ht="25.2" customHeight="1">
      <c r="A19" s="2"/>
      <c r="B19" s="76" t="s">
        <v>51</v>
      </c>
      <c r="C19" s="11">
        <f>B3</f>
        <v>0</v>
      </c>
      <c r="D19" s="76" t="str">
        <f t="shared" ref="D19:D20" si="1">IFERROR(G19/C19,"-")</f>
        <v>-</v>
      </c>
      <c r="E19" s="76" t="s">
        <v>21</v>
      </c>
      <c r="F19" s="76" t="s">
        <v>21</v>
      </c>
      <c r="G19" s="17">
        <f>SUMIF(J5:J38,"KENSA",K5:K38)+SUMIF(N4:N37,"KENSA",O4:O37)</f>
        <v>0</v>
      </c>
      <c r="H19" s="5"/>
      <c r="I19" s="5"/>
      <c r="J19" s="6"/>
      <c r="K19" s="67"/>
      <c r="L19" s="6"/>
      <c r="M19" s="7"/>
      <c r="N19" s="58" t="s">
        <v>78</v>
      </c>
      <c r="O19" s="75"/>
      <c r="P19" s="79" t="s">
        <v>109</v>
      </c>
      <c r="Q19" s="7"/>
    </row>
    <row r="20" spans="1:17" s="8" customFormat="1" ht="25.2" customHeight="1">
      <c r="A20" s="2"/>
      <c r="B20" s="76" t="s">
        <v>52</v>
      </c>
      <c r="C20" s="11">
        <f>B3</f>
        <v>0</v>
      </c>
      <c r="D20" s="76" t="str">
        <f t="shared" si="1"/>
        <v>-</v>
      </c>
      <c r="E20" s="76" t="s">
        <v>21</v>
      </c>
      <c r="F20" s="76" t="s">
        <v>21</v>
      </c>
      <c r="G20" s="17">
        <f>SUMIF(J9:J39,"MEKKI",K9:K39)+SUMIF(N4:N38,"MEKKi",O4:O38)</f>
        <v>0</v>
      </c>
      <c r="H20" s="5"/>
      <c r="I20" s="5"/>
      <c r="J20" s="6"/>
      <c r="K20" s="67"/>
      <c r="L20" s="6"/>
      <c r="M20" s="7"/>
      <c r="N20" s="57"/>
      <c r="O20" s="66"/>
      <c r="P20" s="57"/>
      <c r="Q20" s="7"/>
    </row>
    <row r="21" spans="1:17" s="8" customFormat="1" ht="25.2" customHeight="1">
      <c r="A21" s="2"/>
      <c r="B21" s="76" t="s">
        <v>8</v>
      </c>
      <c r="C21" s="11">
        <f>B3</f>
        <v>0</v>
      </c>
      <c r="D21" s="76" t="str">
        <f>IFERROR(G21/C21,"-")</f>
        <v>-</v>
      </c>
      <c r="E21" s="76" t="s">
        <v>21</v>
      </c>
      <c r="F21" s="76" t="s">
        <v>21</v>
      </c>
      <c r="G21" s="17">
        <f>SUMIF(J5:J36,"UNSO",K5:K36)+SUMIF(N4:N35,"UNSO",O4:O35)</f>
        <v>0</v>
      </c>
      <c r="H21" s="5"/>
      <c r="I21" s="5"/>
      <c r="J21" s="6"/>
      <c r="K21" s="67"/>
      <c r="L21" s="6"/>
      <c r="M21" s="7"/>
      <c r="N21" s="57"/>
      <c r="O21" s="66"/>
      <c r="P21" s="57"/>
      <c r="Q21" s="7"/>
    </row>
    <row r="22" spans="1:17" s="8" customFormat="1" ht="25.2" customHeight="1">
      <c r="A22" s="2"/>
      <c r="B22" s="308" t="s">
        <v>4</v>
      </c>
      <c r="C22" s="308"/>
      <c r="D22" s="308"/>
      <c r="E22" s="308"/>
      <c r="F22" s="308"/>
      <c r="G22" s="21">
        <f>SUM(G14:G21)</f>
        <v>4502391</v>
      </c>
      <c r="H22" s="5"/>
      <c r="I22" s="5"/>
      <c r="J22" s="6"/>
      <c r="K22" s="67"/>
      <c r="L22" s="6"/>
      <c r="M22" s="7"/>
      <c r="N22" s="57"/>
      <c r="O22" s="66"/>
      <c r="P22" s="57"/>
      <c r="Q22" s="7"/>
    </row>
    <row r="23" spans="1:17" s="8" customFormat="1" ht="25.2" customHeight="1">
      <c r="A23" s="2"/>
      <c r="B23" s="5"/>
      <c r="C23" s="5"/>
      <c r="D23" s="5"/>
      <c r="E23" s="5"/>
      <c r="F23" s="5"/>
      <c r="G23" s="5"/>
      <c r="H23" s="5"/>
      <c r="I23" s="5"/>
      <c r="J23" s="6"/>
      <c r="K23" s="67"/>
      <c r="L23" s="6"/>
      <c r="M23" s="7"/>
      <c r="N23" s="57"/>
      <c r="O23" s="66"/>
      <c r="P23" s="57"/>
      <c r="Q23" s="7"/>
    </row>
    <row r="24" spans="1:17" s="8" customFormat="1" ht="25.2" customHeight="1">
      <c r="A24" s="2"/>
      <c r="B24" s="5" t="s">
        <v>18</v>
      </c>
      <c r="C24" s="5"/>
      <c r="D24" s="5"/>
      <c r="E24" s="5"/>
      <c r="F24" s="5"/>
      <c r="G24" s="5"/>
      <c r="H24" s="5"/>
      <c r="I24" s="5"/>
      <c r="J24" s="6"/>
      <c r="K24" s="67"/>
      <c r="L24" s="6"/>
      <c r="M24" s="7"/>
      <c r="N24" s="57"/>
      <c r="O24" s="66"/>
      <c r="P24" s="57"/>
      <c r="Q24" s="7"/>
    </row>
    <row r="25" spans="1:17" s="8" customFormat="1" ht="25.2" customHeight="1">
      <c r="A25" s="2"/>
      <c r="B25" s="307" t="s">
        <v>12</v>
      </c>
      <c r="C25" s="307" t="s">
        <v>1</v>
      </c>
      <c r="D25" s="309" t="s">
        <v>71</v>
      </c>
      <c r="E25" s="309" t="s">
        <v>72</v>
      </c>
      <c r="F25" s="309" t="s">
        <v>73</v>
      </c>
      <c r="G25" s="309" t="s">
        <v>74</v>
      </c>
      <c r="H25" s="309" t="s">
        <v>42</v>
      </c>
      <c r="I25" s="5"/>
      <c r="J25" s="6"/>
      <c r="K25" s="67"/>
      <c r="L25" s="6"/>
      <c r="M25" s="7"/>
      <c r="N25" s="57"/>
      <c r="O25" s="66"/>
      <c r="P25" s="57"/>
      <c r="Q25" s="7"/>
    </row>
    <row r="26" spans="1:17" s="8" customFormat="1" ht="25.2" customHeight="1">
      <c r="A26" s="2"/>
      <c r="B26" s="307"/>
      <c r="C26" s="307"/>
      <c r="D26" s="309"/>
      <c r="E26" s="307"/>
      <c r="F26" s="307"/>
      <c r="G26" s="309"/>
      <c r="H26" s="309"/>
      <c r="I26" s="22"/>
      <c r="J26" s="6"/>
      <c r="K26" s="67"/>
      <c r="L26" s="6"/>
      <c r="M26" s="7"/>
      <c r="N26" s="6"/>
      <c r="O26" s="67"/>
      <c r="P26" s="6"/>
      <c r="Q26" s="7"/>
    </row>
    <row r="27" spans="1:17" s="8" customFormat="1" ht="25.2" customHeight="1">
      <c r="A27" s="2"/>
      <c r="B27" s="76" t="s">
        <v>19</v>
      </c>
      <c r="C27" s="17">
        <f>SUMIF(J5:J36,"ZYOSAN",K5:K36)+SUMIF(N4:N35,"ZYOSAN",O4:O35)</f>
        <v>110698823</v>
      </c>
      <c r="D27" s="23">
        <f>E8</f>
        <v>5933377</v>
      </c>
      <c r="E27" s="76" t="str">
        <f>INT(IFERROR(D27/C27*100,"-"))&amp;"%"</f>
        <v>5%</v>
      </c>
      <c r="F27" s="23">
        <f>C27-D27</f>
        <v>104765446</v>
      </c>
      <c r="G27" s="24" t="s">
        <v>21</v>
      </c>
      <c r="H27" s="76" t="s">
        <v>21</v>
      </c>
      <c r="I27" s="22"/>
      <c r="J27" s="6"/>
      <c r="K27" s="67"/>
      <c r="L27" s="6"/>
      <c r="M27" s="7"/>
      <c r="N27" s="6"/>
      <c r="O27" s="67"/>
      <c r="P27" s="6"/>
      <c r="Q27" s="7"/>
    </row>
    <row r="28" spans="1:17" s="8" customFormat="1" ht="25.2" customHeight="1">
      <c r="A28" s="2"/>
      <c r="B28" s="76" t="s">
        <v>16</v>
      </c>
      <c r="C28" s="17">
        <f>SUMIF(J5:J36,"KYOSAN",K5:K36)+SUMIF(N4:N35,"KYOSAN",O4:O35)</f>
        <v>0</v>
      </c>
      <c r="D28" s="23">
        <f>G22</f>
        <v>4502391</v>
      </c>
      <c r="E28" s="76" t="e">
        <f>INT(IFERROR(D28/C28*100,"-"))&amp;"%"</f>
        <v>#VALUE!</v>
      </c>
      <c r="F28" s="23">
        <f>C28-D28</f>
        <v>-4502391</v>
      </c>
      <c r="G28" s="23">
        <v>30000000</v>
      </c>
      <c r="H28" s="24">
        <f>IFERROR(G28/F28*B3/12,"-")</f>
        <v>0</v>
      </c>
      <c r="I28" s="5"/>
      <c r="J28" s="6"/>
      <c r="K28" s="67"/>
      <c r="L28" s="6"/>
      <c r="M28" s="7"/>
      <c r="N28" s="6"/>
      <c r="O28" s="67"/>
      <c r="P28" s="6"/>
      <c r="Q28" s="7"/>
    </row>
    <row r="29" spans="1:17" s="8" customFormat="1" ht="25.2" customHeight="1">
      <c r="A29" s="2"/>
      <c r="B29" s="4"/>
      <c r="C29" s="4"/>
      <c r="D29" s="4"/>
      <c r="E29" s="4"/>
      <c r="F29" s="4"/>
      <c r="G29" s="4"/>
      <c r="H29" s="4"/>
      <c r="I29" s="4"/>
      <c r="J29" s="6"/>
      <c r="K29" s="67"/>
      <c r="L29" s="6"/>
      <c r="M29" s="7"/>
      <c r="N29" s="25"/>
      <c r="O29" s="68"/>
      <c r="P29" s="25"/>
      <c r="Q29" s="7"/>
    </row>
    <row r="30" spans="1:17" s="8" customFormat="1" ht="25.2" customHeight="1">
      <c r="A30" s="2"/>
      <c r="B30" s="4"/>
      <c r="C30" s="4"/>
      <c r="D30" s="4"/>
      <c r="E30" s="4"/>
      <c r="F30" s="4"/>
      <c r="G30" s="4"/>
      <c r="H30" s="4"/>
      <c r="I30" s="4"/>
      <c r="J30" s="25"/>
      <c r="K30" s="68"/>
      <c r="L30" s="25"/>
      <c r="M30" s="7"/>
      <c r="N30" s="25"/>
      <c r="O30" s="68"/>
      <c r="P30" s="25"/>
      <c r="Q30" s="7"/>
    </row>
    <row r="31" spans="1:17" s="8" customFormat="1" ht="25.2" customHeight="1">
      <c r="A31" s="2"/>
      <c r="B31" s="4"/>
      <c r="C31" s="4"/>
      <c r="D31" s="4"/>
      <c r="E31" s="4"/>
      <c r="F31" s="4"/>
      <c r="G31" s="4"/>
      <c r="H31" s="4"/>
      <c r="I31" s="4"/>
      <c r="J31" s="25"/>
      <c r="K31" s="68"/>
      <c r="L31" s="25"/>
      <c r="M31" s="7"/>
      <c r="N31" s="25"/>
      <c r="O31" s="68"/>
      <c r="P31" s="25"/>
      <c r="Q31" s="7"/>
    </row>
    <row r="32" spans="1:17" s="8" customFormat="1" ht="25.2" customHeight="1">
      <c r="A32" s="2"/>
      <c r="B32" s="4"/>
      <c r="C32" s="4"/>
      <c r="D32" s="4"/>
      <c r="E32" s="4"/>
      <c r="F32" s="4"/>
      <c r="G32" s="4"/>
      <c r="H32" s="4"/>
      <c r="I32" s="4"/>
      <c r="J32" s="25"/>
      <c r="K32" s="68"/>
      <c r="L32" s="25"/>
      <c r="M32" s="7"/>
      <c r="N32" s="25"/>
      <c r="O32" s="68"/>
      <c r="P32" s="25"/>
      <c r="Q32" s="7"/>
    </row>
    <row r="33" spans="1:17" s="8" customFormat="1" ht="25.2" customHeight="1">
      <c r="A33" s="2"/>
      <c r="B33" s="4"/>
      <c r="C33" s="4"/>
      <c r="D33" s="4"/>
      <c r="E33" s="4"/>
      <c r="F33" s="4"/>
      <c r="G33" s="4"/>
      <c r="H33" s="4"/>
      <c r="I33" s="4"/>
      <c r="J33" s="25"/>
      <c r="K33" s="68"/>
      <c r="L33" s="25"/>
      <c r="M33" s="7"/>
      <c r="N33" s="25"/>
      <c r="O33" s="68"/>
      <c r="P33" s="25"/>
      <c r="Q33" s="7"/>
    </row>
    <row r="34" spans="1:17" s="8" customFormat="1" ht="25.2" customHeight="1">
      <c r="A34" s="2"/>
      <c r="B34" s="4"/>
      <c r="C34" s="4"/>
      <c r="D34" s="4"/>
      <c r="E34" s="4"/>
      <c r="F34" s="4"/>
      <c r="G34" s="4"/>
      <c r="H34" s="4"/>
      <c r="I34" s="4"/>
      <c r="J34" s="25"/>
      <c r="K34" s="68"/>
      <c r="L34" s="25"/>
      <c r="M34" s="7"/>
      <c r="N34" s="25"/>
      <c r="O34" s="68"/>
      <c r="P34" s="25"/>
      <c r="Q34" s="7"/>
    </row>
    <row r="35" spans="1:17" s="8" customFormat="1" ht="25.2" customHeight="1">
      <c r="A35" s="2"/>
      <c r="B35" s="4"/>
      <c r="C35" s="4"/>
      <c r="D35" s="4"/>
      <c r="E35" s="4"/>
      <c r="F35" s="4"/>
      <c r="G35" s="4"/>
      <c r="H35" s="4"/>
      <c r="I35" s="4"/>
      <c r="J35" s="25"/>
      <c r="K35" s="68"/>
      <c r="L35" s="25"/>
      <c r="M35" s="7"/>
      <c r="N35" s="6"/>
      <c r="O35" s="67"/>
      <c r="P35" s="6"/>
      <c r="Q35" s="7"/>
    </row>
    <row r="36" spans="1:17" s="8" customFormat="1" ht="25.2" customHeight="1">
      <c r="A36" s="4"/>
      <c r="B36" s="4"/>
      <c r="C36" s="4"/>
      <c r="D36" s="4"/>
      <c r="E36" s="4"/>
      <c r="F36" s="4"/>
      <c r="G36" s="4"/>
      <c r="H36" s="4"/>
      <c r="I36" s="4"/>
      <c r="J36" s="6"/>
      <c r="K36" s="67"/>
      <c r="L36" s="6"/>
      <c r="M36" s="7"/>
      <c r="N36" s="29"/>
      <c r="O36" s="69"/>
      <c r="P36" s="29"/>
      <c r="Q36" s="2"/>
    </row>
    <row r="37" spans="1:17" ht="25.2" customHeight="1">
      <c r="A37" s="27"/>
      <c r="B37" s="27"/>
      <c r="C37" s="27"/>
      <c r="D37" s="27"/>
      <c r="E37" s="27"/>
      <c r="F37" s="27"/>
      <c r="G37" s="28"/>
      <c r="H37" s="28"/>
      <c r="I37" s="28"/>
      <c r="J37" s="29"/>
      <c r="K37" s="69"/>
      <c r="L37" s="29"/>
      <c r="M37" s="29"/>
      <c r="N37" s="30"/>
      <c r="O37" s="70"/>
      <c r="P37" s="30"/>
      <c r="Q37" s="29"/>
    </row>
    <row r="38" spans="1:17" ht="25.2" customHeight="1">
      <c r="A38" s="30"/>
      <c r="B38" s="31"/>
      <c r="C38" s="32"/>
      <c r="D38" s="31"/>
      <c r="E38" s="32"/>
      <c r="F38" s="31"/>
      <c r="G38" s="32"/>
      <c r="H38" s="31"/>
      <c r="I38" s="31"/>
      <c r="J38" s="33"/>
      <c r="K38" s="70"/>
      <c r="L38" s="34"/>
      <c r="M38" s="30"/>
      <c r="N38" s="37"/>
      <c r="O38" s="71"/>
      <c r="P38" s="37"/>
      <c r="Q38" s="35"/>
    </row>
    <row r="39" spans="1:17" ht="25.2" customHeight="1">
      <c r="A39" s="30"/>
      <c r="B39" s="36"/>
      <c r="C39" s="36"/>
      <c r="D39" s="36"/>
      <c r="E39" s="36"/>
      <c r="F39" s="36"/>
      <c r="G39" s="31"/>
      <c r="H39" s="31"/>
      <c r="I39" s="31"/>
      <c r="J39" s="37"/>
      <c r="K39" s="71"/>
      <c r="L39" s="37"/>
      <c r="M39" s="30"/>
      <c r="N39" s="34"/>
      <c r="O39" s="72"/>
      <c r="P39" s="34"/>
      <c r="Q39" s="35"/>
    </row>
    <row r="40" spans="1:17" ht="25.2" customHeight="1">
      <c r="A40" s="30"/>
      <c r="B40" s="31"/>
      <c r="C40" s="31"/>
      <c r="D40" s="31"/>
      <c r="E40" s="31"/>
      <c r="F40" s="31"/>
      <c r="G40" s="31"/>
      <c r="H40" s="31"/>
      <c r="I40" s="31"/>
      <c r="J40" s="34"/>
      <c r="K40" s="72"/>
      <c r="L40" s="34"/>
      <c r="M40" s="30"/>
      <c r="N40" s="34"/>
      <c r="O40" s="72"/>
      <c r="P40" s="34"/>
      <c r="Q40" s="35"/>
    </row>
    <row r="41" spans="1:17" ht="25.2" customHeight="1">
      <c r="A41" s="30"/>
      <c r="B41" s="31"/>
      <c r="C41" s="31"/>
      <c r="D41" s="31"/>
      <c r="E41" s="31"/>
      <c r="F41" s="31"/>
      <c r="G41" s="31"/>
      <c r="H41" s="31"/>
      <c r="I41" s="31"/>
      <c r="J41" s="34"/>
      <c r="K41" s="72"/>
      <c r="L41" s="34"/>
      <c r="M41" s="30"/>
      <c r="N41" s="34"/>
      <c r="O41" s="72"/>
      <c r="P41" s="34"/>
      <c r="Q41" s="35"/>
    </row>
    <row r="42" spans="1:17">
      <c r="A42" s="30"/>
      <c r="B42" s="38"/>
      <c r="C42" s="38"/>
      <c r="D42" s="38"/>
      <c r="E42" s="38"/>
      <c r="F42" s="38"/>
      <c r="G42" s="32"/>
      <c r="H42" s="31"/>
      <c r="I42" s="31"/>
      <c r="J42" s="34"/>
      <c r="K42" s="72"/>
      <c r="L42" s="34"/>
      <c r="M42" s="30"/>
      <c r="N42" s="34"/>
      <c r="O42" s="72"/>
      <c r="P42" s="34"/>
      <c r="Q42" s="35"/>
    </row>
    <row r="43" spans="1:17">
      <c r="A43" s="30"/>
      <c r="B43" s="38"/>
      <c r="C43" s="31"/>
      <c r="D43" s="38"/>
      <c r="E43" s="39"/>
      <c r="F43" s="31"/>
      <c r="G43" s="32"/>
      <c r="H43" s="31"/>
      <c r="I43" s="31"/>
      <c r="J43" s="34"/>
      <c r="K43" s="72"/>
      <c r="L43" s="34"/>
      <c r="M43" s="30"/>
      <c r="N43" s="34"/>
      <c r="O43" s="72"/>
      <c r="P43" s="34"/>
      <c r="Q43" s="35"/>
    </row>
    <row r="44" spans="1:17">
      <c r="A44" s="30"/>
      <c r="B44" s="40"/>
      <c r="C44" s="40"/>
      <c r="D44" s="40"/>
      <c r="E44" s="41"/>
      <c r="F44" s="40"/>
      <c r="G44" s="32"/>
      <c r="H44" s="31"/>
      <c r="I44" s="31"/>
      <c r="J44" s="34"/>
      <c r="K44" s="72"/>
      <c r="L44" s="34"/>
      <c r="M44" s="30"/>
      <c r="N44" s="34"/>
      <c r="O44" s="72"/>
      <c r="P44" s="34"/>
      <c r="Q44" s="35"/>
    </row>
    <row r="45" spans="1:17">
      <c r="A45" s="30"/>
      <c r="B45" s="42"/>
      <c r="C45" s="42"/>
      <c r="D45" s="42"/>
      <c r="E45" s="42"/>
      <c r="F45" s="42"/>
      <c r="G45" s="41"/>
      <c r="H45" s="31"/>
      <c r="I45" s="31"/>
      <c r="J45" s="34"/>
      <c r="K45" s="72"/>
      <c r="L45" s="34"/>
      <c r="M45" s="30"/>
      <c r="N45" s="46"/>
      <c r="O45" s="73"/>
      <c r="P45" s="46"/>
      <c r="Q45" s="35"/>
    </row>
    <row r="46" spans="1:17">
      <c r="A46" s="43"/>
      <c r="B46" s="44"/>
      <c r="C46" s="77"/>
      <c r="D46" s="77"/>
      <c r="E46" s="77"/>
      <c r="F46" s="77"/>
      <c r="G46" s="45"/>
      <c r="H46" s="44"/>
      <c r="I46" s="44"/>
      <c r="J46" s="46"/>
      <c r="K46" s="73"/>
      <c r="L46" s="46"/>
      <c r="M46" s="43"/>
      <c r="N46" s="46"/>
      <c r="O46" s="73"/>
      <c r="P46" s="46"/>
    </row>
    <row r="47" spans="1:17">
      <c r="A47" s="43"/>
      <c r="B47" s="47"/>
      <c r="C47" s="47"/>
      <c r="D47" s="47"/>
      <c r="E47" s="47"/>
      <c r="F47" s="47"/>
      <c r="G47" s="47"/>
      <c r="H47" s="44"/>
      <c r="I47" s="44"/>
      <c r="J47" s="46"/>
      <c r="K47" s="73"/>
      <c r="L47" s="46"/>
      <c r="M47" s="43"/>
      <c r="N47" s="46"/>
      <c r="O47" s="73"/>
      <c r="P47" s="46"/>
    </row>
    <row r="48" spans="1:17">
      <c r="A48" s="43"/>
      <c r="B48" s="44"/>
      <c r="C48" s="44"/>
      <c r="D48" s="47"/>
      <c r="E48" s="47"/>
      <c r="F48" s="44"/>
      <c r="G48" s="39"/>
      <c r="H48" s="44"/>
      <c r="I48" s="44"/>
      <c r="J48" s="46"/>
      <c r="K48" s="73"/>
      <c r="L48" s="46"/>
      <c r="M48" s="43"/>
      <c r="N48" s="46"/>
      <c r="O48" s="73"/>
      <c r="P48" s="46"/>
    </row>
    <row r="49" spans="1:17">
      <c r="A49" s="43"/>
      <c r="B49" s="44"/>
      <c r="C49" s="44"/>
      <c r="D49" s="47"/>
      <c r="E49" s="47"/>
      <c r="F49" s="44"/>
      <c r="G49" s="39"/>
      <c r="H49" s="44"/>
      <c r="I49" s="44"/>
      <c r="J49" s="46"/>
      <c r="K49" s="73"/>
      <c r="L49" s="46"/>
      <c r="M49" s="43"/>
      <c r="N49" s="46"/>
      <c r="O49" s="73"/>
      <c r="P49" s="46"/>
    </row>
    <row r="50" spans="1:17">
      <c r="A50" s="43"/>
      <c r="B50" s="44"/>
      <c r="C50" s="44"/>
      <c r="D50" s="47"/>
      <c r="E50" s="47"/>
      <c r="F50" s="44"/>
      <c r="G50" s="39"/>
      <c r="H50" s="44"/>
      <c r="I50" s="44"/>
      <c r="J50" s="46"/>
      <c r="K50" s="73"/>
      <c r="L50" s="46"/>
      <c r="M50" s="43"/>
      <c r="N50" s="46"/>
      <c r="O50" s="73"/>
      <c r="P50" s="46"/>
    </row>
    <row r="51" spans="1:17">
      <c r="A51" s="43"/>
      <c r="B51" s="44"/>
      <c r="C51" s="44"/>
      <c r="D51" s="47"/>
      <c r="E51" s="38"/>
      <c r="F51" s="31"/>
      <c r="G51" s="39"/>
      <c r="H51" s="44"/>
      <c r="I51" s="44"/>
      <c r="J51" s="46"/>
      <c r="K51" s="73"/>
      <c r="L51" s="46"/>
      <c r="M51" s="43"/>
      <c r="N51" s="46"/>
      <c r="O51" s="73"/>
      <c r="P51" s="46"/>
    </row>
    <row r="52" spans="1:17">
      <c r="A52" s="43"/>
      <c r="B52" s="44"/>
      <c r="C52" s="44"/>
      <c r="D52" s="47"/>
      <c r="E52" s="47"/>
      <c r="F52" s="44"/>
      <c r="G52" s="39"/>
      <c r="H52" s="44"/>
      <c r="I52" s="44"/>
      <c r="J52" s="46"/>
      <c r="K52" s="73"/>
      <c r="L52" s="46"/>
      <c r="M52" s="43"/>
      <c r="N52" s="46"/>
      <c r="O52" s="73"/>
      <c r="P52" s="46"/>
    </row>
    <row r="53" spans="1:17">
      <c r="A53" s="43"/>
      <c r="B53" s="310"/>
      <c r="C53" s="310"/>
      <c r="D53" s="310"/>
      <c r="E53" s="310"/>
      <c r="F53" s="310"/>
      <c r="G53" s="45"/>
      <c r="H53" s="44"/>
      <c r="I53" s="44"/>
      <c r="J53" s="46"/>
      <c r="K53" s="73"/>
      <c r="L53" s="46"/>
      <c r="M53" s="43"/>
      <c r="N53" s="46"/>
      <c r="O53" s="73"/>
      <c r="P53" s="46"/>
    </row>
    <row r="54" spans="1:17">
      <c r="A54" s="43"/>
      <c r="B54" s="44"/>
      <c r="C54" s="44"/>
      <c r="D54" s="44"/>
      <c r="E54" s="44"/>
      <c r="F54" s="44"/>
      <c r="G54" s="44"/>
      <c r="H54" s="44"/>
      <c r="I54" s="44"/>
      <c r="J54" s="46"/>
      <c r="K54" s="73"/>
      <c r="L54" s="46"/>
      <c r="M54" s="43"/>
      <c r="N54" s="46"/>
      <c r="O54" s="73"/>
      <c r="P54" s="46"/>
    </row>
    <row r="55" spans="1:17">
      <c r="A55" s="43"/>
      <c r="B55" s="44"/>
      <c r="C55" s="44"/>
      <c r="D55" s="44"/>
      <c r="E55" s="44"/>
      <c r="F55" s="44"/>
      <c r="G55" s="44"/>
      <c r="H55" s="44"/>
      <c r="I55" s="44"/>
      <c r="J55" s="46"/>
      <c r="K55" s="73"/>
      <c r="L55" s="46"/>
      <c r="M55" s="43"/>
      <c r="N55" s="46"/>
      <c r="O55" s="73"/>
      <c r="P55" s="46"/>
    </row>
    <row r="56" spans="1:17">
      <c r="A56" s="43"/>
      <c r="B56" s="48"/>
      <c r="C56" s="48"/>
      <c r="D56" s="49"/>
      <c r="E56" s="48"/>
      <c r="F56" s="48"/>
      <c r="G56" s="49"/>
      <c r="H56" s="50"/>
      <c r="I56" s="49"/>
      <c r="J56" s="46"/>
      <c r="K56" s="73"/>
      <c r="L56" s="46"/>
      <c r="M56" s="43"/>
      <c r="N56" s="46"/>
      <c r="O56" s="73"/>
      <c r="P56" s="46"/>
    </row>
    <row r="57" spans="1:17">
      <c r="A57" s="43"/>
      <c r="B57" s="48"/>
      <c r="C57" s="39"/>
      <c r="D57" s="51"/>
      <c r="E57" s="48"/>
      <c r="F57" s="51"/>
      <c r="G57" s="52"/>
      <c r="H57" s="47"/>
      <c r="I57" s="49"/>
      <c r="J57" s="46"/>
      <c r="K57" s="73"/>
      <c r="L57" s="46"/>
      <c r="M57" s="43"/>
      <c r="N57" s="46"/>
      <c r="O57" s="73"/>
      <c r="P57" s="46"/>
    </row>
    <row r="58" spans="1:17">
      <c r="A58" s="43"/>
      <c r="B58" s="47"/>
      <c r="C58" s="39"/>
      <c r="D58" s="51"/>
      <c r="E58" s="48"/>
      <c r="F58" s="51"/>
      <c r="G58" s="51"/>
      <c r="H58" s="52"/>
      <c r="I58" s="44"/>
      <c r="J58" s="46"/>
      <c r="K58" s="73"/>
      <c r="L58" s="46"/>
      <c r="M58" s="43"/>
      <c r="N58" s="46"/>
      <c r="O58" s="73"/>
      <c r="P58" s="46"/>
    </row>
    <row r="59" spans="1:17">
      <c r="A59" s="43"/>
      <c r="B59" s="53"/>
      <c r="C59" s="53"/>
      <c r="D59" s="53"/>
      <c r="E59" s="53"/>
      <c r="F59" s="53"/>
      <c r="G59" s="53"/>
      <c r="H59" s="53"/>
      <c r="I59" s="53"/>
      <c r="J59" s="46"/>
      <c r="K59" s="73"/>
      <c r="L59" s="46"/>
      <c r="M59" s="43"/>
      <c r="N59" s="46"/>
      <c r="O59" s="73"/>
      <c r="P59" s="46"/>
    </row>
    <row r="60" spans="1:17">
      <c r="A60" s="43"/>
      <c r="B60" s="53"/>
      <c r="C60" s="53"/>
      <c r="D60" s="53"/>
      <c r="E60" s="53"/>
      <c r="F60" s="53"/>
      <c r="G60" s="53"/>
      <c r="H60" s="53"/>
      <c r="I60" s="53"/>
      <c r="J60" s="46"/>
      <c r="K60" s="73"/>
      <c r="L60" s="46"/>
      <c r="M60" s="43"/>
      <c r="N60" s="46"/>
      <c r="O60" s="73"/>
      <c r="P60" s="46"/>
    </row>
    <row r="61" spans="1:17" ht="18" customHeight="1">
      <c r="A61" s="54"/>
      <c r="B61" s="54"/>
      <c r="C61" s="54"/>
      <c r="D61" s="54"/>
      <c r="E61" s="54"/>
      <c r="F61" s="54"/>
      <c r="G61" s="54"/>
      <c r="H61" s="54"/>
      <c r="I61" s="54"/>
      <c r="J61" s="46"/>
      <c r="K61" s="73"/>
      <c r="L61" s="46"/>
      <c r="M61" s="43"/>
      <c r="Q61" s="43"/>
    </row>
  </sheetData>
  <mergeCells count="23">
    <mergeCell ref="H25:H26"/>
    <mergeCell ref="B53:F53"/>
    <mergeCell ref="G12:G13"/>
    <mergeCell ref="B22:F22"/>
    <mergeCell ref="B25:B26"/>
    <mergeCell ref="C25:C26"/>
    <mergeCell ref="D25:D26"/>
    <mergeCell ref="E25:E26"/>
    <mergeCell ref="F25:F26"/>
    <mergeCell ref="G25:G26"/>
    <mergeCell ref="F12:F13"/>
    <mergeCell ref="B9:D9"/>
    <mergeCell ref="B12:B13"/>
    <mergeCell ref="C12:C13"/>
    <mergeCell ref="D12:D13"/>
    <mergeCell ref="E12:E13"/>
    <mergeCell ref="A1:O1"/>
    <mergeCell ref="P1:Q1"/>
    <mergeCell ref="J2:K2"/>
    <mergeCell ref="B6:B7"/>
    <mergeCell ref="C6:C7"/>
    <mergeCell ref="D6:D7"/>
    <mergeCell ref="E6:E7"/>
  </mergeCells>
  <phoneticPr fontId="1"/>
  <pageMargins left="0.70866141732283472" right="0.70866141732283472" top="0.74803149606299213" bottom="0.74803149606299213" header="0.31496062992125984" footer="0.31496062992125984"/>
  <pageSetup paperSize="9" scale="48" fitToHeight="0" orientation="landscape" blackAndWhite="1" r:id="rId1"/>
  <rowBreaks count="2" manualBreakCount="2">
    <brk id="36" max="16" man="1"/>
    <brk id="61" max="17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CFF"/>
    <pageSetUpPr fitToPage="1"/>
  </sheetPr>
  <dimension ref="B1:J77"/>
  <sheetViews>
    <sheetView zoomScale="66" zoomScaleNormal="66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31" sqref="B31:B32"/>
    </sheetView>
  </sheetViews>
  <sheetFormatPr defaultColWidth="8.3984375" defaultRowHeight="18"/>
  <cols>
    <col min="1" max="1" width="5.69921875" style="230" customWidth="1"/>
    <col min="2" max="2" width="14.09765625" style="245" customWidth="1"/>
    <col min="3" max="3" width="21.5" style="245" customWidth="1"/>
    <col min="4" max="4" width="14.19921875" style="229" customWidth="1"/>
    <col min="5" max="7" width="15.69921875" style="236" customWidth="1"/>
    <col min="8" max="9" width="15.69921875" style="237" customWidth="1"/>
    <col min="10" max="10" width="15.69921875" style="236" customWidth="1"/>
    <col min="11" max="11" width="5.69921875" style="230" customWidth="1"/>
    <col min="12" max="16384" width="8.3984375" style="230"/>
  </cols>
  <sheetData>
    <row r="1" spans="2:10" ht="16.95" customHeight="1"/>
    <row r="2" spans="2:10" ht="25.2" customHeight="1">
      <c r="B2" s="245" t="s">
        <v>274</v>
      </c>
    </row>
    <row r="3" spans="2:10" ht="15" customHeight="1"/>
    <row r="4" spans="2:10" ht="25.2" customHeight="1" thickBot="1">
      <c r="B4" s="246" t="s">
        <v>275</v>
      </c>
      <c r="C4" s="246" t="s">
        <v>276</v>
      </c>
      <c r="D4" s="231" t="s">
        <v>277</v>
      </c>
      <c r="E4" s="238" t="s">
        <v>278</v>
      </c>
      <c r="F4" s="238" t="s">
        <v>279</v>
      </c>
      <c r="G4" s="238" t="s">
        <v>280</v>
      </c>
      <c r="H4" s="239" t="s">
        <v>281</v>
      </c>
      <c r="I4" s="239" t="s">
        <v>282</v>
      </c>
      <c r="J4" s="238" t="s">
        <v>283</v>
      </c>
    </row>
    <row r="5" spans="2:10" ht="25.2" customHeight="1">
      <c r="B5" s="344" t="s">
        <v>418</v>
      </c>
      <c r="C5" s="342" t="s">
        <v>284</v>
      </c>
      <c r="D5" s="234" t="str">
        <f ca="1">IFERROR(INDIRECT(C5&amp;"!$B$27"),"-")</f>
        <v>材料費</v>
      </c>
      <c r="E5" s="232">
        <f t="shared" ref="E5" ca="1" si="0">IFERROR(INDIRECT(C5&amp;"!$B$3"),"-")</f>
        <v>222.68</v>
      </c>
      <c r="F5" s="232">
        <f ca="1">IFERROR(INDIRECT(C5&amp;"!$C$27"),"-")</f>
        <v>22958815</v>
      </c>
      <c r="G5" s="232">
        <f ca="1">IFERROR(INDIRECT(C5&amp;"!$D$27"),"-")</f>
        <v>21260955</v>
      </c>
      <c r="H5" s="240" t="str">
        <f ca="1">IFERROR(INDIRECT(C5&amp;"!$E$27"),"-")</f>
        <v>92%</v>
      </c>
      <c r="I5" s="240">
        <f ca="1">IFERROR(INDIRECT(C5&amp;"!$F$27"),"-")</f>
        <v>1697860</v>
      </c>
      <c r="J5" s="241"/>
    </row>
    <row r="6" spans="2:10" ht="25.2" customHeight="1" thickBot="1">
      <c r="B6" s="345"/>
      <c r="C6" s="343"/>
      <c r="D6" s="235" t="str">
        <f ca="1">IFERROR(INDIRECT(C5&amp;"!$B$28"),"-")</f>
        <v>加工費</v>
      </c>
      <c r="E6" s="233">
        <f ca="1">IFERROR(INDIRECT(C5&amp;"!$B$3"),"-")</f>
        <v>222.68</v>
      </c>
      <c r="F6" s="233">
        <f ca="1">IFERROR(INDIRECT(C5&amp;"!$C$28"),"-")</f>
        <v>14111185</v>
      </c>
      <c r="G6" s="233">
        <f ca="1">IFERROR(INDIRECT(C5&amp;"!$D$28"),"-")</f>
        <v>13278380</v>
      </c>
      <c r="H6" s="242" t="str">
        <f ca="1">IFERROR(INDIRECT(C5&amp;"!$E$28"),"-")</f>
        <v>94%</v>
      </c>
      <c r="I6" s="242">
        <f ca="1">IFERROR(INDIRECT(C5&amp;"!$F$28"),"-")</f>
        <v>832805</v>
      </c>
      <c r="J6" s="243"/>
    </row>
    <row r="7" spans="2:10" ht="25.2" customHeight="1">
      <c r="B7" s="344">
        <v>44316</v>
      </c>
      <c r="C7" s="342" t="s">
        <v>285</v>
      </c>
      <c r="D7" s="234" t="str">
        <f ca="1">IFERROR(INDIRECT(C7&amp;"!$B$27"),"-")</f>
        <v>材料費</v>
      </c>
      <c r="E7" s="232">
        <f t="shared" ref="E7" ca="1" si="1">IFERROR(INDIRECT(C7&amp;"!$B$3"),"-")</f>
        <v>14.9</v>
      </c>
      <c r="F7" s="232">
        <f ca="1">IFERROR(INDIRECT(C7&amp;"!$C$27"),"-")</f>
        <v>1645159</v>
      </c>
      <c r="G7" s="232">
        <f ca="1">IFERROR(INDIRECT(C7&amp;"!$D$27"),"-")</f>
        <v>1645159</v>
      </c>
      <c r="H7" s="240" t="str">
        <f ca="1">IFERROR(INDIRECT(C7&amp;"!$E$27"),"-")</f>
        <v>100%</v>
      </c>
      <c r="I7" s="240">
        <f ca="1">IFERROR(INDIRECT(C7&amp;"!$F$27"),"-")</f>
        <v>0</v>
      </c>
      <c r="J7" s="244"/>
    </row>
    <row r="8" spans="2:10" ht="25.2" customHeight="1" thickBot="1">
      <c r="B8" s="345"/>
      <c r="C8" s="343"/>
      <c r="D8" s="235" t="str">
        <f ca="1">IFERROR(INDIRECT(C7&amp;"!$B$28"),"-")</f>
        <v>加工費</v>
      </c>
      <c r="E8" s="233">
        <f ca="1">IFERROR(INDIRECT(C7&amp;"!$B$3"),"-")</f>
        <v>14.9</v>
      </c>
      <c r="F8" s="233">
        <f ca="1">IFERROR(INDIRECT(C7&amp;"!$C$28"),"-")</f>
        <v>4774841</v>
      </c>
      <c r="G8" s="233">
        <f ca="1">IFERROR(INDIRECT(C7&amp;"!$D$28"),"-")</f>
        <v>3003429</v>
      </c>
      <c r="H8" s="242" t="str">
        <f ca="1">IFERROR(INDIRECT(C7&amp;"!$E$28"),"-")</f>
        <v>62%</v>
      </c>
      <c r="I8" s="242">
        <f ca="1">IFERROR(INDIRECT(C7&amp;"!$F$28"),"-")</f>
        <v>1771412</v>
      </c>
      <c r="J8" s="243"/>
    </row>
    <row r="9" spans="2:10" ht="25.2" customHeight="1">
      <c r="B9" s="344">
        <v>44316</v>
      </c>
      <c r="C9" s="342" t="s">
        <v>286</v>
      </c>
      <c r="D9" s="234" t="str">
        <f ca="1">IFERROR(INDIRECT(C9&amp;"!$B$27"),"-")</f>
        <v>材料費</v>
      </c>
      <c r="E9" s="232">
        <f t="shared" ref="E9" ca="1" si="2">IFERROR(INDIRECT(C9&amp;"!$B$3"),"-")</f>
        <v>0.8</v>
      </c>
      <c r="F9" s="232">
        <f ca="1">IFERROR(INDIRECT(C9&amp;"!$C$27"),"-")</f>
        <v>182786</v>
      </c>
      <c r="G9" s="232">
        <f ca="1">IFERROR(INDIRECT(C9&amp;"!$D$27"),"-")</f>
        <v>182786</v>
      </c>
      <c r="H9" s="240" t="str">
        <f ca="1">IFERROR(INDIRECT(C9&amp;"!$E$27"),"-")</f>
        <v>100%</v>
      </c>
      <c r="I9" s="240">
        <f ca="1">IFERROR(INDIRECT(C9&amp;"!$F$27"),"-")</f>
        <v>0</v>
      </c>
      <c r="J9" s="244"/>
    </row>
    <row r="10" spans="2:10" ht="25.2" customHeight="1" thickBot="1">
      <c r="B10" s="345"/>
      <c r="C10" s="343"/>
      <c r="D10" s="235" t="str">
        <f ca="1">IFERROR(INDIRECT(C9&amp;"!$B$28"),"-")</f>
        <v>加工費</v>
      </c>
      <c r="E10" s="233">
        <f ca="1">IFERROR(INDIRECT(C9&amp;"!$B$3"),"-")</f>
        <v>0.8</v>
      </c>
      <c r="F10" s="233">
        <f ca="1">IFERROR(INDIRECT(C9&amp;"!$C$28"),"-")</f>
        <v>524307</v>
      </c>
      <c r="G10" s="233">
        <f ca="1">IFERROR(INDIRECT(C9&amp;"!$D$28"),"-")</f>
        <v>524307</v>
      </c>
      <c r="H10" s="242" t="str">
        <f ca="1">IFERROR(INDIRECT(C9&amp;"!$E$28"),"-")</f>
        <v>100%</v>
      </c>
      <c r="I10" s="242">
        <f ca="1">IFERROR(INDIRECT(C9&amp;"!$F$28"),"-")</f>
        <v>0</v>
      </c>
      <c r="J10" s="243"/>
    </row>
    <row r="11" spans="2:10" ht="25.2" customHeight="1">
      <c r="B11" s="346">
        <v>44407</v>
      </c>
      <c r="C11" s="342" t="s">
        <v>290</v>
      </c>
      <c r="D11" s="234" t="str">
        <f ca="1">IFERROR(INDIRECT(C11&amp;"!$B$27"),"-")</f>
        <v>材料費</v>
      </c>
      <c r="E11" s="232">
        <f t="shared" ref="E11" ca="1" si="3">IFERROR(INDIRECT(C11&amp;"!$B$3"),"-")</f>
        <v>2.6</v>
      </c>
      <c r="F11" s="232">
        <f ca="1">IFERROR(INDIRECT(C11&amp;"!$C$27"),"-")</f>
        <v>364337</v>
      </c>
      <c r="G11" s="232">
        <f ca="1">IFERROR(INDIRECT(C11&amp;"!$D$27"),"-")</f>
        <v>364337</v>
      </c>
      <c r="H11" s="240" t="str">
        <f ca="1">IFERROR(INDIRECT(C11&amp;"!$E$27"),"-")</f>
        <v>100%</v>
      </c>
      <c r="I11" s="240">
        <f ca="1">IFERROR(INDIRECT(C11&amp;"!$F$27"),"-")</f>
        <v>0</v>
      </c>
      <c r="J11" s="244"/>
    </row>
    <row r="12" spans="2:10" ht="25.2" customHeight="1" thickBot="1">
      <c r="B12" s="347"/>
      <c r="C12" s="343"/>
      <c r="D12" s="235" t="str">
        <f ca="1">IFERROR(INDIRECT(C11&amp;"!$B$28"),"-")</f>
        <v>加工費</v>
      </c>
      <c r="E12" s="233">
        <f ca="1">IFERROR(INDIRECT(C11&amp;"!$B$3"),"-")</f>
        <v>2.6</v>
      </c>
      <c r="F12" s="233">
        <f ca="1">IFERROR(INDIRECT(C11&amp;"!$C$28"),"-")</f>
        <v>321648</v>
      </c>
      <c r="G12" s="233">
        <f ca="1">IFERROR(INDIRECT(C11&amp;"!$D$28"),"-")</f>
        <v>321648</v>
      </c>
      <c r="H12" s="242" t="str">
        <f ca="1">IFERROR(INDIRECT(C11&amp;"!$E$28"),"-")</f>
        <v>100%</v>
      </c>
      <c r="I12" s="242">
        <f ca="1">IFERROR(INDIRECT(C11&amp;"!$F$28"),"-")</f>
        <v>0</v>
      </c>
      <c r="J12" s="243"/>
    </row>
    <row r="13" spans="2:10" ht="25.2" customHeight="1">
      <c r="B13" s="344">
        <v>44407</v>
      </c>
      <c r="C13" s="342" t="s">
        <v>287</v>
      </c>
      <c r="D13" s="234" t="str">
        <f ca="1">IFERROR(INDIRECT(C13&amp;"!$B$27"),"-")</f>
        <v>材料費</v>
      </c>
      <c r="E13" s="232">
        <f t="shared" ref="E13" ca="1" si="4">IFERROR(INDIRECT(C13&amp;"!$B$3"),"-")</f>
        <v>0.1</v>
      </c>
      <c r="F13" s="232">
        <f ca="1">IFERROR(INDIRECT(C13&amp;"!$C$27"),"-")</f>
        <v>11548</v>
      </c>
      <c r="G13" s="232">
        <f ca="1">IFERROR(INDIRECT(C13&amp;"!$D$27"),"-")</f>
        <v>11548</v>
      </c>
      <c r="H13" s="240" t="str">
        <f ca="1">IFERROR(INDIRECT(C13&amp;"!$E$27"),"-")</f>
        <v>100%</v>
      </c>
      <c r="I13" s="240">
        <f ca="1">IFERROR(INDIRECT(C13&amp;"!$F$27"),"-")</f>
        <v>0</v>
      </c>
      <c r="J13" s="244"/>
    </row>
    <row r="14" spans="2:10" ht="25.2" customHeight="1" thickBot="1">
      <c r="B14" s="345"/>
      <c r="C14" s="343"/>
      <c r="D14" s="235" t="str">
        <f ca="1">IFERROR(INDIRECT(C13&amp;"!$B$28"),"-")</f>
        <v>加工費</v>
      </c>
      <c r="E14" s="233">
        <f ca="1">IFERROR(INDIRECT(C13&amp;"!$B$3"),"-")</f>
        <v>0.1</v>
      </c>
      <c r="F14" s="233">
        <f ca="1">IFERROR(INDIRECT(C13&amp;"!$C$28"),"-")</f>
        <v>300655</v>
      </c>
      <c r="G14" s="233">
        <f ca="1">IFERROR(INDIRECT(C13&amp;"!$D$28"),"-")</f>
        <v>300655</v>
      </c>
      <c r="H14" s="242" t="str">
        <f ca="1">IFERROR(INDIRECT(C13&amp;"!$E$28"),"-")</f>
        <v>100%</v>
      </c>
      <c r="I14" s="242">
        <f ca="1">IFERROR(INDIRECT(C13&amp;"!$F$28"),"-")</f>
        <v>0</v>
      </c>
      <c r="J14" s="243"/>
    </row>
    <row r="15" spans="2:10" ht="25.2" customHeight="1">
      <c r="B15" s="346" t="s">
        <v>465</v>
      </c>
      <c r="C15" s="342" t="s">
        <v>291</v>
      </c>
      <c r="D15" s="234" t="str">
        <f ca="1">IFERROR(INDIRECT(C15&amp;"!$B$27"),"-")</f>
        <v>材料費</v>
      </c>
      <c r="E15" s="232">
        <f t="shared" ref="E15" ca="1" si="5">IFERROR(INDIRECT(C15&amp;"!$B$3"),"-")</f>
        <v>15</v>
      </c>
      <c r="F15" s="232">
        <f ca="1">IFERROR(INDIRECT(C15&amp;"!$C$27"),"-")</f>
        <v>3020861</v>
      </c>
      <c r="G15" s="232">
        <f ca="1">IFERROR(INDIRECT(C15&amp;"!$D$27"),"-")</f>
        <v>3020861</v>
      </c>
      <c r="H15" s="240" t="str">
        <f ca="1">IFERROR(INDIRECT(C15&amp;"!$E$27"),"-")</f>
        <v>100%</v>
      </c>
      <c r="I15" s="240">
        <f ca="1">IFERROR(INDIRECT(C15&amp;"!$F$27"),"-")</f>
        <v>0</v>
      </c>
      <c r="J15" s="244"/>
    </row>
    <row r="16" spans="2:10" ht="25.2" customHeight="1" thickBot="1">
      <c r="B16" s="347"/>
      <c r="C16" s="343"/>
      <c r="D16" s="235" t="str">
        <f ca="1">IFERROR(INDIRECT(C15&amp;"!$B$28"),"-")</f>
        <v>加工費</v>
      </c>
      <c r="E16" s="233">
        <f ca="1">IFERROR(INDIRECT(C15&amp;"!$B$3"),"-")</f>
        <v>15</v>
      </c>
      <c r="F16" s="233">
        <f ca="1">IFERROR(INDIRECT(C15&amp;"!$C$28"),"-")</f>
        <v>3281903</v>
      </c>
      <c r="G16" s="233">
        <f ca="1">IFERROR(INDIRECT(C15&amp;"!$D$28"),"-")</f>
        <v>3281903</v>
      </c>
      <c r="H16" s="242" t="str">
        <f ca="1">IFERROR(INDIRECT(C15&amp;"!$E$28"),"-")</f>
        <v>100%</v>
      </c>
      <c r="I16" s="242">
        <f ca="1">IFERROR(INDIRECT(C15&amp;"!$F$28"),"-")</f>
        <v>0</v>
      </c>
      <c r="J16" s="243"/>
    </row>
    <row r="17" spans="2:10" ht="25.2" customHeight="1">
      <c r="B17" s="346">
        <v>44440</v>
      </c>
      <c r="C17" s="342" t="s">
        <v>390</v>
      </c>
      <c r="D17" s="234" t="str">
        <f ca="1">IFERROR(INDIRECT(C17&amp;"!$B$27"),"-")</f>
        <v>材料費</v>
      </c>
      <c r="E17" s="232">
        <f t="shared" ref="E17" ca="1" si="6">IFERROR(INDIRECT(C17&amp;"!$B$3"),"-")</f>
        <v>0</v>
      </c>
      <c r="F17" s="232">
        <f ca="1">IFERROR(INDIRECT(C17&amp;"!$C$27"),"-")</f>
        <v>23309</v>
      </c>
      <c r="G17" s="232">
        <f ca="1">IFERROR(INDIRECT(C17&amp;"!$D$27"),"-")</f>
        <v>23309</v>
      </c>
      <c r="H17" s="240" t="str">
        <f ca="1">IFERROR(INDIRECT(C17&amp;"!$E$27"),"-")</f>
        <v>100%</v>
      </c>
      <c r="I17" s="240">
        <f ca="1">IFERROR(INDIRECT(C17&amp;"!$F$27"),"-")</f>
        <v>0</v>
      </c>
      <c r="J17" s="244"/>
    </row>
    <row r="18" spans="2:10" ht="25.2" customHeight="1" thickBot="1">
      <c r="B18" s="347"/>
      <c r="C18" s="343"/>
      <c r="D18" s="235" t="str">
        <f ca="1">IFERROR(INDIRECT(C17&amp;"!$B$28"),"-")</f>
        <v>加工費</v>
      </c>
      <c r="E18" s="233">
        <f ca="1">IFERROR(INDIRECT(C17&amp;"!$B$3"),"-")</f>
        <v>0</v>
      </c>
      <c r="F18" s="233">
        <f ca="1">IFERROR(INDIRECT(C17&amp;"!$C$28"),"-")</f>
        <v>93638</v>
      </c>
      <c r="G18" s="233">
        <f ca="1">IFERROR(INDIRECT(C17&amp;"!$D$28"),"-")</f>
        <v>93638</v>
      </c>
      <c r="H18" s="242" t="str">
        <f ca="1">IFERROR(INDIRECT(C17&amp;"!$E$28"),"-")</f>
        <v>100%</v>
      </c>
      <c r="I18" s="242">
        <f ca="1">IFERROR(INDIRECT(C17&amp;"!$F$28"),"-")</f>
        <v>0</v>
      </c>
      <c r="J18" s="243"/>
    </row>
    <row r="19" spans="2:10" ht="25.2" customHeight="1">
      <c r="B19" s="346" t="s">
        <v>417</v>
      </c>
      <c r="C19" s="342" t="s">
        <v>292</v>
      </c>
      <c r="D19" s="234" t="str">
        <f ca="1">IFERROR(INDIRECT(C19&amp;"!$B$27"),"-")</f>
        <v>材料費</v>
      </c>
      <c r="E19" s="232">
        <f t="shared" ref="E19" ca="1" si="7">IFERROR(INDIRECT(C19&amp;"!$B$3"),"-")</f>
        <v>385</v>
      </c>
      <c r="F19" s="232">
        <f ca="1">IFERROR(INDIRECT(C19&amp;"!$C$27"),"-")</f>
        <v>10904474</v>
      </c>
      <c r="G19" s="232">
        <f ca="1">IFERROR(INDIRECT(C19&amp;"!$D$27"),"-")</f>
        <v>10904474</v>
      </c>
      <c r="H19" s="240" t="str">
        <f ca="1">IFERROR(INDIRECT(C19&amp;"!$E$27"),"-")</f>
        <v>100%</v>
      </c>
      <c r="I19" s="240">
        <f ca="1">IFERROR(INDIRECT(C19&amp;"!$F$27"),"-")</f>
        <v>0</v>
      </c>
      <c r="J19" s="244"/>
    </row>
    <row r="20" spans="2:10" ht="25.2" customHeight="1" thickBot="1">
      <c r="B20" s="347"/>
      <c r="C20" s="343"/>
      <c r="D20" s="235" t="str">
        <f ca="1">IFERROR(INDIRECT(C19&amp;"!$B$28"),"-")</f>
        <v>加工費</v>
      </c>
      <c r="E20" s="233">
        <f ca="1">IFERROR(INDIRECT(C19&amp;"!$B$3"),"-")</f>
        <v>385</v>
      </c>
      <c r="F20" s="233">
        <f ca="1">IFERROR(INDIRECT(C19&amp;"!$C$28"),"-")</f>
        <v>30295525.800000001</v>
      </c>
      <c r="G20" s="233">
        <f ca="1">IFERROR(INDIRECT(C19&amp;"!$D$28"),"-")</f>
        <v>25306414</v>
      </c>
      <c r="H20" s="242" t="str">
        <f ca="1">IFERROR(INDIRECT(C19&amp;"!$E$28"),"-")</f>
        <v>83%</v>
      </c>
      <c r="I20" s="242">
        <f ca="1">IFERROR(INDIRECT(C19&amp;"!$F$28"),"-")</f>
        <v>4989111.8000000007</v>
      </c>
      <c r="J20" s="243"/>
    </row>
    <row r="21" spans="2:10" ht="25.2" customHeight="1">
      <c r="B21" s="346">
        <v>44440</v>
      </c>
      <c r="C21" s="342" t="s">
        <v>288</v>
      </c>
      <c r="D21" s="234" t="str">
        <f ca="1">IFERROR(INDIRECT(C21&amp;"!$B$27"),"-")</f>
        <v>材料費</v>
      </c>
      <c r="E21" s="232">
        <f t="shared" ref="E21" ca="1" si="8">IFERROR(INDIRECT(C21&amp;"!$B$3"),"-")</f>
        <v>343</v>
      </c>
      <c r="F21" s="232">
        <f ca="1">IFERROR(INDIRECT(C21&amp;"!$C$27"),"-")</f>
        <v>34300000</v>
      </c>
      <c r="G21" s="232">
        <f ca="1">IFERROR(INDIRECT(C21&amp;"!$D$27"),"-")</f>
        <v>13067562</v>
      </c>
      <c r="H21" s="240" t="str">
        <f ca="1">IFERROR(INDIRECT(C21&amp;"!$E$27"),"-")</f>
        <v>38%</v>
      </c>
      <c r="I21" s="240">
        <f ca="1">IFERROR(INDIRECT(C21&amp;"!$F$27"),"-")</f>
        <v>21232438</v>
      </c>
      <c r="J21" s="244"/>
    </row>
    <row r="22" spans="2:10" ht="25.2" customHeight="1" thickBot="1">
      <c r="B22" s="347"/>
      <c r="C22" s="343"/>
      <c r="D22" s="235" t="str">
        <f ca="1">IFERROR(INDIRECT(C21&amp;"!$B$28"),"-")</f>
        <v>加工費</v>
      </c>
      <c r="E22" s="233">
        <f ca="1">IFERROR(INDIRECT(C21&amp;"!$B$3"),"-")</f>
        <v>343</v>
      </c>
      <c r="F22" s="233">
        <f ca="1">IFERROR(INDIRECT(C21&amp;"!$C$28"),"-")</f>
        <v>51878745</v>
      </c>
      <c r="G22" s="233">
        <f ca="1">IFERROR(INDIRECT(C21&amp;"!$D$28"),"-")</f>
        <v>26272594</v>
      </c>
      <c r="H22" s="242" t="str">
        <f ca="1">IFERROR(INDIRECT(C21&amp;"!$E$28"),"-")</f>
        <v>50%</v>
      </c>
      <c r="I22" s="242">
        <f ca="1">IFERROR(INDIRECT(C21&amp;"!$F$28"),"-")</f>
        <v>25606151</v>
      </c>
      <c r="J22" s="243"/>
    </row>
    <row r="23" spans="2:10" ht="25.2" customHeight="1">
      <c r="B23" s="346">
        <v>44440</v>
      </c>
      <c r="C23" s="342" t="s">
        <v>289</v>
      </c>
      <c r="D23" s="234" t="str">
        <f ca="1">IFERROR(INDIRECT(C23&amp;"!$B$27"),"-")</f>
        <v>材料費</v>
      </c>
      <c r="E23" s="232">
        <f t="shared" ref="E23" ca="1" si="9">IFERROR(INDIRECT(C23&amp;"!$B$3"),"-")</f>
        <v>265.2</v>
      </c>
      <c r="F23" s="232">
        <f ca="1">IFERROR(INDIRECT(C23&amp;"!$C$27"),"-")</f>
        <v>17420000</v>
      </c>
      <c r="G23" s="232">
        <f ca="1">IFERROR(INDIRECT(C23&amp;"!$D$27"),"-")</f>
        <v>19163981</v>
      </c>
      <c r="H23" s="240" t="str">
        <f ca="1">IFERROR(INDIRECT(C23&amp;"!$E$27"),"-")</f>
        <v>110%</v>
      </c>
      <c r="I23" s="240">
        <f ca="1">IFERROR(INDIRECT(C23&amp;"!$F$27"),"-")</f>
        <v>-1743981</v>
      </c>
      <c r="J23" s="244"/>
    </row>
    <row r="24" spans="2:10" ht="25.2" customHeight="1" thickBot="1">
      <c r="B24" s="347"/>
      <c r="C24" s="343"/>
      <c r="D24" s="235" t="str">
        <f ca="1">IFERROR(INDIRECT(C23&amp;"!$B$28"),"-")</f>
        <v>加工費</v>
      </c>
      <c r="E24" s="233">
        <f ca="1">IFERROR(INDIRECT(C23&amp;"!$B$3"),"-")</f>
        <v>265.2</v>
      </c>
      <c r="F24" s="233">
        <f ca="1">IFERROR(INDIRECT(C23&amp;"!$C$28"),"-")</f>
        <v>25580000</v>
      </c>
      <c r="G24" s="233">
        <f ca="1">IFERROR(INDIRECT(C23&amp;"!$D$28"),"-")</f>
        <v>21346666</v>
      </c>
      <c r="H24" s="242" t="str">
        <f ca="1">IFERROR(INDIRECT(C23&amp;"!$E$28"),"-")</f>
        <v>83%</v>
      </c>
      <c r="I24" s="242">
        <f ca="1">IFERROR(INDIRECT(C23&amp;"!$F$28"),"-")</f>
        <v>4233334</v>
      </c>
      <c r="J24" s="243"/>
    </row>
    <row r="25" spans="2:10" ht="25.2" customHeight="1">
      <c r="B25" s="346">
        <v>44440</v>
      </c>
      <c r="C25" s="342" t="s">
        <v>262</v>
      </c>
      <c r="D25" s="234" t="str">
        <f ca="1">IFERROR(INDIRECT(C25&amp;"!$B$27"),"-")</f>
        <v>材料費</v>
      </c>
      <c r="E25" s="232">
        <f t="shared" ref="E25" ca="1" si="10">IFERROR(INDIRECT(C25&amp;"!$B$3"),"-")</f>
        <v>2785.7909999999997</v>
      </c>
      <c r="F25" s="232">
        <f ca="1">IFERROR(INDIRECT(C25&amp;"!$C$27"),"-")</f>
        <v>313252345</v>
      </c>
      <c r="G25" s="232">
        <f ca="1">IFERROR(INDIRECT(C25&amp;"!$D$27"),"-")</f>
        <v>175115402</v>
      </c>
      <c r="H25" s="240" t="str">
        <f ca="1">IFERROR(INDIRECT(C25&amp;"!$E$27"),"-")</f>
        <v>55%</v>
      </c>
      <c r="I25" s="240">
        <f ca="1">IFERROR(INDIRECT(C25&amp;"!$F$27"),"-")</f>
        <v>138136943</v>
      </c>
      <c r="J25" s="244"/>
    </row>
    <row r="26" spans="2:10" ht="25.2" customHeight="1" thickBot="1">
      <c r="B26" s="347"/>
      <c r="C26" s="343"/>
      <c r="D26" s="235" t="str">
        <f ca="1">IFERROR(INDIRECT(C25&amp;"!$B$28"),"-")</f>
        <v>加工費</v>
      </c>
      <c r="E26" s="233">
        <f ca="1">IFERROR(INDIRECT(C25&amp;"!$B$3"),"-")</f>
        <v>2785.7909999999997</v>
      </c>
      <c r="F26" s="233">
        <f ca="1">IFERROR(INDIRECT(C25&amp;"!$C$28"),"-")</f>
        <v>234673682</v>
      </c>
      <c r="G26" s="233">
        <f ca="1">IFERROR(INDIRECT(C25&amp;"!$D$28"),"-")</f>
        <v>67686026</v>
      </c>
      <c r="H26" s="242" t="str">
        <f ca="1">IFERROR(INDIRECT(C25&amp;"!$E$28"),"-")</f>
        <v>28%</v>
      </c>
      <c r="I26" s="242">
        <f ca="1">IFERROR(INDIRECT(C25&amp;"!$F$28"),"-")</f>
        <v>166987656</v>
      </c>
      <c r="J26" s="243"/>
    </row>
    <row r="27" spans="2:10" ht="25.2" customHeight="1">
      <c r="B27" s="340"/>
      <c r="C27" s="342"/>
      <c r="D27" s="234" t="str">
        <f ca="1">IFERROR(INDIRECT(C27&amp;"!$B$27"),"-")</f>
        <v>-</v>
      </c>
      <c r="E27" s="232" t="str">
        <f t="shared" ref="E27" ca="1" si="11">IFERROR(INDIRECT(C27&amp;"!$B$3"),"-")</f>
        <v>-</v>
      </c>
      <c r="F27" s="232" t="str">
        <f ca="1">IFERROR(INDIRECT(C27&amp;"!$C$27"),"-")</f>
        <v>-</v>
      </c>
      <c r="G27" s="232" t="str">
        <f ca="1">IFERROR(INDIRECT(C27&amp;"!$D$27"),"-")</f>
        <v>-</v>
      </c>
      <c r="H27" s="240" t="str">
        <f ca="1">IFERROR(INDIRECT(C27&amp;"!$E$27"),"-")</f>
        <v>-</v>
      </c>
      <c r="I27" s="240" t="str">
        <f ca="1">IFERROR(INDIRECT(C27&amp;"!$F$27"),"-")</f>
        <v>-</v>
      </c>
      <c r="J27" s="244"/>
    </row>
    <row r="28" spans="2:10" ht="18.600000000000001" thickBot="1">
      <c r="B28" s="341"/>
      <c r="C28" s="343"/>
      <c r="D28" s="235" t="str">
        <f ca="1">IFERROR(INDIRECT(C27&amp;"!$B$28"),"-")</f>
        <v>-</v>
      </c>
      <c r="E28" s="233" t="str">
        <f ca="1">IFERROR(INDIRECT(C27&amp;"!$B$3"),"-")</f>
        <v>-</v>
      </c>
      <c r="F28" s="233" t="str">
        <f ca="1">IFERROR(INDIRECT(C27&amp;"!$C$28"),"-")</f>
        <v>-</v>
      </c>
      <c r="G28" s="233" t="str">
        <f ca="1">IFERROR(INDIRECT(C27&amp;"!$D$28"),"-")</f>
        <v>-</v>
      </c>
      <c r="H28" s="242" t="str">
        <f ca="1">IFERROR(INDIRECT(C27&amp;"!$E$28"),"-")</f>
        <v>-</v>
      </c>
      <c r="I28" s="242" t="str">
        <f ca="1">IFERROR(INDIRECT(C27&amp;"!$F$28"),"-")</f>
        <v>-</v>
      </c>
      <c r="J28" s="243"/>
    </row>
    <row r="29" spans="2:10">
      <c r="B29" s="340"/>
      <c r="C29" s="342"/>
      <c r="D29" s="234" t="str">
        <f ca="1">IFERROR(INDIRECT(C29&amp;"!$B$27"),"-")</f>
        <v>-</v>
      </c>
      <c r="E29" s="232" t="str">
        <f t="shared" ref="E29" ca="1" si="12">IFERROR(INDIRECT(C29&amp;"!$B$3"),"-")</f>
        <v>-</v>
      </c>
      <c r="F29" s="232" t="str">
        <f ca="1">IFERROR(INDIRECT(C29&amp;"!$C$27"),"-")</f>
        <v>-</v>
      </c>
      <c r="G29" s="232" t="str">
        <f ca="1">IFERROR(INDIRECT(C29&amp;"!$D$27"),"-")</f>
        <v>-</v>
      </c>
      <c r="H29" s="240" t="str">
        <f ca="1">IFERROR(INDIRECT(C29&amp;"!$E$27"),"-")</f>
        <v>-</v>
      </c>
      <c r="I29" s="240" t="str">
        <f ca="1">IFERROR(INDIRECT(C29&amp;"!$F$27"),"-")</f>
        <v>-</v>
      </c>
      <c r="J29" s="244"/>
    </row>
    <row r="30" spans="2:10" ht="18.600000000000001" thickBot="1">
      <c r="B30" s="341"/>
      <c r="C30" s="343"/>
      <c r="D30" s="235" t="str">
        <f ca="1">IFERROR(INDIRECT(C29&amp;"!$B$28"),"-")</f>
        <v>-</v>
      </c>
      <c r="E30" s="233" t="str">
        <f ca="1">IFERROR(INDIRECT(C29&amp;"!$B$3"),"-")</f>
        <v>-</v>
      </c>
      <c r="F30" s="233" t="str">
        <f ca="1">IFERROR(INDIRECT(C29&amp;"!$C$28"),"-")</f>
        <v>-</v>
      </c>
      <c r="G30" s="233" t="str">
        <f ca="1">IFERROR(INDIRECT(C29&amp;"!$D$28"),"-")</f>
        <v>-</v>
      </c>
      <c r="H30" s="242" t="str">
        <f ca="1">IFERROR(INDIRECT(C29&amp;"!$E$28"),"-")</f>
        <v>-</v>
      </c>
      <c r="I30" s="242" t="str">
        <f ca="1">IFERROR(INDIRECT(C29&amp;"!$F$28"),"-")</f>
        <v>-</v>
      </c>
      <c r="J30" s="243"/>
    </row>
    <row r="31" spans="2:10">
      <c r="B31" s="340"/>
      <c r="C31" s="342"/>
      <c r="D31" s="234" t="str">
        <f ca="1">IFERROR(INDIRECT(C31&amp;"!$B$27"),"-")</f>
        <v>-</v>
      </c>
      <c r="E31" s="232" t="str">
        <f t="shared" ref="E31" ca="1" si="13">IFERROR(INDIRECT(C31&amp;"!$B$3"),"-")</f>
        <v>-</v>
      </c>
      <c r="F31" s="232" t="str">
        <f ca="1">IFERROR(INDIRECT(C31&amp;"!$C$27"),"-")</f>
        <v>-</v>
      </c>
      <c r="G31" s="232" t="str">
        <f ca="1">IFERROR(INDIRECT(C31&amp;"!$D$27"),"-")</f>
        <v>-</v>
      </c>
      <c r="H31" s="240" t="str">
        <f ca="1">IFERROR(INDIRECT(C31&amp;"!$E$27"),"-")</f>
        <v>-</v>
      </c>
      <c r="I31" s="240" t="str">
        <f ca="1">IFERROR(INDIRECT(C31&amp;"!$F$27"),"-")</f>
        <v>-</v>
      </c>
      <c r="J31" s="244"/>
    </row>
    <row r="32" spans="2:10" ht="18.600000000000001" thickBot="1">
      <c r="B32" s="341"/>
      <c r="C32" s="343"/>
      <c r="D32" s="235" t="str">
        <f ca="1">IFERROR(INDIRECT(C31&amp;"!$B$28"),"-")</f>
        <v>-</v>
      </c>
      <c r="E32" s="233" t="str">
        <f ca="1">IFERROR(INDIRECT(C31&amp;"!$B$3"),"-")</f>
        <v>-</v>
      </c>
      <c r="F32" s="233" t="str">
        <f ca="1">IFERROR(INDIRECT(C31&amp;"!$C$28"),"-")</f>
        <v>-</v>
      </c>
      <c r="G32" s="233" t="str">
        <f ca="1">IFERROR(INDIRECT(C31&amp;"!$D$28"),"-")</f>
        <v>-</v>
      </c>
      <c r="H32" s="242" t="str">
        <f ca="1">IFERROR(INDIRECT(C31&amp;"!$E$28"),"-")</f>
        <v>-</v>
      </c>
      <c r="I32" s="242" t="str">
        <f ca="1">IFERROR(INDIRECT(C31&amp;"!$F$28"),"-")</f>
        <v>-</v>
      </c>
      <c r="J32" s="243"/>
    </row>
    <row r="33" spans="2:10">
      <c r="B33" s="340"/>
      <c r="C33" s="342"/>
      <c r="D33" s="234" t="str">
        <f ca="1">IFERROR(INDIRECT(C33&amp;"!$B$27"),"-")</f>
        <v>-</v>
      </c>
      <c r="E33" s="232" t="str">
        <f t="shared" ref="E33" ca="1" si="14">IFERROR(INDIRECT(C33&amp;"!$B$3"),"-")</f>
        <v>-</v>
      </c>
      <c r="F33" s="232" t="str">
        <f ca="1">IFERROR(INDIRECT(C33&amp;"!$C$27"),"-")</f>
        <v>-</v>
      </c>
      <c r="G33" s="232" t="str">
        <f ca="1">IFERROR(INDIRECT(C33&amp;"!$D$27"),"-")</f>
        <v>-</v>
      </c>
      <c r="H33" s="240" t="str">
        <f ca="1">IFERROR(INDIRECT(C33&amp;"!$E$27"),"-")</f>
        <v>-</v>
      </c>
      <c r="I33" s="240" t="str">
        <f ca="1">IFERROR(INDIRECT(C33&amp;"!$F$27"),"-")</f>
        <v>-</v>
      </c>
      <c r="J33" s="244"/>
    </row>
    <row r="34" spans="2:10" ht="18.600000000000001" thickBot="1">
      <c r="B34" s="341"/>
      <c r="C34" s="343"/>
      <c r="D34" s="235" t="str">
        <f ca="1">IFERROR(INDIRECT(C33&amp;"!$B$28"),"-")</f>
        <v>-</v>
      </c>
      <c r="E34" s="233" t="str">
        <f ca="1">IFERROR(INDIRECT(C33&amp;"!$B$3"),"-")</f>
        <v>-</v>
      </c>
      <c r="F34" s="233" t="str">
        <f ca="1">IFERROR(INDIRECT(C33&amp;"!$C$28"),"-")</f>
        <v>-</v>
      </c>
      <c r="G34" s="233" t="str">
        <f ca="1">IFERROR(INDIRECT(C33&amp;"!$D$28"),"-")</f>
        <v>-</v>
      </c>
      <c r="H34" s="242" t="str">
        <f ca="1">IFERROR(INDIRECT(C33&amp;"!$E$28"),"-")</f>
        <v>-</v>
      </c>
      <c r="I34" s="242" t="str">
        <f ca="1">IFERROR(INDIRECT(C33&amp;"!$F$28"),"-")</f>
        <v>-</v>
      </c>
      <c r="J34" s="243"/>
    </row>
    <row r="35" spans="2:10">
      <c r="B35" s="340"/>
      <c r="C35" s="342"/>
      <c r="D35" s="234" t="str">
        <f ca="1">IFERROR(INDIRECT(C35&amp;"!$B$27"),"-")</f>
        <v>-</v>
      </c>
      <c r="E35" s="232" t="str">
        <f t="shared" ref="E35" ca="1" si="15">IFERROR(INDIRECT(C35&amp;"!$B$3"),"-")</f>
        <v>-</v>
      </c>
      <c r="F35" s="232" t="str">
        <f ca="1">IFERROR(INDIRECT(C35&amp;"!$C$27"),"-")</f>
        <v>-</v>
      </c>
      <c r="G35" s="232" t="str">
        <f ca="1">IFERROR(INDIRECT(C35&amp;"!$D$27"),"-")</f>
        <v>-</v>
      </c>
      <c r="H35" s="240" t="str">
        <f ca="1">IFERROR(INDIRECT(C35&amp;"!$E$27"),"-")</f>
        <v>-</v>
      </c>
      <c r="I35" s="240" t="str">
        <f ca="1">IFERROR(INDIRECT(C35&amp;"!$F$27"),"-")</f>
        <v>-</v>
      </c>
      <c r="J35" s="244"/>
    </row>
    <row r="36" spans="2:10" ht="18.600000000000001" thickBot="1">
      <c r="B36" s="341"/>
      <c r="C36" s="343"/>
      <c r="D36" s="235" t="str">
        <f ca="1">IFERROR(INDIRECT(C35&amp;"!$B$28"),"-")</f>
        <v>-</v>
      </c>
      <c r="E36" s="233" t="str">
        <f ca="1">IFERROR(INDIRECT(C35&amp;"!$B$3"),"-")</f>
        <v>-</v>
      </c>
      <c r="F36" s="233" t="str">
        <f ca="1">IFERROR(INDIRECT(C35&amp;"!$C$28"),"-")</f>
        <v>-</v>
      </c>
      <c r="G36" s="233" t="str">
        <f ca="1">IFERROR(INDIRECT(C35&amp;"!$D$28"),"-")</f>
        <v>-</v>
      </c>
      <c r="H36" s="242" t="str">
        <f ca="1">IFERROR(INDIRECT(C35&amp;"!$E$28"),"-")</f>
        <v>-</v>
      </c>
      <c r="I36" s="242" t="str">
        <f ca="1">IFERROR(INDIRECT(C35&amp;"!$F$28"),"-")</f>
        <v>-</v>
      </c>
      <c r="J36" s="243"/>
    </row>
    <row r="37" spans="2:10">
      <c r="B37" s="340"/>
      <c r="C37" s="342"/>
      <c r="D37" s="234" t="str">
        <f ca="1">IFERROR(INDIRECT(C37&amp;"!$B$27"),"-")</f>
        <v>-</v>
      </c>
      <c r="E37" s="232" t="str">
        <f t="shared" ref="E37" ca="1" si="16">IFERROR(INDIRECT(C37&amp;"!$B$3"),"-")</f>
        <v>-</v>
      </c>
      <c r="F37" s="232" t="str">
        <f ca="1">IFERROR(INDIRECT(C37&amp;"!$C$27"),"-")</f>
        <v>-</v>
      </c>
      <c r="G37" s="232" t="str">
        <f ca="1">IFERROR(INDIRECT(C37&amp;"!$D$27"),"-")</f>
        <v>-</v>
      </c>
      <c r="H37" s="240" t="str">
        <f ca="1">IFERROR(INDIRECT(C37&amp;"!$E$27"),"-")</f>
        <v>-</v>
      </c>
      <c r="I37" s="240" t="str">
        <f ca="1">IFERROR(INDIRECT(C37&amp;"!$F$27"),"-")</f>
        <v>-</v>
      </c>
      <c r="J37" s="244"/>
    </row>
    <row r="38" spans="2:10" ht="18.600000000000001" thickBot="1">
      <c r="B38" s="341"/>
      <c r="C38" s="343"/>
      <c r="D38" s="235" t="str">
        <f ca="1">IFERROR(INDIRECT(C37&amp;"!$B$28"),"-")</f>
        <v>-</v>
      </c>
      <c r="E38" s="233" t="str">
        <f ca="1">IFERROR(INDIRECT(C37&amp;"!$B$3"),"-")</f>
        <v>-</v>
      </c>
      <c r="F38" s="233" t="str">
        <f ca="1">IFERROR(INDIRECT(C37&amp;"!$C$28"),"-")</f>
        <v>-</v>
      </c>
      <c r="G38" s="233" t="str">
        <f ca="1">IFERROR(INDIRECT(C37&amp;"!$D$28"),"-")</f>
        <v>-</v>
      </c>
      <c r="H38" s="242" t="str">
        <f ca="1">IFERROR(INDIRECT(C37&amp;"!$E$28"),"-")</f>
        <v>-</v>
      </c>
      <c r="I38" s="242" t="str">
        <f ca="1">IFERROR(INDIRECT(C37&amp;"!$F$28"),"-")</f>
        <v>-</v>
      </c>
      <c r="J38" s="243"/>
    </row>
    <row r="39" spans="2:10">
      <c r="B39" s="340"/>
      <c r="C39" s="342"/>
      <c r="D39" s="234" t="str">
        <f ca="1">IFERROR(INDIRECT(C39&amp;"!$B$27"),"-")</f>
        <v>-</v>
      </c>
      <c r="E39" s="232" t="str">
        <f t="shared" ref="E39" ca="1" si="17">IFERROR(INDIRECT(C39&amp;"!$B$3"),"-")</f>
        <v>-</v>
      </c>
      <c r="F39" s="232" t="str">
        <f ca="1">IFERROR(INDIRECT(C39&amp;"!$C$27"),"-")</f>
        <v>-</v>
      </c>
      <c r="G39" s="232" t="str">
        <f ca="1">IFERROR(INDIRECT(C39&amp;"!$D$27"),"-")</f>
        <v>-</v>
      </c>
      <c r="H39" s="240" t="str">
        <f ca="1">IFERROR(INDIRECT(C39&amp;"!$E$27"),"-")</f>
        <v>-</v>
      </c>
      <c r="I39" s="240" t="str">
        <f ca="1">IFERROR(INDIRECT(C39&amp;"!$F$27"),"-")</f>
        <v>-</v>
      </c>
      <c r="J39" s="244"/>
    </row>
    <row r="40" spans="2:10" ht="18.600000000000001" thickBot="1">
      <c r="B40" s="341"/>
      <c r="C40" s="343"/>
      <c r="D40" s="235" t="str">
        <f ca="1">IFERROR(INDIRECT(C39&amp;"!$B$28"),"-")</f>
        <v>-</v>
      </c>
      <c r="E40" s="233" t="str">
        <f ca="1">IFERROR(INDIRECT(C39&amp;"!$B$3"),"-")</f>
        <v>-</v>
      </c>
      <c r="F40" s="233" t="str">
        <f ca="1">IFERROR(INDIRECT(C39&amp;"!$C$28"),"-")</f>
        <v>-</v>
      </c>
      <c r="G40" s="233" t="str">
        <f ca="1">IFERROR(INDIRECT(C39&amp;"!$D$28"),"-")</f>
        <v>-</v>
      </c>
      <c r="H40" s="242" t="str">
        <f ca="1">IFERROR(INDIRECT(C39&amp;"!$E$28"),"-")</f>
        <v>-</v>
      </c>
      <c r="I40" s="242" t="str">
        <f ca="1">IFERROR(INDIRECT(C39&amp;"!$F$28"),"-")</f>
        <v>-</v>
      </c>
      <c r="J40" s="243"/>
    </row>
    <row r="41" spans="2:10">
      <c r="B41" s="340"/>
      <c r="C41" s="342"/>
      <c r="D41" s="234" t="str">
        <f ca="1">IFERROR(INDIRECT(C41&amp;"!$B$27"),"-")</f>
        <v>-</v>
      </c>
      <c r="E41" s="232" t="str">
        <f t="shared" ref="E41" ca="1" si="18">IFERROR(INDIRECT(C41&amp;"!$B$3"),"-")</f>
        <v>-</v>
      </c>
      <c r="F41" s="232" t="str">
        <f ca="1">IFERROR(INDIRECT(C41&amp;"!$C$27"),"-")</f>
        <v>-</v>
      </c>
      <c r="G41" s="232" t="str">
        <f ca="1">IFERROR(INDIRECT(C41&amp;"!$D$27"),"-")</f>
        <v>-</v>
      </c>
      <c r="H41" s="240" t="str">
        <f ca="1">IFERROR(INDIRECT(C41&amp;"!$E$27"),"-")</f>
        <v>-</v>
      </c>
      <c r="I41" s="240" t="str">
        <f ca="1">IFERROR(INDIRECT(C41&amp;"!$F$27"),"-")</f>
        <v>-</v>
      </c>
      <c r="J41" s="244"/>
    </row>
    <row r="42" spans="2:10" ht="18.600000000000001" thickBot="1">
      <c r="B42" s="341"/>
      <c r="C42" s="343"/>
      <c r="D42" s="235" t="str">
        <f ca="1">IFERROR(INDIRECT(C41&amp;"!$B$28"),"-")</f>
        <v>-</v>
      </c>
      <c r="E42" s="233" t="str">
        <f ca="1">IFERROR(INDIRECT(C41&amp;"!$B$3"),"-")</f>
        <v>-</v>
      </c>
      <c r="F42" s="233" t="str">
        <f ca="1">IFERROR(INDIRECT(C41&amp;"!$C$28"),"-")</f>
        <v>-</v>
      </c>
      <c r="G42" s="233" t="str">
        <f ca="1">IFERROR(INDIRECT(C41&amp;"!$D$28"),"-")</f>
        <v>-</v>
      </c>
      <c r="H42" s="242" t="str">
        <f ca="1">IFERROR(INDIRECT(C41&amp;"!$E$28"),"-")</f>
        <v>-</v>
      </c>
      <c r="I42" s="242" t="str">
        <f ca="1">IFERROR(INDIRECT(C41&amp;"!$F$28"),"-")</f>
        <v>-</v>
      </c>
      <c r="J42" s="243"/>
    </row>
    <row r="43" spans="2:10">
      <c r="B43" s="340"/>
      <c r="C43" s="342"/>
      <c r="D43" s="234" t="str">
        <f ca="1">IFERROR(INDIRECT(C43&amp;"!$B$27"),"-")</f>
        <v>-</v>
      </c>
      <c r="E43" s="232" t="str">
        <f t="shared" ref="E43" ca="1" si="19">IFERROR(INDIRECT(C43&amp;"!$B$3"),"-")</f>
        <v>-</v>
      </c>
      <c r="F43" s="232" t="str">
        <f ca="1">IFERROR(INDIRECT(C43&amp;"!$C$27"),"-")</f>
        <v>-</v>
      </c>
      <c r="G43" s="232" t="str">
        <f ca="1">IFERROR(INDIRECT(C43&amp;"!$D$27"),"-")</f>
        <v>-</v>
      </c>
      <c r="H43" s="240" t="str">
        <f ca="1">IFERROR(INDIRECT(C43&amp;"!$E$27"),"-")</f>
        <v>-</v>
      </c>
      <c r="I43" s="240" t="str">
        <f ca="1">IFERROR(INDIRECT(C43&amp;"!$F$27"),"-")</f>
        <v>-</v>
      </c>
      <c r="J43" s="244"/>
    </row>
    <row r="44" spans="2:10" ht="18.600000000000001" thickBot="1">
      <c r="B44" s="341"/>
      <c r="C44" s="343"/>
      <c r="D44" s="235" t="str">
        <f ca="1">IFERROR(INDIRECT(C43&amp;"!$B$28"),"-")</f>
        <v>-</v>
      </c>
      <c r="E44" s="233" t="str">
        <f ca="1">IFERROR(INDIRECT(C43&amp;"!$B$3"),"-")</f>
        <v>-</v>
      </c>
      <c r="F44" s="233" t="str">
        <f ca="1">IFERROR(INDIRECT(C43&amp;"!$C$28"),"-")</f>
        <v>-</v>
      </c>
      <c r="G44" s="233" t="str">
        <f ca="1">IFERROR(INDIRECT(C43&amp;"!$D$28"),"-")</f>
        <v>-</v>
      </c>
      <c r="H44" s="242" t="str">
        <f ca="1">IFERROR(INDIRECT(C43&amp;"!$E$28"),"-")</f>
        <v>-</v>
      </c>
      <c r="I44" s="242" t="str">
        <f ca="1">IFERROR(INDIRECT(C43&amp;"!$F$28"),"-")</f>
        <v>-</v>
      </c>
      <c r="J44" s="243"/>
    </row>
    <row r="45" spans="2:10">
      <c r="B45" s="340"/>
      <c r="C45" s="342"/>
      <c r="D45" s="234" t="str">
        <f ca="1">IFERROR(INDIRECT(C45&amp;"!$B$27"),"-")</f>
        <v>-</v>
      </c>
      <c r="E45" s="232" t="str">
        <f t="shared" ref="E45" ca="1" si="20">IFERROR(INDIRECT(C45&amp;"!$B$3"),"-")</f>
        <v>-</v>
      </c>
      <c r="F45" s="232" t="str">
        <f ca="1">IFERROR(INDIRECT(C45&amp;"!$C$27"),"-")</f>
        <v>-</v>
      </c>
      <c r="G45" s="232" t="str">
        <f ca="1">IFERROR(INDIRECT(C45&amp;"!$D$27"),"-")</f>
        <v>-</v>
      </c>
      <c r="H45" s="240" t="str">
        <f ca="1">IFERROR(INDIRECT(C45&amp;"!$E$27"),"-")</f>
        <v>-</v>
      </c>
      <c r="I45" s="240" t="str">
        <f ca="1">IFERROR(INDIRECT(C45&amp;"!$F$27"),"-")</f>
        <v>-</v>
      </c>
      <c r="J45" s="244"/>
    </row>
    <row r="46" spans="2:10" ht="18.600000000000001" thickBot="1">
      <c r="B46" s="341"/>
      <c r="C46" s="343"/>
      <c r="D46" s="235" t="str">
        <f ca="1">IFERROR(INDIRECT(C45&amp;"!$B$28"),"-")</f>
        <v>-</v>
      </c>
      <c r="E46" s="233" t="str">
        <f ca="1">IFERROR(INDIRECT(C45&amp;"!$B$3"),"-")</f>
        <v>-</v>
      </c>
      <c r="F46" s="233" t="str">
        <f ca="1">IFERROR(INDIRECT(C45&amp;"!$C$28"),"-")</f>
        <v>-</v>
      </c>
      <c r="G46" s="233" t="str">
        <f ca="1">IFERROR(INDIRECT(C45&amp;"!$D$28"),"-")</f>
        <v>-</v>
      </c>
      <c r="H46" s="242" t="str">
        <f ca="1">IFERROR(INDIRECT(C45&amp;"!$E$28"),"-")</f>
        <v>-</v>
      </c>
      <c r="I46" s="242" t="str">
        <f ca="1">IFERROR(INDIRECT(C45&amp;"!$F$28"),"-")</f>
        <v>-</v>
      </c>
      <c r="J46" s="243"/>
    </row>
    <row r="47" spans="2:10">
      <c r="B47" s="340"/>
      <c r="C47" s="342"/>
      <c r="D47" s="234" t="str">
        <f ca="1">IFERROR(INDIRECT(C47&amp;"!$B$27"),"-")</f>
        <v>-</v>
      </c>
      <c r="E47" s="232" t="str">
        <f t="shared" ref="E47" ca="1" si="21">IFERROR(INDIRECT(C47&amp;"!$B$3"),"-")</f>
        <v>-</v>
      </c>
      <c r="F47" s="232" t="str">
        <f ca="1">IFERROR(INDIRECT(C47&amp;"!$C$27"),"-")</f>
        <v>-</v>
      </c>
      <c r="G47" s="232" t="str">
        <f ca="1">IFERROR(INDIRECT(C47&amp;"!$D$27"),"-")</f>
        <v>-</v>
      </c>
      <c r="H47" s="240" t="str">
        <f ca="1">IFERROR(INDIRECT(C47&amp;"!$E$27"),"-")</f>
        <v>-</v>
      </c>
      <c r="I47" s="240" t="str">
        <f ca="1">IFERROR(INDIRECT(C47&amp;"!$F$27"),"-")</f>
        <v>-</v>
      </c>
      <c r="J47" s="244"/>
    </row>
    <row r="48" spans="2:10" ht="18.600000000000001" thickBot="1">
      <c r="B48" s="341"/>
      <c r="C48" s="343"/>
      <c r="D48" s="235" t="str">
        <f ca="1">IFERROR(INDIRECT(C47&amp;"!$B$28"),"-")</f>
        <v>-</v>
      </c>
      <c r="E48" s="233" t="str">
        <f ca="1">IFERROR(INDIRECT(C47&amp;"!$B$3"),"-")</f>
        <v>-</v>
      </c>
      <c r="F48" s="233" t="str">
        <f ca="1">IFERROR(INDIRECT(C47&amp;"!$C$28"),"-")</f>
        <v>-</v>
      </c>
      <c r="G48" s="233" t="str">
        <f ca="1">IFERROR(INDIRECT(C47&amp;"!$D$28"),"-")</f>
        <v>-</v>
      </c>
      <c r="H48" s="242" t="str">
        <f ca="1">IFERROR(INDIRECT(C47&amp;"!$E$28"),"-")</f>
        <v>-</v>
      </c>
      <c r="I48" s="242" t="str">
        <f ca="1">IFERROR(INDIRECT(C47&amp;"!$F$28"),"-")</f>
        <v>-</v>
      </c>
      <c r="J48" s="243"/>
    </row>
    <row r="49" spans="2:10">
      <c r="B49" s="340"/>
      <c r="C49" s="342"/>
      <c r="D49" s="234" t="str">
        <f ca="1">IFERROR(INDIRECT(C49&amp;"!$B$27"),"-")</f>
        <v>-</v>
      </c>
      <c r="E49" s="232" t="str">
        <f t="shared" ref="E49" ca="1" si="22">IFERROR(INDIRECT(C49&amp;"!$B$3"),"-")</f>
        <v>-</v>
      </c>
      <c r="F49" s="232" t="str">
        <f ca="1">IFERROR(INDIRECT(C49&amp;"!$C$27"),"-")</f>
        <v>-</v>
      </c>
      <c r="G49" s="232" t="str">
        <f ca="1">IFERROR(INDIRECT(C49&amp;"!$D$27"),"-")</f>
        <v>-</v>
      </c>
      <c r="H49" s="240" t="str">
        <f ca="1">IFERROR(INDIRECT(C49&amp;"!$E$27"),"-")</f>
        <v>-</v>
      </c>
      <c r="I49" s="240" t="str">
        <f ca="1">IFERROR(INDIRECT(C49&amp;"!$F$27"),"-")</f>
        <v>-</v>
      </c>
      <c r="J49" s="244"/>
    </row>
    <row r="50" spans="2:10" ht="18.600000000000001" thickBot="1">
      <c r="B50" s="341"/>
      <c r="C50" s="343"/>
      <c r="D50" s="235" t="str">
        <f ca="1">IFERROR(INDIRECT(C49&amp;"!$B$28"),"-")</f>
        <v>-</v>
      </c>
      <c r="E50" s="233" t="str">
        <f ca="1">IFERROR(INDIRECT(C49&amp;"!$B$3"),"-")</f>
        <v>-</v>
      </c>
      <c r="F50" s="233" t="str">
        <f ca="1">IFERROR(INDIRECT(C49&amp;"!$C$28"),"-")</f>
        <v>-</v>
      </c>
      <c r="G50" s="233" t="str">
        <f ca="1">IFERROR(INDIRECT(C49&amp;"!$D$28"),"-")</f>
        <v>-</v>
      </c>
      <c r="H50" s="242" t="str">
        <f ca="1">IFERROR(INDIRECT(C49&amp;"!$E$28"),"-")</f>
        <v>-</v>
      </c>
      <c r="I50" s="242" t="str">
        <f ca="1">IFERROR(INDIRECT(C49&amp;"!$F$28"),"-")</f>
        <v>-</v>
      </c>
      <c r="J50" s="243"/>
    </row>
    <row r="51" spans="2:10">
      <c r="B51" s="340"/>
      <c r="C51" s="342"/>
      <c r="D51" s="234" t="str">
        <f ca="1">IFERROR(INDIRECT(C51&amp;"!$B$27"),"-")</f>
        <v>-</v>
      </c>
      <c r="E51" s="232" t="str">
        <f t="shared" ref="E51" ca="1" si="23">IFERROR(INDIRECT(C51&amp;"!$B$3"),"-")</f>
        <v>-</v>
      </c>
      <c r="F51" s="232" t="str">
        <f ca="1">IFERROR(INDIRECT(C51&amp;"!$C$27"),"-")</f>
        <v>-</v>
      </c>
      <c r="G51" s="232" t="str">
        <f ca="1">IFERROR(INDIRECT(C51&amp;"!$D$27"),"-")</f>
        <v>-</v>
      </c>
      <c r="H51" s="240" t="str">
        <f ca="1">IFERROR(INDIRECT(C51&amp;"!$E$27"),"-")</f>
        <v>-</v>
      </c>
      <c r="I51" s="240" t="str">
        <f ca="1">IFERROR(INDIRECT(C51&amp;"!$F$27"),"-")</f>
        <v>-</v>
      </c>
      <c r="J51" s="244"/>
    </row>
    <row r="52" spans="2:10" ht="18.600000000000001" thickBot="1">
      <c r="B52" s="341"/>
      <c r="C52" s="343"/>
      <c r="D52" s="235" t="str">
        <f ca="1">IFERROR(INDIRECT(C51&amp;"!$B$28"),"-")</f>
        <v>-</v>
      </c>
      <c r="E52" s="233" t="str">
        <f ca="1">IFERROR(INDIRECT(C51&amp;"!$B$3"),"-")</f>
        <v>-</v>
      </c>
      <c r="F52" s="233" t="str">
        <f ca="1">IFERROR(INDIRECT(C51&amp;"!$C$28"),"-")</f>
        <v>-</v>
      </c>
      <c r="G52" s="233" t="str">
        <f ca="1">IFERROR(INDIRECT(C51&amp;"!$D$28"),"-")</f>
        <v>-</v>
      </c>
      <c r="H52" s="242" t="str">
        <f ca="1">IFERROR(INDIRECT(C51&amp;"!$E$28"),"-")</f>
        <v>-</v>
      </c>
      <c r="I52" s="242" t="str">
        <f ca="1">IFERROR(INDIRECT(C51&amp;"!$F$28"),"-")</f>
        <v>-</v>
      </c>
      <c r="J52" s="243"/>
    </row>
    <row r="53" spans="2:10">
      <c r="B53" s="340"/>
      <c r="C53" s="342"/>
      <c r="D53" s="234" t="str">
        <f ca="1">IFERROR(INDIRECT(C53&amp;"!$B$27"),"-")</f>
        <v>-</v>
      </c>
      <c r="E53" s="232" t="str">
        <f t="shared" ref="E53" ca="1" si="24">IFERROR(INDIRECT(C53&amp;"!$B$3"),"-")</f>
        <v>-</v>
      </c>
      <c r="F53" s="232" t="str">
        <f ca="1">IFERROR(INDIRECT(C53&amp;"!$C$27"),"-")</f>
        <v>-</v>
      </c>
      <c r="G53" s="232" t="str">
        <f ca="1">IFERROR(INDIRECT(C53&amp;"!$D$27"),"-")</f>
        <v>-</v>
      </c>
      <c r="H53" s="240" t="str">
        <f ca="1">IFERROR(INDIRECT(C53&amp;"!$E$27"),"-")</f>
        <v>-</v>
      </c>
      <c r="I53" s="240" t="str">
        <f ca="1">IFERROR(INDIRECT(C53&amp;"!$F$27"),"-")</f>
        <v>-</v>
      </c>
      <c r="J53" s="244"/>
    </row>
    <row r="54" spans="2:10" ht="18.600000000000001" thickBot="1">
      <c r="B54" s="341"/>
      <c r="C54" s="343"/>
      <c r="D54" s="235" t="str">
        <f ca="1">IFERROR(INDIRECT(C53&amp;"!$B$28"),"-")</f>
        <v>-</v>
      </c>
      <c r="E54" s="233" t="str">
        <f ca="1">IFERROR(INDIRECT(C53&amp;"!$B$3"),"-")</f>
        <v>-</v>
      </c>
      <c r="F54" s="233" t="str">
        <f ca="1">IFERROR(INDIRECT(C53&amp;"!$C$28"),"-")</f>
        <v>-</v>
      </c>
      <c r="G54" s="233" t="str">
        <f ca="1">IFERROR(INDIRECT(C53&amp;"!$D$28"),"-")</f>
        <v>-</v>
      </c>
      <c r="H54" s="242" t="str">
        <f ca="1">IFERROR(INDIRECT(C53&amp;"!$E$28"),"-")</f>
        <v>-</v>
      </c>
      <c r="I54" s="242" t="str">
        <f ca="1">IFERROR(INDIRECT(C53&amp;"!$F$28"),"-")</f>
        <v>-</v>
      </c>
      <c r="J54" s="243"/>
    </row>
    <row r="56" spans="2:10">
      <c r="C56" s="297"/>
      <c r="D56" s="298" t="s">
        <v>431</v>
      </c>
      <c r="E56" s="299" t="s">
        <v>432</v>
      </c>
      <c r="F56" s="299" t="s">
        <v>117</v>
      </c>
      <c r="H56" s="295"/>
      <c r="I56" s="295"/>
    </row>
    <row r="57" spans="2:10">
      <c r="C57" s="297" t="s">
        <v>422</v>
      </c>
      <c r="D57" s="298">
        <v>1108232</v>
      </c>
      <c r="E57" s="299">
        <f>F57-D57</f>
        <v>5551448</v>
      </c>
      <c r="F57" s="299">
        <v>6659680</v>
      </c>
    </row>
    <row r="58" spans="2:10">
      <c r="C58" s="297" t="s">
        <v>423</v>
      </c>
      <c r="D58" s="298">
        <v>1108232</v>
      </c>
      <c r="E58" s="299">
        <f t="shared" ref="E58:E61" si="25">F58-D58</f>
        <v>6019576</v>
      </c>
      <c r="F58" s="299">
        <v>7127808</v>
      </c>
    </row>
    <row r="59" spans="2:10">
      <c r="C59" s="297" t="s">
        <v>424</v>
      </c>
      <c r="D59" s="298">
        <v>1108232</v>
      </c>
      <c r="E59" s="299">
        <f t="shared" si="25"/>
        <v>7755258</v>
      </c>
      <c r="F59" s="299">
        <v>8863490</v>
      </c>
    </row>
    <row r="60" spans="2:10">
      <c r="C60" s="297" t="s">
        <v>433</v>
      </c>
      <c r="D60" s="298">
        <v>3033602</v>
      </c>
      <c r="E60" s="299">
        <f t="shared" si="25"/>
        <v>363428</v>
      </c>
      <c r="F60" s="299">
        <v>3397030</v>
      </c>
      <c r="H60" s="295"/>
      <c r="I60" s="295"/>
    </row>
    <row r="61" spans="2:10">
      <c r="C61" s="297" t="s">
        <v>425</v>
      </c>
      <c r="D61" s="298">
        <v>1108232</v>
      </c>
      <c r="E61" s="299">
        <f t="shared" si="25"/>
        <v>7217600</v>
      </c>
      <c r="F61" s="299">
        <v>8325832</v>
      </c>
    </row>
    <row r="62" spans="2:10">
      <c r="C62" s="297" t="s">
        <v>426</v>
      </c>
      <c r="D62" s="298"/>
      <c r="E62" s="299"/>
      <c r="F62" s="299"/>
    </row>
    <row r="63" spans="2:10">
      <c r="C63" s="297" t="s">
        <v>427</v>
      </c>
      <c r="D63" s="298"/>
      <c r="E63" s="299"/>
      <c r="F63" s="299"/>
    </row>
    <row r="64" spans="2:10">
      <c r="C64" s="297" t="s">
        <v>433</v>
      </c>
      <c r="D64" s="298"/>
      <c r="E64" s="299"/>
      <c r="F64" s="299"/>
      <c r="H64" s="295"/>
      <c r="I64" s="295"/>
    </row>
    <row r="65" spans="3:9">
      <c r="C65" s="297" t="s">
        <v>428</v>
      </c>
      <c r="D65" s="298"/>
      <c r="E65" s="299"/>
      <c r="F65" s="299"/>
    </row>
    <row r="66" spans="3:9">
      <c r="C66" s="297" t="s">
        <v>429</v>
      </c>
      <c r="D66" s="298"/>
      <c r="E66" s="299"/>
      <c r="F66" s="299"/>
    </row>
    <row r="67" spans="3:9">
      <c r="C67" s="297" t="s">
        <v>430</v>
      </c>
      <c r="D67" s="298"/>
      <c r="E67" s="299"/>
      <c r="F67" s="299"/>
    </row>
    <row r="68" spans="3:9">
      <c r="C68" s="297" t="s">
        <v>433</v>
      </c>
      <c r="D68" s="298"/>
      <c r="E68" s="299"/>
      <c r="F68" s="299"/>
      <c r="H68" s="295"/>
      <c r="I68" s="295"/>
    </row>
    <row r="69" spans="3:9">
      <c r="C69" s="297" t="s">
        <v>438</v>
      </c>
      <c r="D69" s="298"/>
      <c r="E69" s="299"/>
      <c r="F69" s="299"/>
      <c r="H69" s="295"/>
      <c r="I69" s="295"/>
    </row>
    <row r="70" spans="3:9">
      <c r="C70" s="297" t="s">
        <v>439</v>
      </c>
      <c r="D70" s="298"/>
      <c r="E70" s="299"/>
      <c r="F70" s="299"/>
      <c r="H70" s="295"/>
      <c r="I70" s="295"/>
    </row>
    <row r="71" spans="3:9">
      <c r="C71" s="297" t="s">
        <v>440</v>
      </c>
      <c r="D71" s="298"/>
      <c r="E71" s="299"/>
      <c r="F71" s="299"/>
      <c r="H71" s="295"/>
      <c r="I71" s="295"/>
    </row>
    <row r="72" spans="3:9">
      <c r="C72" s="297" t="s">
        <v>433</v>
      </c>
      <c r="D72" s="298"/>
      <c r="E72" s="299"/>
      <c r="F72" s="299"/>
      <c r="H72" s="295"/>
      <c r="I72" s="295"/>
    </row>
    <row r="73" spans="3:9">
      <c r="C73" s="338" t="s">
        <v>441</v>
      </c>
      <c r="D73" s="338"/>
      <c r="E73" s="338"/>
      <c r="F73" s="299">
        <f>SUM(F57:F67)</f>
        <v>34373840</v>
      </c>
      <c r="H73" s="295"/>
      <c r="I73" s="295"/>
    </row>
    <row r="74" spans="3:9">
      <c r="C74" s="338" t="s">
        <v>434</v>
      </c>
      <c r="D74" s="338"/>
      <c r="E74" s="338"/>
      <c r="F74" s="299">
        <f ca="1">SUM(I5:I54)</f>
        <v>363743729.80000001</v>
      </c>
    </row>
    <row r="75" spans="3:9">
      <c r="C75" s="339" t="s">
        <v>435</v>
      </c>
      <c r="D75" s="339"/>
      <c r="E75" s="339"/>
      <c r="F75" s="300">
        <f ca="1">F74-F73</f>
        <v>329369889.80000001</v>
      </c>
    </row>
    <row r="76" spans="3:9">
      <c r="C76" s="338" t="s">
        <v>436</v>
      </c>
      <c r="D76" s="338"/>
      <c r="E76" s="338"/>
      <c r="F76" s="299">
        <f>SUM(D57:D67)</f>
        <v>7466530</v>
      </c>
    </row>
    <row r="77" spans="3:9">
      <c r="C77" s="339" t="s">
        <v>437</v>
      </c>
      <c r="D77" s="339"/>
      <c r="E77" s="339"/>
      <c r="F77" s="300">
        <f ca="1">F75+F76</f>
        <v>336836419.80000001</v>
      </c>
    </row>
  </sheetData>
  <mergeCells count="55">
    <mergeCell ref="B27:B28"/>
    <mergeCell ref="C27:C28"/>
    <mergeCell ref="B25:B26"/>
    <mergeCell ref="B19:B20"/>
    <mergeCell ref="B15:B16"/>
    <mergeCell ref="B17:B18"/>
    <mergeCell ref="C17:C18"/>
    <mergeCell ref="C15:C16"/>
    <mergeCell ref="C25:C26"/>
    <mergeCell ref="B9:B10"/>
    <mergeCell ref="B7:B8"/>
    <mergeCell ref="B5:B6"/>
    <mergeCell ref="B23:B24"/>
    <mergeCell ref="C19:C20"/>
    <mergeCell ref="B11:B12"/>
    <mergeCell ref="B21:B22"/>
    <mergeCell ref="B13:B14"/>
    <mergeCell ref="C5:C6"/>
    <mergeCell ref="C7:C8"/>
    <mergeCell ref="C9:C10"/>
    <mergeCell ref="C13:C14"/>
    <mergeCell ref="C21:C22"/>
    <mergeCell ref="C23:C24"/>
    <mergeCell ref="C11:C12"/>
    <mergeCell ref="B29:B30"/>
    <mergeCell ref="C29:C30"/>
    <mergeCell ref="B31:B32"/>
    <mergeCell ref="C31:C32"/>
    <mergeCell ref="B33:B34"/>
    <mergeCell ref="C33:C34"/>
    <mergeCell ref="B35:B36"/>
    <mergeCell ref="C35:C36"/>
    <mergeCell ref="B37:B38"/>
    <mergeCell ref="C37:C38"/>
    <mergeCell ref="B39:B40"/>
    <mergeCell ref="C39:C40"/>
    <mergeCell ref="B41:B42"/>
    <mergeCell ref="C41:C42"/>
    <mergeCell ref="B43:B44"/>
    <mergeCell ref="C43:C44"/>
    <mergeCell ref="B45:B46"/>
    <mergeCell ref="C45:C46"/>
    <mergeCell ref="B47:B48"/>
    <mergeCell ref="C47:C48"/>
    <mergeCell ref="B49:B50"/>
    <mergeCell ref="C49:C50"/>
    <mergeCell ref="B51:B52"/>
    <mergeCell ref="C51:C52"/>
    <mergeCell ref="C76:E76"/>
    <mergeCell ref="C77:E77"/>
    <mergeCell ref="B53:B54"/>
    <mergeCell ref="C53:C54"/>
    <mergeCell ref="C73:E73"/>
    <mergeCell ref="C74:E74"/>
    <mergeCell ref="C75:E75"/>
  </mergeCells>
  <phoneticPr fontId="1"/>
  <pageMargins left="0.7" right="0.7" top="0.75" bottom="0.75" header="0.51180555555555496" footer="0.51180555555555496"/>
  <pageSetup paperSize="9" scale="75" fitToHeight="0" orientation="landscape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2D050"/>
  </sheetPr>
  <dimension ref="A1:X102"/>
  <sheetViews>
    <sheetView view="pageBreakPreview" topLeftCell="A19" zoomScale="60" zoomScaleNormal="68" workbookViewId="0">
      <selection activeCell="M12" sqref="M12"/>
    </sheetView>
  </sheetViews>
  <sheetFormatPr defaultColWidth="8.69921875" defaultRowHeight="18"/>
  <cols>
    <col min="1" max="1" width="4.09765625" style="1" customWidth="1"/>
    <col min="2" max="2" width="15.69921875" style="95" customWidth="1"/>
    <col min="3" max="6" width="20.59765625" style="95" customWidth="1"/>
    <col min="7" max="7" width="10.69921875" style="205" customWidth="1"/>
    <col min="8" max="8" width="5.59765625" style="55" customWidth="1"/>
    <col min="9" max="9" width="11.09765625" style="1" bestFit="1" customWidth="1"/>
    <col min="10" max="10" width="19.19921875" style="1" customWidth="1"/>
    <col min="11" max="11" width="35.69921875" style="1" customWidth="1"/>
    <col min="12" max="12" width="5.69921875" style="1" customWidth="1"/>
    <col min="13" max="13" width="11.5" style="1" bestFit="1" customWidth="1"/>
    <col min="14" max="14" width="15.69921875" style="1" customWidth="1"/>
    <col min="15" max="15" width="43" style="1" customWidth="1"/>
    <col min="16" max="16" width="5.69921875" style="1" customWidth="1"/>
    <col min="17" max="17" width="10.5" style="1" bestFit="1" customWidth="1"/>
    <col min="18" max="22" width="8.69921875" style="1"/>
    <col min="23" max="23" width="10.69921875" style="1" bestFit="1" customWidth="1"/>
    <col min="24" max="16384" width="8.69921875" style="1"/>
  </cols>
  <sheetData>
    <row r="1" spans="1:24" ht="78" customHeight="1">
      <c r="A1" s="303" t="str">
        <f>K4</f>
        <v>【概算】ViNA　GARDENS(CD：62913)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81">
        <f ca="1">NOW()</f>
        <v>44466.455727314817</v>
      </c>
      <c r="P1" s="82"/>
    </row>
    <row r="2" spans="1:24" s="8" customFormat="1" ht="25.2" customHeight="1">
      <c r="A2" s="2"/>
      <c r="B2" s="134" t="s">
        <v>85</v>
      </c>
      <c r="C2" s="135" t="s">
        <v>254</v>
      </c>
      <c r="D2" s="135" t="s">
        <v>253</v>
      </c>
      <c r="E2" s="135" t="s">
        <v>252</v>
      </c>
      <c r="F2" s="135" t="s">
        <v>256</v>
      </c>
      <c r="G2" s="136"/>
      <c r="H2" s="5"/>
      <c r="I2" s="306" t="s">
        <v>15</v>
      </c>
      <c r="J2" s="306"/>
      <c r="K2" s="6">
        <f>1305+344+182</f>
        <v>1831</v>
      </c>
      <c r="L2" s="7"/>
      <c r="M2" s="7"/>
      <c r="N2" s="7"/>
      <c r="O2" s="7"/>
      <c r="P2" s="7" t="s">
        <v>217</v>
      </c>
    </row>
    <row r="3" spans="1:24" s="8" customFormat="1" ht="25.2" customHeight="1">
      <c r="A3" s="2"/>
      <c r="B3" s="137">
        <f>ROUND(SUM(C36:C994),2)</f>
        <v>343</v>
      </c>
      <c r="C3" s="138" t="str">
        <f>SUM(D36:D994)&amp;"t ("&amp;ROUND(SUM(D36:D994)/$B$3,1)*100&amp;"%)"</f>
        <v>90.5t (30%)</v>
      </c>
      <c r="D3" s="138" t="str">
        <f>SUM(E36:E994)&amp;"t ("&amp;ROUND(SUM(E36:E994)/$B$3,1)*100&amp;"%)"</f>
        <v>87t (30%)</v>
      </c>
      <c r="E3" s="266">
        <v>7.7</v>
      </c>
      <c r="F3" s="266">
        <v>7.7</v>
      </c>
      <c r="G3" s="139"/>
      <c r="H3" s="5"/>
      <c r="I3" s="118" t="s">
        <v>12</v>
      </c>
      <c r="J3" s="118" t="s">
        <v>25</v>
      </c>
      <c r="K3" s="118" t="s">
        <v>146</v>
      </c>
      <c r="L3" s="7"/>
      <c r="M3" s="118" t="s">
        <v>12</v>
      </c>
      <c r="N3" s="118" t="s">
        <v>25</v>
      </c>
      <c r="O3" s="118" t="s">
        <v>26</v>
      </c>
      <c r="P3" s="7"/>
    </row>
    <row r="4" spans="1:24" s="8" customFormat="1" ht="25.2" customHeight="1">
      <c r="A4" s="92"/>
      <c r="B4" s="140"/>
      <c r="C4" s="140"/>
      <c r="D4" s="140"/>
      <c r="E4" s="140"/>
      <c r="F4" s="140"/>
      <c r="G4" s="140"/>
      <c r="H4" s="5"/>
      <c r="I4" s="121" t="s">
        <v>228</v>
      </c>
      <c r="J4" s="122"/>
      <c r="K4" s="273" t="s">
        <v>191</v>
      </c>
      <c r="L4" s="61"/>
      <c r="M4" s="59" t="s">
        <v>362</v>
      </c>
      <c r="N4" s="65"/>
      <c r="O4" s="59"/>
      <c r="P4" s="7"/>
    </row>
    <row r="5" spans="1:24" s="8" customFormat="1" ht="25.2" customHeight="1" thickBot="1">
      <c r="A5" s="2"/>
      <c r="B5" s="141" t="s">
        <v>20</v>
      </c>
      <c r="C5" s="141"/>
      <c r="D5" s="141"/>
      <c r="E5" s="141"/>
      <c r="F5" s="141"/>
      <c r="G5" s="140"/>
      <c r="H5" s="5"/>
      <c r="I5" s="121"/>
      <c r="J5" s="122"/>
      <c r="K5" s="121" t="s">
        <v>169</v>
      </c>
      <c r="L5" s="61"/>
      <c r="M5" s="60"/>
      <c r="N5" s="65">
        <v>555883</v>
      </c>
      <c r="O5" s="60" t="s">
        <v>55</v>
      </c>
      <c r="P5" s="7"/>
    </row>
    <row r="6" spans="1:24" s="8" customFormat="1" ht="25.2" customHeight="1" thickTop="1">
      <c r="A6" s="2"/>
      <c r="B6" s="314" t="s">
        <v>12</v>
      </c>
      <c r="C6" s="315" t="s">
        <v>220</v>
      </c>
      <c r="D6" s="316" t="s">
        <v>225</v>
      </c>
      <c r="E6" s="142" t="s">
        <v>171</v>
      </c>
      <c r="F6" s="143" t="s">
        <v>248</v>
      </c>
      <c r="G6" s="144"/>
      <c r="H6" s="5"/>
      <c r="I6" s="121"/>
      <c r="J6" s="122"/>
      <c r="K6" s="121"/>
      <c r="L6" s="61"/>
      <c r="M6" s="60"/>
      <c r="N6" s="65">
        <v>825818</v>
      </c>
      <c r="O6" s="60" t="s">
        <v>410</v>
      </c>
      <c r="P6" s="7"/>
    </row>
    <row r="7" spans="1:24" s="8" customFormat="1" ht="25.2" customHeight="1">
      <c r="A7" s="2"/>
      <c r="B7" s="314"/>
      <c r="C7" s="315"/>
      <c r="D7" s="317"/>
      <c r="E7" s="145" t="s">
        <v>145</v>
      </c>
      <c r="F7" s="146" t="s">
        <v>219</v>
      </c>
      <c r="G7" s="144"/>
      <c r="H7" s="5"/>
      <c r="I7" s="121" t="s">
        <v>86</v>
      </c>
      <c r="J7" s="122">
        <v>34300000</v>
      </c>
      <c r="K7" s="121" t="s">
        <v>58</v>
      </c>
      <c r="L7" s="61"/>
      <c r="M7" s="59"/>
      <c r="N7" s="65">
        <v>3000000</v>
      </c>
      <c r="O7" s="59" t="s">
        <v>411</v>
      </c>
      <c r="P7" s="7"/>
    </row>
    <row r="8" spans="1:24" s="8" customFormat="1" ht="25.2" customHeight="1">
      <c r="A8" s="2"/>
      <c r="B8" s="147" t="s">
        <v>19</v>
      </c>
      <c r="C8" s="267">
        <v>34300000</v>
      </c>
      <c r="D8" s="149">
        <f>SUMIF(I9:I31,"ZAIRYO",J9:J31)+SUMIF(M4:M76,"ZAIRYO",N4:N76)</f>
        <v>13067562</v>
      </c>
      <c r="E8" s="215">
        <f>106.09+0.6+1.8</f>
        <v>108.49</v>
      </c>
      <c r="F8" s="293">
        <v>347015</v>
      </c>
      <c r="G8" s="140"/>
      <c r="H8" s="5"/>
      <c r="I8" s="121" t="s">
        <v>264</v>
      </c>
      <c r="J8" s="122">
        <v>51878745</v>
      </c>
      <c r="K8" s="121" t="s">
        <v>33</v>
      </c>
      <c r="L8" s="61"/>
      <c r="M8" s="59" t="s">
        <v>408</v>
      </c>
      <c r="N8" s="65">
        <f>SUM(N6:N7)</f>
        <v>3825818</v>
      </c>
      <c r="O8" s="60"/>
      <c r="P8" s="7"/>
    </row>
    <row r="9" spans="1:24" s="8" customFormat="1" ht="25.2" customHeight="1" thickBot="1">
      <c r="A9" s="2"/>
      <c r="B9" s="151"/>
      <c r="C9" s="151"/>
      <c r="D9" s="152"/>
      <c r="E9" s="153" t="str">
        <f>ROUND(E8/B3*100,2)&amp;"%"</f>
        <v>31.63%</v>
      </c>
      <c r="F9" s="269"/>
      <c r="G9" s="154"/>
      <c r="H9" s="5"/>
      <c r="I9" s="121"/>
      <c r="J9" s="122"/>
      <c r="K9" s="121"/>
      <c r="L9" s="61"/>
      <c r="M9" s="86"/>
      <c r="N9" s="248"/>
      <c r="O9" s="80"/>
      <c r="P9" s="7"/>
    </row>
    <row r="10" spans="1:24" s="8" customFormat="1" ht="25.2" customHeight="1" thickTop="1">
      <c r="A10" s="2"/>
      <c r="B10" s="94"/>
      <c r="C10" s="94"/>
      <c r="D10" s="94"/>
      <c r="E10" s="94"/>
      <c r="F10" s="94"/>
      <c r="G10" s="144"/>
      <c r="H10" s="5"/>
      <c r="I10" s="123"/>
      <c r="J10" s="123"/>
      <c r="K10" s="123"/>
      <c r="L10" s="7"/>
      <c r="M10" s="86"/>
      <c r="N10" s="248"/>
      <c r="O10" s="80"/>
      <c r="P10" s="7"/>
    </row>
    <row r="11" spans="1:24" s="8" customFormat="1" ht="25.2" customHeight="1" thickBot="1">
      <c r="A11" s="2"/>
      <c r="B11" s="141" t="s">
        <v>17</v>
      </c>
      <c r="C11" s="94"/>
      <c r="D11" s="94"/>
      <c r="E11" s="94"/>
      <c r="F11" s="94"/>
      <c r="G11" s="144"/>
      <c r="H11" s="5"/>
      <c r="I11" s="123"/>
      <c r="J11" s="123"/>
      <c r="K11" s="123"/>
      <c r="L11" s="7"/>
      <c r="M11" s="25" t="s">
        <v>367</v>
      </c>
      <c r="N11" s="68"/>
      <c r="O11" s="25"/>
      <c r="P11" s="7"/>
    </row>
    <row r="12" spans="1:24" s="8" customFormat="1" ht="25.2" customHeight="1" thickTop="1">
      <c r="A12" s="2"/>
      <c r="B12" s="314" t="s">
        <v>12</v>
      </c>
      <c r="C12" s="315" t="s">
        <v>221</v>
      </c>
      <c r="D12" s="318" t="s">
        <v>227</v>
      </c>
      <c r="E12" s="320" t="s">
        <v>225</v>
      </c>
      <c r="F12" s="143" t="s">
        <v>248</v>
      </c>
      <c r="G12" s="144"/>
      <c r="H12" s="5"/>
      <c r="I12" s="121"/>
      <c r="J12" s="122"/>
      <c r="K12" s="121"/>
      <c r="L12" s="7"/>
      <c r="M12" s="60" t="s">
        <v>96</v>
      </c>
      <c r="N12" s="65">
        <v>347015</v>
      </c>
      <c r="O12" s="60" t="s">
        <v>401</v>
      </c>
      <c r="P12" s="7"/>
      <c r="W12" s="301">
        <v>242435</v>
      </c>
      <c r="X12" s="8" t="s">
        <v>376</v>
      </c>
    </row>
    <row r="13" spans="1:24" s="8" customFormat="1" ht="25.2" customHeight="1">
      <c r="A13" s="2"/>
      <c r="B13" s="314"/>
      <c r="C13" s="315"/>
      <c r="D13" s="319"/>
      <c r="E13" s="321"/>
      <c r="F13" s="146" t="s">
        <v>219</v>
      </c>
      <c r="G13" s="144"/>
      <c r="H13" s="5"/>
      <c r="I13" s="121"/>
      <c r="J13" s="122"/>
      <c r="K13" s="121"/>
      <c r="L13" s="7"/>
      <c r="M13" s="60"/>
      <c r="N13" s="65"/>
      <c r="O13" s="60"/>
      <c r="P13" s="7"/>
      <c r="W13" s="301">
        <v>428375</v>
      </c>
      <c r="X13" s="8" t="s">
        <v>377</v>
      </c>
    </row>
    <row r="14" spans="1:24" s="8" customFormat="1" ht="25.2" customHeight="1">
      <c r="A14" s="2"/>
      <c r="B14" s="147" t="s">
        <v>46</v>
      </c>
      <c r="C14" s="155" t="s">
        <v>263</v>
      </c>
      <c r="D14" s="156">
        <f>IFERROR(E14/$B$3,"-")</f>
        <v>0</v>
      </c>
      <c r="E14" s="157">
        <f>SUMIF(I4:I3000,"GENSUN",J4:J3000)+SUMIF(M3:M6213,"GENSUN",N3:N6213)</f>
        <v>0</v>
      </c>
      <c r="F14" s="106">
        <v>0</v>
      </c>
      <c r="G14" s="158"/>
      <c r="H14" s="5"/>
      <c r="I14" s="121" t="s">
        <v>331</v>
      </c>
      <c r="J14" s="124"/>
      <c r="K14" s="121"/>
      <c r="L14" s="7"/>
      <c r="M14" s="59"/>
      <c r="N14" s="65"/>
      <c r="O14" s="59"/>
      <c r="P14" s="7"/>
      <c r="W14" s="301">
        <v>0</v>
      </c>
      <c r="X14" s="8" t="s">
        <v>378</v>
      </c>
    </row>
    <row r="15" spans="1:24" s="8" customFormat="1" ht="25.2" customHeight="1">
      <c r="A15" s="2"/>
      <c r="B15" s="147" t="s">
        <v>50</v>
      </c>
      <c r="C15" s="155" t="s">
        <v>263</v>
      </c>
      <c r="D15" s="156">
        <f>IFERROR(E15/$B$3,"-")</f>
        <v>0</v>
      </c>
      <c r="E15" s="157">
        <f>SUMIF(I4:I3000,"KANAMO",J4:J3000)+SUMIF(M4:M6313,"KANAMO",N4:N6313)</f>
        <v>0</v>
      </c>
      <c r="F15" s="106">
        <v>0</v>
      </c>
      <c r="G15" s="158"/>
      <c r="H15" s="5"/>
      <c r="I15" s="121" t="s">
        <v>333</v>
      </c>
      <c r="J15" s="122"/>
      <c r="K15" s="121"/>
      <c r="L15" s="7"/>
      <c r="M15" s="59" t="s">
        <v>83</v>
      </c>
      <c r="N15" s="247">
        <v>58000</v>
      </c>
      <c r="O15" s="60" t="s">
        <v>455</v>
      </c>
      <c r="P15" s="7"/>
      <c r="W15" s="301">
        <v>102388</v>
      </c>
      <c r="X15" s="8" t="s">
        <v>379</v>
      </c>
    </row>
    <row r="16" spans="1:24" s="8" customFormat="1" ht="25.2" customHeight="1">
      <c r="A16" s="2"/>
      <c r="B16" s="147" t="s">
        <v>6</v>
      </c>
      <c r="C16" s="155" t="s">
        <v>263</v>
      </c>
      <c r="D16" s="156">
        <f>IFERROR(E16/$B$3,"-")</f>
        <v>3404.2303206997085</v>
      </c>
      <c r="E16" s="157">
        <f>SUMIF(I3:I3330,"ITIZI",J3:J3330)+SUMIF(M4:M3345,"ITIZI",N4:N3345)</f>
        <v>1167651</v>
      </c>
      <c r="F16" s="106">
        <v>0</v>
      </c>
      <c r="G16" s="158"/>
      <c r="H16" s="5"/>
      <c r="I16" s="121" t="s">
        <v>332</v>
      </c>
      <c r="J16" s="122"/>
      <c r="K16" s="121"/>
      <c r="L16" s="7"/>
      <c r="M16" s="59" t="s">
        <v>83</v>
      </c>
      <c r="N16" s="247">
        <v>38000</v>
      </c>
      <c r="O16" s="60" t="s">
        <v>457</v>
      </c>
      <c r="P16" s="7"/>
      <c r="W16" s="302">
        <f>SUM(W12:W15)</f>
        <v>773198</v>
      </c>
    </row>
    <row r="17" spans="1:23" s="8" customFormat="1" ht="25.2" customHeight="1">
      <c r="A17" s="2"/>
      <c r="B17" s="147" t="s">
        <v>2</v>
      </c>
      <c r="C17" s="155" t="s">
        <v>263</v>
      </c>
      <c r="D17" s="156">
        <f>IFERROR(E17/$B$3,"-")</f>
        <v>5051.2653061224491</v>
      </c>
      <c r="E17" s="157">
        <f>SUMIF(I4:I3100,"SYOMO",J4:J3100)+SUMIF(M4:M6613,"SYOMO",N4:N6613)</f>
        <v>1732584</v>
      </c>
      <c r="F17" s="106"/>
      <c r="G17" s="158"/>
      <c r="H17" s="5"/>
      <c r="I17" s="121"/>
      <c r="J17" s="122"/>
      <c r="K17" s="121"/>
      <c r="L17" s="7"/>
      <c r="M17" s="86" t="s">
        <v>79</v>
      </c>
      <c r="N17" s="248">
        <v>773198</v>
      </c>
      <c r="O17" s="80" t="s">
        <v>317</v>
      </c>
      <c r="P17" s="7"/>
      <c r="W17" s="61"/>
    </row>
    <row r="18" spans="1:23" s="8" customFormat="1" ht="25.2" customHeight="1">
      <c r="A18" s="2"/>
      <c r="B18" s="159" t="s">
        <v>5</v>
      </c>
      <c r="C18" s="155" t="s">
        <v>263</v>
      </c>
      <c r="D18" s="160">
        <f>IFERROR($E$18/$K$2,"-")</f>
        <v>10046.408519934463</v>
      </c>
      <c r="E18" s="161">
        <f>SUMIF(I3:I3333,"ROMU",J3:J3333)+SUMIF(M3:M3346,"ROMU",N3:N3346)</f>
        <v>18394974</v>
      </c>
      <c r="F18" s="106">
        <v>2542840</v>
      </c>
      <c r="G18" s="158"/>
      <c r="H18" s="5"/>
      <c r="I18" s="121"/>
      <c r="J18" s="122"/>
      <c r="K18" s="121"/>
      <c r="L18" s="7"/>
      <c r="M18" s="86" t="s">
        <v>79</v>
      </c>
      <c r="N18" s="248">
        <v>1842840</v>
      </c>
      <c r="O18" s="80" t="s">
        <v>415</v>
      </c>
      <c r="P18" s="7"/>
      <c r="W18" s="61"/>
    </row>
    <row r="19" spans="1:23" s="8" customFormat="1" ht="25.2" customHeight="1" thickBot="1">
      <c r="A19" s="2"/>
      <c r="B19" s="147" t="s">
        <v>51</v>
      </c>
      <c r="C19" s="155" t="s">
        <v>263</v>
      </c>
      <c r="D19" s="156">
        <f>IFERROR(E19/$B$3,"-")</f>
        <v>1098.2361516034985</v>
      </c>
      <c r="E19" s="157">
        <f>SUMIF(I4:I3600,"KENSA",J4:J3600)+SUMIF(M4:M6613,"KENSA",N4:N6613)</f>
        <v>376695</v>
      </c>
      <c r="F19" s="107">
        <v>0</v>
      </c>
      <c r="G19" s="162"/>
      <c r="H19" s="22"/>
      <c r="I19" s="121"/>
      <c r="J19" s="122"/>
      <c r="K19" s="121"/>
      <c r="L19" s="7"/>
      <c r="M19" s="86" t="s">
        <v>79</v>
      </c>
      <c r="N19" s="83">
        <v>3000000</v>
      </c>
      <c r="O19" s="80" t="s">
        <v>314</v>
      </c>
      <c r="P19" s="7"/>
    </row>
    <row r="20" spans="1:23" s="8" customFormat="1" ht="25.2" customHeight="1" thickTop="1">
      <c r="A20" s="2"/>
      <c r="B20" s="147" t="s">
        <v>52</v>
      </c>
      <c r="C20" s="155" t="s">
        <v>263</v>
      </c>
      <c r="D20" s="156">
        <f>IFERROR(E20/$B$3,"-")</f>
        <v>8153.6151603498538</v>
      </c>
      <c r="E20" s="157">
        <f>SUMIF(I11:I37,"MEKKI",J3:J3333)+SUMIF(M3:M3346,"MEKKi",N3:N3346)</f>
        <v>2796690</v>
      </c>
      <c r="F20" s="107">
        <v>0</v>
      </c>
      <c r="G20" s="162"/>
      <c r="H20" s="22"/>
      <c r="I20" s="121"/>
      <c r="J20" s="124"/>
      <c r="K20" s="121"/>
      <c r="L20" s="7"/>
      <c r="M20" s="253" t="s">
        <v>368</v>
      </c>
      <c r="N20" s="254">
        <f>SUM(N15:N19)</f>
        <v>5712038</v>
      </c>
      <c r="O20" s="87"/>
      <c r="P20" s="7"/>
    </row>
    <row r="21" spans="1:23" s="8" customFormat="1" ht="25.2" customHeight="1" thickBot="1">
      <c r="A21" s="2"/>
      <c r="B21" s="163" t="s">
        <v>8</v>
      </c>
      <c r="C21" s="155" t="s">
        <v>263</v>
      </c>
      <c r="D21" s="156">
        <f>IFERROR(E21/$B$3,"-")</f>
        <v>5259.4752186588921</v>
      </c>
      <c r="E21" s="164">
        <f>SUMIF(I3:I3333,"UNSO",J3:J3333)+SUMIF(M4:M3346,"UNSO",N4:N3346)</f>
        <v>1804000</v>
      </c>
      <c r="F21" s="108">
        <v>40000</v>
      </c>
      <c r="G21" s="162"/>
      <c r="H21" s="5"/>
      <c r="I21" s="121"/>
      <c r="J21" s="122"/>
      <c r="K21" s="121"/>
      <c r="L21" s="7"/>
      <c r="M21" s="60"/>
      <c r="N21" s="62"/>
      <c r="O21" s="60"/>
      <c r="P21" s="7"/>
    </row>
    <row r="22" spans="1:23" s="8" customFormat="1" ht="25.2" customHeight="1" thickBot="1">
      <c r="A22" s="2"/>
      <c r="B22" s="165" t="s">
        <v>4</v>
      </c>
      <c r="C22" s="166">
        <f>SUM(C14:C21)</f>
        <v>0</v>
      </c>
      <c r="D22" s="167"/>
      <c r="E22" s="168">
        <f>SUM(E14:E21)</f>
        <v>26272594</v>
      </c>
      <c r="F22" s="268">
        <f>SUM(F14:F21)</f>
        <v>2582840</v>
      </c>
      <c r="G22" s="170"/>
      <c r="H22" s="4"/>
      <c r="I22" s="121"/>
      <c r="J22" s="122"/>
      <c r="K22" s="121"/>
      <c r="L22" s="7"/>
      <c r="M22" s="59"/>
      <c r="N22" s="247"/>
      <c r="O22" s="60"/>
      <c r="P22" s="7"/>
    </row>
    <row r="23" spans="1:23" s="8" customFormat="1" ht="25.2" customHeight="1" thickTop="1">
      <c r="A23" s="2"/>
      <c r="B23" s="141"/>
      <c r="C23" s="141"/>
      <c r="D23" s="141"/>
      <c r="E23" s="141"/>
      <c r="F23" s="141"/>
      <c r="G23" s="140"/>
      <c r="H23" s="4"/>
      <c r="I23" s="121"/>
      <c r="J23" s="124"/>
      <c r="K23" s="121"/>
      <c r="L23" s="7"/>
      <c r="M23" s="86"/>
      <c r="N23" s="248"/>
      <c r="O23" s="80"/>
      <c r="P23" s="7"/>
    </row>
    <row r="24" spans="1:23" s="8" customFormat="1" ht="25.2" customHeight="1">
      <c r="A24" s="2"/>
      <c r="B24" s="141" t="s">
        <v>18</v>
      </c>
      <c r="C24" s="141"/>
      <c r="D24" s="141"/>
      <c r="E24" s="141"/>
      <c r="F24" s="141"/>
      <c r="G24" s="140"/>
      <c r="H24" s="4"/>
      <c r="I24" s="6"/>
      <c r="J24" s="9"/>
      <c r="K24" s="6"/>
      <c r="L24" s="7"/>
      <c r="M24" s="86"/>
      <c r="N24" s="248"/>
      <c r="O24" s="80"/>
      <c r="P24" s="7"/>
    </row>
    <row r="25" spans="1:23" s="8" customFormat="1" ht="25.2" customHeight="1" thickBot="1">
      <c r="A25" s="2"/>
      <c r="B25" s="314" t="s">
        <v>12</v>
      </c>
      <c r="C25" s="315" t="s">
        <v>1</v>
      </c>
      <c r="D25" s="322" t="s">
        <v>222</v>
      </c>
      <c r="E25" s="323" t="s">
        <v>72</v>
      </c>
      <c r="F25" s="325" t="s">
        <v>73</v>
      </c>
      <c r="G25" s="171"/>
      <c r="H25" s="4"/>
      <c r="I25" s="6"/>
      <c r="J25" s="9"/>
      <c r="K25" s="6"/>
      <c r="L25" s="7"/>
      <c r="M25" s="86"/>
      <c r="N25" s="83"/>
      <c r="O25" s="80"/>
      <c r="P25" s="7"/>
    </row>
    <row r="26" spans="1:23" s="8" customFormat="1" ht="25.2" customHeight="1" thickTop="1">
      <c r="A26" s="2"/>
      <c r="B26" s="314"/>
      <c r="C26" s="315"/>
      <c r="D26" s="322"/>
      <c r="E26" s="324"/>
      <c r="F26" s="314"/>
      <c r="G26" s="172"/>
      <c r="H26" s="4"/>
      <c r="I26" s="6"/>
      <c r="J26" s="9"/>
      <c r="K26" s="6"/>
      <c r="L26" s="7"/>
      <c r="M26" s="253"/>
      <c r="N26" s="254"/>
      <c r="O26" s="87"/>
      <c r="P26" s="7"/>
    </row>
    <row r="27" spans="1:23" s="8" customFormat="1" ht="25.2" customHeight="1">
      <c r="A27" s="2"/>
      <c r="B27" s="147" t="s">
        <v>19</v>
      </c>
      <c r="C27" s="173">
        <f>SUMIF(I3:I3333,"ZYOSAN",J3:J3333)+SUMIF(M3:M3346,"ZYOSAN",N3:N3346)</f>
        <v>34300000</v>
      </c>
      <c r="D27" s="174">
        <f>D8</f>
        <v>13067562</v>
      </c>
      <c r="E27" s="175" t="str">
        <f>INT(IFERROR(D27/C27*100,"-"))&amp;"%"</f>
        <v>38%</v>
      </c>
      <c r="F27" s="176">
        <f>C27-D27</f>
        <v>21232438</v>
      </c>
      <c r="G27" s="140"/>
      <c r="H27" s="4"/>
      <c r="I27" s="6"/>
      <c r="J27" s="9"/>
      <c r="K27" s="6"/>
      <c r="L27" s="7"/>
      <c r="M27" s="60"/>
      <c r="N27" s="62"/>
      <c r="O27" s="60"/>
      <c r="P27" s="7"/>
    </row>
    <row r="28" spans="1:23" s="8" customFormat="1" ht="25.2" customHeight="1" thickBot="1">
      <c r="A28" s="2"/>
      <c r="B28" s="163" t="s">
        <v>16</v>
      </c>
      <c r="C28" s="177">
        <f>SUMIF(I3:I3333,"KYOSAN",J3:J3333)+SUMIF(M3:M3346,"KYOSAN",N3:N3346)</f>
        <v>51878745</v>
      </c>
      <c r="D28" s="178">
        <f>E22</f>
        <v>26272594</v>
      </c>
      <c r="E28" s="179" t="str">
        <f>INT(IFERROR(D28/C28*100,"-"))&amp;"%"</f>
        <v>50%</v>
      </c>
      <c r="F28" s="180">
        <f>C28-D28</f>
        <v>25606151</v>
      </c>
      <c r="G28" s="140"/>
      <c r="H28" s="4"/>
      <c r="I28" s="6"/>
      <c r="J28" s="9"/>
      <c r="K28" s="6"/>
      <c r="L28" s="7"/>
      <c r="M28" s="60"/>
      <c r="N28" s="62"/>
      <c r="O28" s="60"/>
      <c r="P28" s="7"/>
    </row>
    <row r="29" spans="1:23" s="8" customFormat="1" ht="25.2" customHeight="1">
      <c r="A29" s="2"/>
      <c r="B29" s="181" t="s">
        <v>117</v>
      </c>
      <c r="C29" s="182">
        <f>SUM(C27:C28)</f>
        <v>86178745</v>
      </c>
      <c r="D29" s="183">
        <f>SUM(D27:D28)</f>
        <v>39340156</v>
      </c>
      <c r="E29" s="184" t="str">
        <f>ROUND(100*D29/C29,2)&amp;"%"</f>
        <v>45.65%</v>
      </c>
      <c r="F29" s="84">
        <f>C29-D29</f>
        <v>46838589</v>
      </c>
      <c r="G29" s="185"/>
      <c r="H29" s="4"/>
      <c r="I29" s="6"/>
      <c r="J29" s="9"/>
      <c r="K29" s="6"/>
      <c r="L29" s="7"/>
      <c r="M29" s="60"/>
      <c r="N29" s="62"/>
      <c r="O29" s="60"/>
      <c r="P29" s="7"/>
    </row>
    <row r="30" spans="1:23" ht="25.2" customHeight="1">
      <c r="A30" s="2"/>
      <c r="B30" s="311" t="s">
        <v>255</v>
      </c>
      <c r="C30" s="257" t="s">
        <v>403</v>
      </c>
      <c r="D30" s="258"/>
      <c r="E30" s="258"/>
      <c r="F30" s="259"/>
      <c r="G30" s="136"/>
      <c r="H30" s="28"/>
      <c r="I30" s="6"/>
      <c r="J30" s="9"/>
      <c r="K30" s="6"/>
      <c r="L30" s="29"/>
      <c r="M30" s="60"/>
      <c r="N30" s="62"/>
      <c r="O30" s="60"/>
      <c r="P30" s="7"/>
      <c r="Q30" s="8"/>
      <c r="R30" s="8"/>
    </row>
    <row r="31" spans="1:23" ht="25.2" customHeight="1">
      <c r="A31" s="2"/>
      <c r="B31" s="311"/>
      <c r="C31" s="260" t="s">
        <v>412</v>
      </c>
      <c r="D31" s="261"/>
      <c r="E31" s="261"/>
      <c r="F31" s="262"/>
      <c r="G31" s="136"/>
      <c r="H31" s="31"/>
      <c r="I31" s="6"/>
      <c r="J31" s="9"/>
      <c r="K31" s="6"/>
      <c r="L31" s="30"/>
      <c r="M31" s="60"/>
      <c r="N31" s="62"/>
      <c r="O31" s="60"/>
      <c r="P31" s="7"/>
      <c r="Q31" s="8"/>
      <c r="R31" s="8"/>
    </row>
    <row r="32" spans="1:23" ht="25.2" customHeight="1">
      <c r="A32" s="2"/>
      <c r="B32" s="311"/>
      <c r="C32" s="263" t="s">
        <v>413</v>
      </c>
      <c r="D32" s="264"/>
      <c r="E32" s="264"/>
      <c r="F32" s="265"/>
      <c r="G32" s="136"/>
      <c r="H32" s="31"/>
      <c r="I32" s="6"/>
      <c r="J32" s="9"/>
      <c r="K32" s="6"/>
      <c r="L32" s="30"/>
      <c r="M32" s="60"/>
      <c r="N32" s="62"/>
      <c r="O32" s="60"/>
      <c r="P32" s="7"/>
      <c r="Q32" s="8"/>
      <c r="R32" s="8"/>
    </row>
    <row r="33" spans="1:18" ht="25.2" customHeight="1">
      <c r="A33" s="2"/>
      <c r="B33" s="89"/>
      <c r="C33" s="89"/>
      <c r="D33" s="89"/>
      <c r="E33" s="89"/>
      <c r="F33" s="89"/>
      <c r="G33" s="185"/>
      <c r="H33" s="31"/>
      <c r="I33" s="6"/>
      <c r="J33" s="9"/>
      <c r="K33" s="6"/>
      <c r="L33" s="30"/>
      <c r="M33" s="60"/>
      <c r="N33" s="62"/>
      <c r="O33" s="60"/>
      <c r="P33" s="7"/>
      <c r="Q33" s="8"/>
      <c r="R33" s="8"/>
    </row>
    <row r="34" spans="1:18" ht="25.2" customHeight="1">
      <c r="A34" s="2"/>
      <c r="B34" s="89" t="s">
        <v>249</v>
      </c>
      <c r="C34" s="89"/>
      <c r="D34" s="89"/>
      <c r="E34" s="89"/>
      <c r="F34" s="89"/>
      <c r="G34" s="185"/>
      <c r="H34" s="31"/>
      <c r="I34" s="6"/>
      <c r="J34" s="9"/>
      <c r="K34" s="6"/>
      <c r="L34" s="30"/>
      <c r="M34" s="60"/>
      <c r="N34" s="62"/>
      <c r="O34" s="60"/>
      <c r="P34" s="7"/>
      <c r="Q34" s="8"/>
      <c r="R34" s="8"/>
    </row>
    <row r="35" spans="1:18" ht="25.2" customHeight="1" thickBot="1">
      <c r="A35" s="2"/>
      <c r="B35" s="120" t="s">
        <v>250</v>
      </c>
      <c r="C35" s="120" t="s">
        <v>0</v>
      </c>
      <c r="D35" s="216" t="s">
        <v>119</v>
      </c>
      <c r="E35" s="216" t="s">
        <v>120</v>
      </c>
      <c r="F35" s="217" t="s">
        <v>257</v>
      </c>
      <c r="G35" s="218" t="s">
        <v>258</v>
      </c>
      <c r="H35" s="31"/>
      <c r="I35" s="6"/>
      <c r="J35" s="9"/>
      <c r="K35" s="6"/>
      <c r="L35" s="30"/>
      <c r="M35" s="59" t="s">
        <v>362</v>
      </c>
      <c r="N35" s="65"/>
      <c r="O35" s="59"/>
      <c r="P35" s="7"/>
      <c r="Q35" s="8"/>
      <c r="R35" s="8"/>
    </row>
    <row r="36" spans="1:18" ht="25.2" customHeight="1" thickTop="1" thickBot="1">
      <c r="A36" s="2"/>
      <c r="B36" s="97" t="s">
        <v>10</v>
      </c>
      <c r="C36" s="125">
        <v>0</v>
      </c>
      <c r="D36" s="220"/>
      <c r="E36" s="220"/>
      <c r="F36" s="131"/>
      <c r="G36" s="131"/>
      <c r="H36" s="31"/>
      <c r="I36" s="6"/>
      <c r="J36" s="9"/>
      <c r="K36" s="6"/>
      <c r="L36" s="30"/>
      <c r="M36" s="60" t="s">
        <v>96</v>
      </c>
      <c r="N36" s="65">
        <v>555883</v>
      </c>
      <c r="O36" s="60" t="s">
        <v>55</v>
      </c>
      <c r="P36" s="7"/>
      <c r="Q36" s="8"/>
      <c r="R36" s="8"/>
    </row>
    <row r="37" spans="1:18" ht="25.2" customHeight="1" thickTop="1" thickBot="1">
      <c r="A37" s="4"/>
      <c r="B37" s="96" t="s">
        <v>11</v>
      </c>
      <c r="C37" s="125">
        <v>0</v>
      </c>
      <c r="D37" s="220"/>
      <c r="E37" s="220"/>
      <c r="F37" s="131"/>
      <c r="G37" s="131"/>
      <c r="H37" s="31"/>
      <c r="I37" s="25"/>
      <c r="J37" s="26"/>
      <c r="K37" s="25"/>
      <c r="L37" s="30"/>
      <c r="M37" s="60" t="s">
        <v>369</v>
      </c>
      <c r="N37" s="65">
        <v>9351</v>
      </c>
      <c r="O37" s="60" t="s">
        <v>372</v>
      </c>
      <c r="P37" s="7"/>
      <c r="Q37" s="8"/>
      <c r="R37" s="8"/>
    </row>
    <row r="38" spans="1:18" ht="21" thickTop="1" thickBot="1">
      <c r="A38" s="93"/>
      <c r="B38" s="96" t="s">
        <v>154</v>
      </c>
      <c r="C38" s="125">
        <v>28</v>
      </c>
      <c r="D38" s="220">
        <v>2.2000000000000002</v>
      </c>
      <c r="E38" s="220">
        <v>2.2000000000000002</v>
      </c>
      <c r="F38" s="131"/>
      <c r="G38" s="131"/>
      <c r="H38" s="31"/>
      <c r="I38" s="6"/>
      <c r="J38" s="9"/>
      <c r="K38" s="6"/>
      <c r="L38" s="30"/>
      <c r="M38" s="59" t="s">
        <v>78</v>
      </c>
      <c r="N38" s="65">
        <v>58000</v>
      </c>
      <c r="O38" s="59" t="s">
        <v>318</v>
      </c>
      <c r="P38" s="7"/>
      <c r="Q38" s="8"/>
      <c r="R38" s="8"/>
    </row>
    <row r="39" spans="1:18" ht="21" thickTop="1" thickBot="1">
      <c r="A39" s="119"/>
      <c r="B39" s="98" t="s">
        <v>29</v>
      </c>
      <c r="C39" s="125">
        <v>315</v>
      </c>
      <c r="D39" s="131">
        <v>72.400000000000006</v>
      </c>
      <c r="E39" s="131">
        <v>68.900000000000006</v>
      </c>
      <c r="F39" s="131"/>
      <c r="G39" s="131"/>
      <c r="H39" s="31"/>
      <c r="I39" s="25"/>
      <c r="J39" s="26"/>
      <c r="K39" s="25"/>
      <c r="L39" s="30"/>
      <c r="M39" s="59" t="s">
        <v>83</v>
      </c>
      <c r="N39" s="247">
        <v>122000</v>
      </c>
      <c r="O39" s="60" t="s">
        <v>375</v>
      </c>
      <c r="P39" s="2"/>
      <c r="Q39" s="8"/>
    </row>
    <row r="40" spans="1:18" ht="27" thickTop="1">
      <c r="A40" s="119"/>
      <c r="B40" s="112"/>
      <c r="C40" s="125"/>
      <c r="D40" s="223"/>
      <c r="E40" s="223"/>
      <c r="F40" s="131"/>
      <c r="G40" s="131"/>
      <c r="H40" s="31"/>
      <c r="I40" s="6"/>
      <c r="J40" s="9"/>
      <c r="K40" s="6"/>
      <c r="L40" s="30"/>
      <c r="M40" s="86" t="s">
        <v>373</v>
      </c>
      <c r="N40" s="248">
        <v>38000</v>
      </c>
      <c r="O40" s="80" t="s">
        <v>374</v>
      </c>
      <c r="P40" s="29"/>
    </row>
    <row r="41" spans="1:18" ht="19.8">
      <c r="A41" s="119"/>
      <c r="B41" s="222" t="s">
        <v>259</v>
      </c>
      <c r="C41" s="125"/>
      <c r="D41" s="126">
        <v>8.1999999999999993</v>
      </c>
      <c r="E41" s="126">
        <v>8.1999999999999993</v>
      </c>
      <c r="F41" s="126">
        <v>8.1999999999999993</v>
      </c>
      <c r="G41" s="126">
        <v>8.1999999999999993</v>
      </c>
      <c r="H41" s="31"/>
      <c r="I41" s="25"/>
      <c r="J41" s="26"/>
      <c r="K41" s="25"/>
      <c r="L41" s="30"/>
      <c r="M41" s="86" t="s">
        <v>79</v>
      </c>
      <c r="N41" s="248">
        <v>598467</v>
      </c>
      <c r="O41" s="80" t="s">
        <v>317</v>
      </c>
      <c r="P41" s="35"/>
    </row>
    <row r="42" spans="1:18" ht="20.399999999999999" thickBot="1">
      <c r="A42" s="119"/>
      <c r="B42" s="222" t="s">
        <v>316</v>
      </c>
      <c r="C42" s="125"/>
      <c r="D42" s="224">
        <v>7.7</v>
      </c>
      <c r="E42" s="224">
        <v>7.7</v>
      </c>
      <c r="F42" s="131">
        <v>7.7</v>
      </c>
      <c r="G42" s="131">
        <v>7.7</v>
      </c>
      <c r="H42" s="44"/>
      <c r="I42" s="6"/>
      <c r="J42" s="9"/>
      <c r="K42" s="6"/>
      <c r="L42" s="43"/>
      <c r="M42" s="86" t="s">
        <v>79</v>
      </c>
      <c r="N42" s="83">
        <v>3000000</v>
      </c>
      <c r="O42" s="80" t="s">
        <v>314</v>
      </c>
      <c r="P42" s="35"/>
    </row>
    <row r="43" spans="1:18" ht="20.399999999999999" thickTop="1">
      <c r="A43" s="119"/>
      <c r="B43" s="126"/>
      <c r="C43" s="127"/>
      <c r="D43" s="126"/>
      <c r="E43" s="126"/>
      <c r="F43" s="131"/>
      <c r="G43" s="131"/>
      <c r="H43" s="44"/>
      <c r="I43" s="25"/>
      <c r="J43" s="26"/>
      <c r="K43" s="25"/>
      <c r="L43" s="43"/>
      <c r="M43" s="253" t="s">
        <v>329</v>
      </c>
      <c r="N43" s="254">
        <f>SUM(N36:N42)</f>
        <v>4381701</v>
      </c>
      <c r="O43" s="87"/>
      <c r="P43" s="35"/>
    </row>
    <row r="44" spans="1:18" ht="19.8">
      <c r="A44" s="30"/>
      <c r="B44" s="128"/>
      <c r="C44" s="128"/>
      <c r="D44" s="128"/>
      <c r="E44" s="128"/>
      <c r="F44" s="128"/>
      <c r="G44" s="128"/>
      <c r="H44" s="44"/>
      <c r="I44" s="6"/>
      <c r="J44" s="9"/>
      <c r="K44" s="6"/>
      <c r="L44" s="43"/>
      <c r="M44" s="59"/>
      <c r="N44" s="65"/>
      <c r="O44" s="59" t="s">
        <v>313</v>
      </c>
      <c r="P44" s="35"/>
    </row>
    <row r="45" spans="1:18" ht="19.8">
      <c r="A45" s="30"/>
      <c r="B45" s="128"/>
      <c r="C45" s="128"/>
      <c r="D45" s="128"/>
      <c r="E45" s="128"/>
      <c r="F45" s="128"/>
      <c r="G45" s="128"/>
      <c r="H45" s="44"/>
      <c r="I45" s="25"/>
      <c r="J45" s="26"/>
      <c r="K45" s="25"/>
      <c r="L45" s="43"/>
      <c r="M45" s="60" t="s">
        <v>96</v>
      </c>
      <c r="N45" s="62">
        <v>391292</v>
      </c>
      <c r="O45" s="60" t="s">
        <v>55</v>
      </c>
      <c r="P45" s="35"/>
    </row>
    <row r="46" spans="1:18" ht="19.8">
      <c r="A46" s="30"/>
      <c r="B46" s="128"/>
      <c r="C46" s="128"/>
      <c r="D46" s="128"/>
      <c r="E46" s="128"/>
      <c r="F46" s="128"/>
      <c r="G46" s="128"/>
      <c r="H46" s="44"/>
      <c r="I46" s="6"/>
      <c r="J46" s="9"/>
      <c r="K46" s="6"/>
      <c r="L46" s="43"/>
      <c r="M46" s="60" t="s">
        <v>75</v>
      </c>
      <c r="N46" s="62">
        <v>1370</v>
      </c>
      <c r="O46" s="60" t="s">
        <v>177</v>
      </c>
      <c r="P46" s="35"/>
    </row>
    <row r="47" spans="1:18" ht="19.8">
      <c r="A47" s="43"/>
      <c r="B47" s="129"/>
      <c r="C47" s="129"/>
      <c r="D47" s="129"/>
      <c r="E47" s="129"/>
      <c r="F47" s="129"/>
      <c r="G47" s="129"/>
      <c r="H47" s="44"/>
      <c r="I47" s="46"/>
      <c r="J47" s="46"/>
      <c r="K47" s="46"/>
      <c r="L47" s="43"/>
      <c r="M47" s="60" t="s">
        <v>78</v>
      </c>
      <c r="N47" s="62">
        <v>81400</v>
      </c>
      <c r="O47" s="60" t="s">
        <v>172</v>
      </c>
      <c r="P47" s="35"/>
    </row>
    <row r="48" spans="1:18" ht="19.8">
      <c r="A48" s="43"/>
      <c r="B48" s="129"/>
      <c r="C48" s="129"/>
      <c r="D48" s="129"/>
      <c r="E48" s="129"/>
      <c r="F48" s="129"/>
      <c r="G48" s="129"/>
      <c r="H48" s="44"/>
      <c r="I48" s="46"/>
      <c r="J48" s="46"/>
      <c r="K48" s="46"/>
      <c r="L48" s="43"/>
      <c r="M48" s="60" t="s">
        <v>83</v>
      </c>
      <c r="N48" s="62">
        <v>116000</v>
      </c>
      <c r="O48" s="60" t="s">
        <v>90</v>
      </c>
      <c r="P48" s="35"/>
    </row>
    <row r="49" spans="1:17" ht="20.399999999999999" thickBot="1">
      <c r="A49" s="43"/>
      <c r="B49" s="128"/>
      <c r="C49" s="129"/>
      <c r="D49" s="129"/>
      <c r="E49" s="129"/>
      <c r="F49" s="129"/>
      <c r="G49" s="129"/>
      <c r="H49" s="44"/>
      <c r="I49" s="46"/>
      <c r="J49" s="46"/>
      <c r="K49" s="46"/>
      <c r="L49" s="43"/>
      <c r="M49" s="80" t="s">
        <v>79</v>
      </c>
      <c r="N49" s="75">
        <v>874007</v>
      </c>
      <c r="O49" s="80" t="s">
        <v>167</v>
      </c>
    </row>
    <row r="50" spans="1:17" ht="20.399999999999999" thickTop="1">
      <c r="A50" s="43"/>
      <c r="B50" s="128"/>
      <c r="C50" s="128"/>
      <c r="D50" s="128"/>
      <c r="E50" s="128"/>
      <c r="F50" s="128"/>
      <c r="G50" s="128"/>
      <c r="H50" s="44"/>
      <c r="I50" s="46"/>
      <c r="J50" s="46"/>
      <c r="K50" s="46"/>
      <c r="L50" s="43"/>
      <c r="M50" s="87" t="s">
        <v>330</v>
      </c>
      <c r="N50" s="88">
        <f>SUM(N45:N49)</f>
        <v>1464069</v>
      </c>
      <c r="O50" s="87"/>
    </row>
    <row r="51" spans="1:17" ht="19.8">
      <c r="A51" s="43"/>
      <c r="B51" s="128"/>
      <c r="C51" s="128"/>
      <c r="D51" s="128"/>
      <c r="E51" s="128"/>
      <c r="F51" s="128"/>
      <c r="G51" s="128"/>
      <c r="H51" s="44"/>
      <c r="I51" s="46"/>
      <c r="J51" s="46"/>
      <c r="K51" s="46"/>
      <c r="L51" s="43"/>
      <c r="M51" s="60"/>
      <c r="N51" s="62"/>
      <c r="O51" s="60"/>
    </row>
    <row r="52" spans="1:17" ht="19.8">
      <c r="A52" s="43"/>
      <c r="B52" s="128"/>
      <c r="C52" s="128"/>
      <c r="D52" s="128"/>
      <c r="E52" s="128"/>
      <c r="F52" s="128"/>
      <c r="G52" s="128"/>
      <c r="H52" s="49"/>
      <c r="I52" s="46"/>
      <c r="J52" s="46"/>
      <c r="K52" s="46"/>
      <c r="L52" s="43"/>
      <c r="M52" s="60"/>
      <c r="N52" s="65"/>
      <c r="O52" s="59" t="s">
        <v>121</v>
      </c>
    </row>
    <row r="53" spans="1:17" ht="19.8">
      <c r="A53" s="43"/>
      <c r="B53" s="128"/>
      <c r="C53" s="128"/>
      <c r="D53" s="128"/>
      <c r="E53" s="128"/>
      <c r="F53" s="128"/>
      <c r="G53" s="128"/>
      <c r="H53" s="49"/>
      <c r="I53" s="46"/>
      <c r="J53" s="46"/>
      <c r="K53" s="46"/>
      <c r="L53" s="43"/>
      <c r="M53" s="59" t="s">
        <v>96</v>
      </c>
      <c r="N53" s="65">
        <v>26740</v>
      </c>
      <c r="O53" s="59" t="s">
        <v>55</v>
      </c>
    </row>
    <row r="54" spans="1:17" ht="19.8">
      <c r="A54" s="43"/>
      <c r="B54" s="128"/>
      <c r="C54" s="128"/>
      <c r="D54" s="128"/>
      <c r="E54" s="128"/>
      <c r="F54" s="128"/>
      <c r="G54" s="128"/>
      <c r="H54" s="44"/>
      <c r="I54" s="46"/>
      <c r="J54" s="46"/>
      <c r="K54" s="46"/>
      <c r="L54" s="43"/>
      <c r="M54" s="80" t="s">
        <v>78</v>
      </c>
      <c r="N54" s="75">
        <v>35280</v>
      </c>
      <c r="O54" s="79" t="s">
        <v>173</v>
      </c>
    </row>
    <row r="55" spans="1:17" ht="19.8">
      <c r="A55" s="43"/>
      <c r="B55" s="128"/>
      <c r="C55" s="128"/>
      <c r="D55" s="128"/>
      <c r="E55" s="128"/>
      <c r="F55" s="128"/>
      <c r="G55" s="128"/>
      <c r="H55" s="53"/>
      <c r="I55" s="46"/>
      <c r="J55" s="46"/>
      <c r="K55" s="46"/>
      <c r="L55" s="43"/>
      <c r="M55" s="59" t="s">
        <v>78</v>
      </c>
      <c r="N55" s="65">
        <v>14900</v>
      </c>
      <c r="O55" s="59" t="s">
        <v>172</v>
      </c>
    </row>
    <row r="56" spans="1:17" ht="19.8">
      <c r="A56" s="43"/>
      <c r="B56" s="133"/>
      <c r="C56" s="133"/>
      <c r="D56" s="133"/>
      <c r="E56" s="133"/>
      <c r="F56" s="133"/>
      <c r="G56" s="129"/>
      <c r="H56" s="53"/>
      <c r="I56" s="46"/>
      <c r="J56" s="46"/>
      <c r="K56" s="46"/>
      <c r="L56" s="43"/>
      <c r="M56" s="6" t="s">
        <v>83</v>
      </c>
      <c r="N56" s="67">
        <v>160000</v>
      </c>
      <c r="O56" s="59" t="s">
        <v>90</v>
      </c>
    </row>
    <row r="57" spans="1:17" ht="18" customHeight="1">
      <c r="A57" s="43"/>
      <c r="B57" s="128"/>
      <c r="C57" s="128"/>
      <c r="D57" s="128"/>
      <c r="E57" s="128"/>
      <c r="F57" s="128"/>
      <c r="G57" s="128"/>
      <c r="H57" s="54"/>
      <c r="I57" s="46"/>
      <c r="J57" s="46"/>
      <c r="K57" s="46"/>
      <c r="L57" s="43"/>
      <c r="M57" s="59" t="s">
        <v>79</v>
      </c>
      <c r="N57" s="65">
        <v>337729</v>
      </c>
      <c r="O57" s="59" t="s">
        <v>167</v>
      </c>
    </row>
    <row r="58" spans="1:17" ht="19.8">
      <c r="A58" s="43"/>
      <c r="B58" s="128"/>
      <c r="C58" s="128"/>
      <c r="D58" s="128"/>
      <c r="E58" s="128"/>
      <c r="F58" s="128"/>
      <c r="G58" s="128"/>
      <c r="I58" s="46"/>
      <c r="J58" s="46"/>
      <c r="K58" s="46"/>
      <c r="M58" s="80" t="s">
        <v>112</v>
      </c>
      <c r="N58" s="75">
        <v>574649</v>
      </c>
      <c r="O58" s="80"/>
    </row>
    <row r="59" spans="1:17" ht="19.8">
      <c r="A59" s="43"/>
      <c r="B59" s="130"/>
      <c r="C59" s="130"/>
      <c r="D59" s="225"/>
      <c r="E59" s="130"/>
      <c r="F59" s="130"/>
      <c r="G59" s="130"/>
      <c r="I59" s="46"/>
      <c r="J59" s="46"/>
      <c r="K59" s="46"/>
      <c r="M59" s="59"/>
      <c r="N59" s="65"/>
      <c r="O59" s="59"/>
    </row>
    <row r="60" spans="1:17" ht="19.8">
      <c r="A60" s="43"/>
      <c r="B60" s="130"/>
      <c r="C60" s="128"/>
      <c r="D60" s="128"/>
      <c r="E60" s="130"/>
      <c r="F60" s="128"/>
      <c r="G60" s="128"/>
      <c r="M60" s="6"/>
      <c r="N60" s="67"/>
      <c r="O60" s="6" t="s">
        <v>82</v>
      </c>
    </row>
    <row r="61" spans="1:17" ht="19.8">
      <c r="A61" s="43"/>
      <c r="B61" s="128"/>
      <c r="C61" s="128"/>
      <c r="D61" s="128"/>
      <c r="E61" s="130"/>
      <c r="F61" s="128"/>
      <c r="G61" s="128"/>
      <c r="M61" s="6" t="s">
        <v>96</v>
      </c>
      <c r="N61" s="67">
        <v>3608150</v>
      </c>
      <c r="O61" s="6" t="s">
        <v>55</v>
      </c>
    </row>
    <row r="62" spans="1:17" ht="26.4">
      <c r="A62" s="54"/>
      <c r="B62" s="131"/>
      <c r="C62" s="131"/>
      <c r="D62" s="131"/>
      <c r="E62" s="131"/>
      <c r="F62" s="131"/>
      <c r="G62" s="131"/>
      <c r="M62" s="6" t="s">
        <v>75</v>
      </c>
      <c r="N62" s="67">
        <v>101045</v>
      </c>
      <c r="O62" s="6" t="s">
        <v>54</v>
      </c>
      <c r="Q62" s="99"/>
    </row>
    <row r="63" spans="1:17" ht="19.8">
      <c r="B63" s="131"/>
      <c r="C63" s="131"/>
      <c r="D63" s="131"/>
      <c r="E63" s="131"/>
      <c r="F63" s="131"/>
      <c r="G63" s="131"/>
      <c r="M63" s="6" t="s">
        <v>83</v>
      </c>
      <c r="N63" s="67">
        <v>66000</v>
      </c>
      <c r="O63" s="6" t="s">
        <v>90</v>
      </c>
    </row>
    <row r="64" spans="1:17" ht="26.4">
      <c r="B64" s="132"/>
      <c r="C64" s="132"/>
      <c r="D64" s="132"/>
      <c r="E64" s="132"/>
      <c r="F64" s="132"/>
      <c r="G64" s="132"/>
      <c r="M64" s="6" t="s">
        <v>79</v>
      </c>
      <c r="N64" s="67">
        <v>584268</v>
      </c>
      <c r="O64" s="6" t="s">
        <v>88</v>
      </c>
    </row>
    <row r="65" spans="2:16" ht="19.8">
      <c r="B65" s="131"/>
      <c r="C65" s="131"/>
      <c r="D65" s="131"/>
      <c r="E65" s="131"/>
      <c r="F65" s="131"/>
      <c r="G65" s="131"/>
      <c r="M65" s="6" t="s">
        <v>80</v>
      </c>
      <c r="N65" s="67">
        <v>324865</v>
      </c>
      <c r="O65" s="6" t="s">
        <v>93</v>
      </c>
    </row>
    <row r="66" spans="2:16" ht="19.8">
      <c r="B66" s="131"/>
      <c r="C66" s="131"/>
      <c r="D66" s="131"/>
      <c r="E66" s="131"/>
      <c r="F66" s="131"/>
      <c r="G66" s="131"/>
      <c r="M66" s="6" t="s">
        <v>78</v>
      </c>
      <c r="N66" s="67">
        <v>86250</v>
      </c>
      <c r="O66" s="6" t="s">
        <v>108</v>
      </c>
    </row>
    <row r="67" spans="2:16" ht="19.8">
      <c r="B67" s="131"/>
      <c r="C67" s="131"/>
      <c r="D67" s="131"/>
      <c r="E67" s="131"/>
      <c r="F67" s="131"/>
      <c r="G67" s="131"/>
      <c r="M67" s="60" t="s">
        <v>78</v>
      </c>
      <c r="N67" s="62">
        <v>9900</v>
      </c>
      <c r="O67" s="60" t="s">
        <v>109</v>
      </c>
    </row>
    <row r="68" spans="2:16" ht="19.8">
      <c r="M68" s="60"/>
      <c r="N68" s="62">
        <v>4780478</v>
      </c>
      <c r="O68" s="60" t="s">
        <v>112</v>
      </c>
    </row>
    <row r="69" spans="2:16" ht="19.8">
      <c r="M69" s="6"/>
      <c r="N69" s="67"/>
      <c r="O69" s="6"/>
    </row>
    <row r="70" spans="2:16" ht="19.8">
      <c r="M70" s="25"/>
      <c r="N70" s="68"/>
      <c r="O70" s="25" t="s">
        <v>89</v>
      </c>
      <c r="P70" s="43"/>
    </row>
    <row r="71" spans="2:16" ht="19.8">
      <c r="M71" s="59" t="s">
        <v>96</v>
      </c>
      <c r="N71" s="65">
        <v>8138482</v>
      </c>
      <c r="O71" s="59" t="s">
        <v>55</v>
      </c>
    </row>
    <row r="72" spans="2:16" ht="19.8">
      <c r="M72" s="59" t="s">
        <v>75</v>
      </c>
      <c r="N72" s="65">
        <v>1055885</v>
      </c>
      <c r="O72" s="59" t="s">
        <v>76</v>
      </c>
    </row>
    <row r="73" spans="2:16" ht="19.8">
      <c r="M73" s="59" t="s">
        <v>83</v>
      </c>
      <c r="N73" s="65">
        <v>1206000</v>
      </c>
      <c r="O73" s="60" t="s">
        <v>8</v>
      </c>
    </row>
    <row r="74" spans="2:16" ht="20.399999999999999" thickBot="1">
      <c r="M74" s="86" t="s">
        <v>78</v>
      </c>
      <c r="N74" s="83">
        <v>1446854</v>
      </c>
      <c r="O74" s="80" t="s">
        <v>87</v>
      </c>
    </row>
    <row r="75" spans="2:16" ht="20.399999999999999" thickTop="1">
      <c r="M75" s="87" t="s">
        <v>79</v>
      </c>
      <c r="N75" s="88">
        <v>7384465</v>
      </c>
      <c r="O75" s="87" t="s">
        <v>88</v>
      </c>
    </row>
    <row r="76" spans="2:16" ht="19.8">
      <c r="M76" s="6" t="s">
        <v>80</v>
      </c>
      <c r="N76" s="67">
        <v>2471825</v>
      </c>
      <c r="O76" s="6" t="s">
        <v>56</v>
      </c>
    </row>
    <row r="77" spans="2:16" ht="19.8">
      <c r="M77" s="60" t="s">
        <v>265</v>
      </c>
      <c r="N77" s="62">
        <v>376695</v>
      </c>
      <c r="O77" s="60" t="s">
        <v>57</v>
      </c>
    </row>
    <row r="78" spans="2:16" ht="19.8">
      <c r="M78" s="60"/>
      <c r="N78" s="62"/>
      <c r="O78" s="60"/>
    </row>
    <row r="79" spans="2:16" ht="19.8">
      <c r="M79" s="6"/>
      <c r="N79" s="67"/>
      <c r="O79" s="6"/>
    </row>
    <row r="80" spans="2:16">
      <c r="M80" s="37"/>
      <c r="N80" s="37"/>
      <c r="O80" s="37"/>
    </row>
    <row r="81" spans="13:15">
      <c r="M81" s="34"/>
      <c r="N81" s="34"/>
      <c r="O81" s="34"/>
    </row>
    <row r="82" spans="13:15">
      <c r="M82" s="34"/>
      <c r="N82" s="34"/>
      <c r="O82" s="34"/>
    </row>
    <row r="83" spans="13:15">
      <c r="M83" s="34"/>
      <c r="N83" s="34"/>
      <c r="O83" s="34"/>
    </row>
    <row r="84" spans="13:15">
      <c r="M84" s="34"/>
      <c r="N84" s="34"/>
      <c r="O84" s="34"/>
    </row>
    <row r="85" spans="13:15">
      <c r="M85" s="34"/>
      <c r="N85" s="34"/>
      <c r="O85" s="34"/>
    </row>
    <row r="86" spans="13:15">
      <c r="M86" s="34"/>
      <c r="N86" s="34"/>
      <c r="O86" s="34"/>
    </row>
    <row r="87" spans="13:15">
      <c r="M87" s="46"/>
      <c r="N87" s="46"/>
      <c r="O87" s="46"/>
    </row>
    <row r="88" spans="13:15">
      <c r="M88" s="46"/>
      <c r="N88" s="46"/>
      <c r="O88" s="46"/>
    </row>
    <row r="89" spans="13:15">
      <c r="M89" s="46"/>
      <c r="N89" s="46"/>
      <c r="O89" s="46"/>
    </row>
    <row r="90" spans="13:15">
      <c r="M90" s="46"/>
      <c r="N90" s="46"/>
      <c r="O90" s="46"/>
    </row>
    <row r="91" spans="13:15">
      <c r="M91" s="46"/>
      <c r="N91" s="46"/>
      <c r="O91" s="46"/>
    </row>
    <row r="92" spans="13:15">
      <c r="M92" s="46"/>
      <c r="N92" s="46"/>
      <c r="O92" s="46"/>
    </row>
    <row r="93" spans="13:15">
      <c r="M93" s="46"/>
      <c r="N93" s="46"/>
      <c r="O93" s="46"/>
    </row>
    <row r="94" spans="13:15">
      <c r="M94" s="46"/>
      <c r="N94" s="46"/>
      <c r="O94" s="46"/>
    </row>
    <row r="95" spans="13:15">
      <c r="M95" s="46"/>
      <c r="N95" s="46"/>
      <c r="O95" s="46"/>
    </row>
    <row r="96" spans="13:15">
      <c r="M96" s="46"/>
      <c r="N96" s="46"/>
      <c r="O96" s="46"/>
    </row>
    <row r="97" spans="13:15">
      <c r="M97" s="46"/>
      <c r="N97" s="46"/>
      <c r="O97" s="46"/>
    </row>
    <row r="98" spans="13:15">
      <c r="M98" s="46"/>
      <c r="N98" s="46"/>
      <c r="O98" s="46"/>
    </row>
    <row r="99" spans="13:15">
      <c r="M99" s="46"/>
      <c r="N99" s="46"/>
      <c r="O99" s="46"/>
    </row>
    <row r="100" spans="13:15">
      <c r="M100" s="46"/>
      <c r="N100" s="46"/>
      <c r="O100" s="46"/>
    </row>
    <row r="101" spans="13:15">
      <c r="M101" s="46"/>
      <c r="N101" s="46"/>
      <c r="O101" s="46"/>
    </row>
    <row r="102" spans="13:15">
      <c r="M102" s="46"/>
      <c r="N102" s="46"/>
      <c r="O102" s="46"/>
    </row>
  </sheetData>
  <mergeCells count="15">
    <mergeCell ref="B30:B32"/>
    <mergeCell ref="A1:N1"/>
    <mergeCell ref="I2:J2"/>
    <mergeCell ref="B6:B7"/>
    <mergeCell ref="C6:C7"/>
    <mergeCell ref="D6:D7"/>
    <mergeCell ref="B12:B13"/>
    <mergeCell ref="C12:C13"/>
    <mergeCell ref="D12:D13"/>
    <mergeCell ref="E12:E13"/>
    <mergeCell ref="B25:B26"/>
    <mergeCell ref="C25:C26"/>
    <mergeCell ref="D25:D26"/>
    <mergeCell ref="E25:E26"/>
    <mergeCell ref="F25:F26"/>
  </mergeCells>
  <phoneticPr fontId="1"/>
  <pageMargins left="0.70866141732283472" right="0.70866141732283472" top="0.74803149606299213" bottom="0.74803149606299213" header="0.31496062992125984" footer="0.31496062992125984"/>
  <pageSetup paperSize="8" scale="65" fitToHeight="0" orientation="landscape" blackAndWhite="1" r:id="rId1"/>
  <rowBreaks count="1" manualBreakCount="1">
    <brk id="57" max="17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R105"/>
  <sheetViews>
    <sheetView view="pageBreakPreview" topLeftCell="A22" zoomScale="60" zoomScaleNormal="60" workbookViewId="0">
      <selection activeCell="M11" sqref="M11"/>
    </sheetView>
  </sheetViews>
  <sheetFormatPr defaultColWidth="8.69921875" defaultRowHeight="18"/>
  <cols>
    <col min="1" max="1" width="4.09765625" style="1" customWidth="1"/>
    <col min="2" max="2" width="15.69921875" style="95" customWidth="1"/>
    <col min="3" max="6" width="20.59765625" style="95" customWidth="1"/>
    <col min="7" max="7" width="10.69921875" style="205" customWidth="1"/>
    <col min="8" max="8" width="5.59765625" style="55" customWidth="1"/>
    <col min="9" max="9" width="11.09765625" style="1" bestFit="1" customWidth="1"/>
    <col min="10" max="10" width="19.19921875" style="1" customWidth="1"/>
    <col min="11" max="11" width="35.69921875" style="1" customWidth="1"/>
    <col min="12" max="12" width="5.69921875" style="1" customWidth="1"/>
    <col min="13" max="13" width="11.5" style="1" bestFit="1" customWidth="1"/>
    <col min="14" max="14" width="15.69921875" style="1" customWidth="1"/>
    <col min="15" max="15" width="43" style="1" customWidth="1"/>
    <col min="16" max="16" width="5.69921875" style="1" customWidth="1"/>
    <col min="17" max="17" width="10.5" style="1" bestFit="1" customWidth="1"/>
    <col min="18" max="16384" width="8.69921875" style="1"/>
  </cols>
  <sheetData>
    <row r="1" spans="1:16" ht="78" customHeight="1">
      <c r="A1" s="303" t="str">
        <f>K4</f>
        <v>【概算】橘処理センター（CD：62874）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81">
        <f ca="1">NOW()</f>
        <v>44466.455727314817</v>
      </c>
      <c r="P1" s="82"/>
    </row>
    <row r="2" spans="1:16" s="8" customFormat="1" ht="25.2" customHeight="1">
      <c r="A2" s="2"/>
      <c r="B2" s="134" t="s">
        <v>85</v>
      </c>
      <c r="C2" s="135" t="s">
        <v>322</v>
      </c>
      <c r="D2" s="135" t="s">
        <v>321</v>
      </c>
      <c r="E2" s="135" t="s">
        <v>252</v>
      </c>
      <c r="F2" s="135" t="s">
        <v>256</v>
      </c>
      <c r="G2" s="136"/>
      <c r="H2" s="5"/>
      <c r="I2" s="306" t="s">
        <v>15</v>
      </c>
      <c r="J2" s="306"/>
      <c r="K2" s="6">
        <f>1972+217+77</f>
        <v>2266</v>
      </c>
      <c r="L2" s="7"/>
      <c r="M2" s="7"/>
      <c r="N2" s="7"/>
      <c r="O2" s="7"/>
      <c r="P2" s="7" t="s">
        <v>217</v>
      </c>
    </row>
    <row r="3" spans="1:16" s="8" customFormat="1" ht="25.2" customHeight="1">
      <c r="A3" s="2"/>
      <c r="B3" s="137">
        <f>ROUND(SUM(C36:C994),2)</f>
        <v>265.2</v>
      </c>
      <c r="C3" s="138" t="str">
        <f>SUM(D36:D994)&amp;"t ("&amp;ROUND(SUM(D36:D994)/$B$3,1)*100&amp;"%)"</f>
        <v>239.2t (90%)</v>
      </c>
      <c r="D3" s="138" t="str">
        <f t="shared" ref="D3" si="0">SUM(E36:E994)&amp;"t ("&amp;ROUND(SUM(E36:E994)/$B$3,1)*100&amp;"%)"</f>
        <v>162t (60%)</v>
      </c>
      <c r="E3" s="138">
        <v>0</v>
      </c>
      <c r="F3" s="138" t="s">
        <v>320</v>
      </c>
      <c r="G3" s="139"/>
      <c r="H3" s="5"/>
      <c r="I3" s="118" t="s">
        <v>12</v>
      </c>
      <c r="J3" s="118" t="s">
        <v>25</v>
      </c>
      <c r="K3" s="118" t="s">
        <v>146</v>
      </c>
      <c r="L3" s="7"/>
      <c r="M3" s="118" t="s">
        <v>12</v>
      </c>
      <c r="N3" s="118" t="s">
        <v>25</v>
      </c>
      <c r="O3" s="118" t="s">
        <v>26</v>
      </c>
      <c r="P3" s="7"/>
    </row>
    <row r="4" spans="1:16" s="8" customFormat="1" ht="25.2" customHeight="1">
      <c r="A4" s="92"/>
      <c r="B4" s="140" t="s">
        <v>319</v>
      </c>
      <c r="C4" s="140"/>
      <c r="D4" s="140"/>
      <c r="E4" s="140"/>
      <c r="F4" s="140"/>
      <c r="G4" s="140"/>
      <c r="H4" s="5"/>
      <c r="I4" s="121" t="s">
        <v>228</v>
      </c>
      <c r="J4" s="122"/>
      <c r="K4" s="273" t="s">
        <v>189</v>
      </c>
      <c r="L4" s="61"/>
      <c r="M4" s="59" t="s">
        <v>362</v>
      </c>
      <c r="N4" s="67"/>
      <c r="O4" s="59"/>
      <c r="P4" s="7"/>
    </row>
    <row r="5" spans="1:16" s="8" customFormat="1" ht="25.2" customHeight="1" thickBot="1">
      <c r="A5" s="2"/>
      <c r="B5" s="141" t="s">
        <v>20</v>
      </c>
      <c r="C5" s="141"/>
      <c r="D5" s="141"/>
      <c r="E5" s="141"/>
      <c r="F5" s="141"/>
      <c r="G5" s="140"/>
      <c r="H5" s="5"/>
      <c r="I5" s="121"/>
      <c r="J5" s="122"/>
      <c r="K5" s="121" t="s">
        <v>169</v>
      </c>
      <c r="L5" s="61"/>
      <c r="M5" s="59"/>
      <c r="N5" s="65">
        <v>108294</v>
      </c>
      <c r="O5" s="59" t="s">
        <v>363</v>
      </c>
      <c r="P5" s="7"/>
    </row>
    <row r="6" spans="1:16" s="8" customFormat="1" ht="25.2" customHeight="1" thickTop="1">
      <c r="A6" s="2"/>
      <c r="B6" s="314" t="s">
        <v>12</v>
      </c>
      <c r="C6" s="315" t="s">
        <v>220</v>
      </c>
      <c r="D6" s="316" t="s">
        <v>225</v>
      </c>
      <c r="E6" s="142" t="s">
        <v>171</v>
      </c>
      <c r="F6" s="143" t="s">
        <v>248</v>
      </c>
      <c r="G6" s="144"/>
      <c r="H6" s="5"/>
      <c r="I6" s="121"/>
      <c r="J6" s="122"/>
      <c r="K6" s="121"/>
      <c r="L6" s="61"/>
      <c r="M6" s="86"/>
      <c r="N6" s="83">
        <v>480000</v>
      </c>
      <c r="O6" s="86" t="s">
        <v>406</v>
      </c>
      <c r="P6" s="7"/>
    </row>
    <row r="7" spans="1:16" s="8" customFormat="1" ht="25.2" customHeight="1">
      <c r="A7" s="2"/>
      <c r="B7" s="314"/>
      <c r="C7" s="315"/>
      <c r="D7" s="317"/>
      <c r="E7" s="145" t="s">
        <v>145</v>
      </c>
      <c r="F7" s="146" t="s">
        <v>219</v>
      </c>
      <c r="G7" s="144"/>
      <c r="H7" s="5"/>
      <c r="I7" s="121" t="s">
        <v>86</v>
      </c>
      <c r="J7" s="122">
        <v>17420000</v>
      </c>
      <c r="K7" s="121" t="s">
        <v>59</v>
      </c>
      <c r="L7" s="61"/>
      <c r="M7" s="59" t="s">
        <v>408</v>
      </c>
      <c r="N7" s="65">
        <f>SUM(N5:N6)</f>
        <v>588294</v>
      </c>
      <c r="O7" s="59"/>
      <c r="P7" s="7"/>
    </row>
    <row r="8" spans="1:16" s="8" customFormat="1" ht="25.2" customHeight="1">
      <c r="A8" s="2"/>
      <c r="B8" s="147" t="s">
        <v>19</v>
      </c>
      <c r="C8" s="226">
        <v>17420000</v>
      </c>
      <c r="D8" s="149">
        <f>SUMIF(I9:I31,"ZAIRYO",J9:J31)+SUMIF(M4:M79,"ZAIRYO",N4:N79)</f>
        <v>19163981</v>
      </c>
      <c r="E8" s="215">
        <f>169.476+0.1</f>
        <v>169.57599999999999</v>
      </c>
      <c r="F8" s="293">
        <v>25420</v>
      </c>
      <c r="G8" s="140"/>
      <c r="H8" s="5"/>
      <c r="I8" s="121" t="s">
        <v>264</v>
      </c>
      <c r="J8" s="122">
        <v>25580000</v>
      </c>
      <c r="K8" s="121" t="s">
        <v>33</v>
      </c>
      <c r="L8" s="61"/>
      <c r="M8" s="59"/>
      <c r="N8" s="65"/>
      <c r="O8" s="60"/>
      <c r="P8" s="7"/>
    </row>
    <row r="9" spans="1:16" s="8" customFormat="1" ht="25.2" customHeight="1" thickBot="1">
      <c r="A9" s="2"/>
      <c r="B9" s="151"/>
      <c r="C9" s="151"/>
      <c r="D9" s="152"/>
      <c r="E9" s="153" t="str">
        <f>ROUND(E8/B3*100,2)&amp;"%"</f>
        <v>63.94%</v>
      </c>
      <c r="F9" s="104"/>
      <c r="G9" s="154"/>
      <c r="H9" s="5"/>
      <c r="I9" s="121"/>
      <c r="J9" s="122"/>
      <c r="K9" s="121"/>
      <c r="L9" s="61"/>
      <c r="M9" s="86"/>
      <c r="N9" s="83"/>
      <c r="O9" s="80"/>
      <c r="P9" s="7"/>
    </row>
    <row r="10" spans="1:16" s="8" customFormat="1" ht="25.2" customHeight="1" thickTop="1">
      <c r="A10" s="2"/>
      <c r="B10" s="94"/>
      <c r="C10" s="94"/>
      <c r="D10" s="94"/>
      <c r="E10" s="94"/>
      <c r="F10" s="94"/>
      <c r="G10" s="144"/>
      <c r="H10" s="5"/>
      <c r="I10" s="123"/>
      <c r="J10" s="123"/>
      <c r="K10" s="123"/>
      <c r="L10" s="7"/>
      <c r="M10" s="25" t="s">
        <v>396</v>
      </c>
      <c r="N10" s="83"/>
      <c r="O10" s="60"/>
      <c r="P10" s="7"/>
    </row>
    <row r="11" spans="1:16" s="8" customFormat="1" ht="25.2" customHeight="1" thickBot="1">
      <c r="A11" s="2"/>
      <c r="B11" s="141" t="s">
        <v>17</v>
      </c>
      <c r="C11" s="94"/>
      <c r="D11" s="94"/>
      <c r="E11" s="94"/>
      <c r="F11" s="94"/>
      <c r="G11" s="144"/>
      <c r="H11" s="5"/>
      <c r="I11" s="123"/>
      <c r="J11" s="123"/>
      <c r="K11" s="123"/>
      <c r="L11" s="7"/>
      <c r="M11" s="60" t="s">
        <v>96</v>
      </c>
      <c r="N11" s="65">
        <v>25420</v>
      </c>
      <c r="O11" s="60" t="s">
        <v>323</v>
      </c>
      <c r="P11" s="7"/>
    </row>
    <row r="12" spans="1:16" s="8" customFormat="1" ht="25.2" customHeight="1" thickTop="1">
      <c r="A12" s="2"/>
      <c r="B12" s="314" t="s">
        <v>12</v>
      </c>
      <c r="C12" s="315" t="s">
        <v>221</v>
      </c>
      <c r="D12" s="318" t="s">
        <v>227</v>
      </c>
      <c r="E12" s="320" t="s">
        <v>225</v>
      </c>
      <c r="F12" s="143" t="s">
        <v>248</v>
      </c>
      <c r="G12" s="144"/>
      <c r="H12" s="5"/>
      <c r="I12" s="121" t="s">
        <v>216</v>
      </c>
      <c r="J12" s="122"/>
      <c r="K12" s="121"/>
      <c r="L12" s="7"/>
      <c r="M12" s="60"/>
      <c r="N12" s="65"/>
      <c r="O12" s="60"/>
      <c r="P12" s="7"/>
    </row>
    <row r="13" spans="1:16" s="8" customFormat="1" ht="25.2" customHeight="1">
      <c r="A13" s="2"/>
      <c r="B13" s="314"/>
      <c r="C13" s="315"/>
      <c r="D13" s="319"/>
      <c r="E13" s="321"/>
      <c r="F13" s="146" t="s">
        <v>219</v>
      </c>
      <c r="G13" s="144"/>
      <c r="H13" s="5"/>
      <c r="I13" s="121" t="s">
        <v>211</v>
      </c>
      <c r="J13" s="122"/>
      <c r="K13" s="121"/>
      <c r="L13" s="7"/>
      <c r="M13" s="60"/>
      <c r="N13" s="65"/>
      <c r="O13" s="60"/>
      <c r="P13" s="7"/>
    </row>
    <row r="14" spans="1:16" s="8" customFormat="1" ht="25.2" customHeight="1">
      <c r="A14" s="2"/>
      <c r="B14" s="147" t="s">
        <v>46</v>
      </c>
      <c r="C14" s="155" t="s">
        <v>263</v>
      </c>
      <c r="D14" s="156">
        <f>IFERROR(E14/$B$3,"-")</f>
        <v>7946.8325791855204</v>
      </c>
      <c r="E14" s="157">
        <f>SUMIF(I4:I3000,"GENSUN",J4:J3000)+SUMIF(M3:M6216,"GENSUN",N3:N6216)</f>
        <v>2107500</v>
      </c>
      <c r="F14" s="106"/>
      <c r="G14" s="158"/>
      <c r="H14" s="5"/>
      <c r="I14" s="121"/>
      <c r="J14" s="124" t="s">
        <v>210</v>
      </c>
      <c r="K14" s="121" t="s">
        <v>212</v>
      </c>
      <c r="L14" s="7"/>
      <c r="M14" s="86" t="s">
        <v>80</v>
      </c>
      <c r="N14" s="83">
        <v>1320</v>
      </c>
      <c r="O14" s="80" t="s">
        <v>93</v>
      </c>
      <c r="P14" s="7"/>
    </row>
    <row r="15" spans="1:16" s="8" customFormat="1" ht="25.2" customHeight="1">
      <c r="A15" s="2"/>
      <c r="B15" s="147" t="s">
        <v>50</v>
      </c>
      <c r="C15" s="155" t="s">
        <v>263</v>
      </c>
      <c r="D15" s="156">
        <f>IFERROR(E15/$B$3,"-")</f>
        <v>0</v>
      </c>
      <c r="E15" s="157">
        <f>SUMIF(I4:I3000,"KANAMO",J4:J3000)+SUMIF(M4:M6316,"KANAMO",N4:N6316)</f>
        <v>0</v>
      </c>
      <c r="F15" s="106"/>
      <c r="G15" s="158"/>
      <c r="H15" s="5"/>
      <c r="I15" s="121"/>
      <c r="J15" s="122" t="s">
        <v>210</v>
      </c>
      <c r="K15" s="121" t="s">
        <v>213</v>
      </c>
      <c r="L15" s="7"/>
      <c r="M15" s="59" t="s">
        <v>83</v>
      </c>
      <c r="N15" s="247">
        <v>45000</v>
      </c>
      <c r="O15" s="60" t="s">
        <v>190</v>
      </c>
      <c r="P15" s="7"/>
    </row>
    <row r="16" spans="1:16" s="8" customFormat="1" ht="25.2" customHeight="1" thickBot="1">
      <c r="A16" s="2"/>
      <c r="B16" s="147" t="s">
        <v>6</v>
      </c>
      <c r="C16" s="155" t="s">
        <v>263</v>
      </c>
      <c r="D16" s="156">
        <f>IFERROR(E16/$B$3,"-")</f>
        <v>6613.5482654600301</v>
      </c>
      <c r="E16" s="157">
        <f>SUMIF(I3:I3330,"ITIZI",J3:J3330)+SUMIF(M4:M3348,"ITIZI",N4:N3348)</f>
        <v>1753913</v>
      </c>
      <c r="F16" s="106"/>
      <c r="G16" s="158"/>
      <c r="H16" s="5"/>
      <c r="I16" s="121"/>
      <c r="J16" s="122"/>
      <c r="K16" s="121"/>
      <c r="L16" s="7"/>
      <c r="M16" s="86" t="s">
        <v>83</v>
      </c>
      <c r="N16" s="83">
        <v>280000</v>
      </c>
      <c r="O16" s="80" t="s">
        <v>218</v>
      </c>
      <c r="P16" s="7"/>
    </row>
    <row r="17" spans="1:18" s="8" customFormat="1" ht="25.2" customHeight="1" thickTop="1">
      <c r="A17" s="2"/>
      <c r="B17" s="147" t="s">
        <v>2</v>
      </c>
      <c r="C17" s="155" t="s">
        <v>263</v>
      </c>
      <c r="D17" s="156">
        <f>IFERROR(E17/$B$3,"-")</f>
        <v>7574.0912518853702</v>
      </c>
      <c r="E17" s="157">
        <f>SUMIF(I4:I3100,"SYOMO",J4:J3100)+SUMIF(M4:M6616,"SYOMO",N4:N6616)</f>
        <v>2008649</v>
      </c>
      <c r="F17" s="106"/>
      <c r="G17" s="158"/>
      <c r="H17" s="5"/>
      <c r="I17" s="121" t="s">
        <v>214</v>
      </c>
      <c r="J17" s="122"/>
      <c r="K17" s="121"/>
      <c r="L17" s="7"/>
      <c r="M17" s="253" t="s">
        <v>329</v>
      </c>
      <c r="N17" s="254">
        <f>SUM(N14:N16)</f>
        <v>326320</v>
      </c>
      <c r="O17" s="87"/>
      <c r="P17" s="7"/>
    </row>
    <row r="18" spans="1:18" s="8" customFormat="1" ht="25.2" customHeight="1">
      <c r="A18" s="2"/>
      <c r="B18" s="159" t="s">
        <v>5</v>
      </c>
      <c r="C18" s="155" t="s">
        <v>263</v>
      </c>
      <c r="D18" s="160">
        <f>IFERROR($E$18/$K$2,"-")</f>
        <v>4530.8137687555163</v>
      </c>
      <c r="E18" s="161">
        <f>SUMIF(I3:I3333,"ROMU",J3:J3333)+SUMIF(M3:M3349,"ROMU",N3:N3349)</f>
        <v>10266824</v>
      </c>
      <c r="F18" s="106"/>
      <c r="G18" s="158"/>
      <c r="H18" s="5"/>
      <c r="I18" s="121"/>
      <c r="J18" s="122" t="s">
        <v>210</v>
      </c>
      <c r="K18" s="121" t="s">
        <v>215</v>
      </c>
      <c r="L18" s="7"/>
      <c r="M18" s="86"/>
      <c r="N18" s="83"/>
      <c r="O18" s="60" t="s">
        <v>324</v>
      </c>
      <c r="P18" s="7"/>
    </row>
    <row r="19" spans="1:18" s="8" customFormat="1" ht="25.2" customHeight="1">
      <c r="A19" s="2"/>
      <c r="B19" s="147" t="s">
        <v>51</v>
      </c>
      <c r="C19" s="155" t="s">
        <v>263</v>
      </c>
      <c r="D19" s="156">
        <f>IFERROR(E19/$B$3,"-")</f>
        <v>1051.1689291101056</v>
      </c>
      <c r="E19" s="157">
        <f>SUMIF(I4:I3600,"KENSA",J4:J3600)+SUMIF(M4:M6616,"KENSA",N4:N6616)</f>
        <v>278770</v>
      </c>
      <c r="F19" s="107"/>
      <c r="G19" s="162"/>
      <c r="H19" s="22"/>
      <c r="I19" s="121"/>
      <c r="J19" s="122"/>
      <c r="K19" s="121"/>
      <c r="L19" s="7"/>
      <c r="M19" s="59"/>
      <c r="N19" s="247"/>
      <c r="O19" s="60"/>
      <c r="P19" s="7"/>
    </row>
    <row r="20" spans="1:18" s="8" customFormat="1" ht="25.2" customHeight="1">
      <c r="A20" s="2"/>
      <c r="B20" s="147" t="s">
        <v>52</v>
      </c>
      <c r="C20" s="155" t="s">
        <v>263</v>
      </c>
      <c r="D20" s="156">
        <f>IFERROR(E20/$B$3,"-")</f>
        <v>5531.7119155354449</v>
      </c>
      <c r="E20" s="157">
        <f>SUMIF(I11:I37,"MEKKI",J3:J3333)+SUMIF(M3:M3349,"MEKKi",N3:N3349)</f>
        <v>1467010</v>
      </c>
      <c r="F20" s="107">
        <v>1320</v>
      </c>
      <c r="G20" s="162"/>
      <c r="H20" s="22"/>
      <c r="I20" s="121"/>
      <c r="J20" s="124"/>
      <c r="K20" s="121"/>
      <c r="L20" s="7"/>
      <c r="M20" s="59"/>
      <c r="N20" s="65"/>
      <c r="O20" s="60"/>
      <c r="P20" s="7"/>
    </row>
    <row r="21" spans="1:18" s="8" customFormat="1" ht="25.2" customHeight="1" thickBot="1">
      <c r="A21" s="2"/>
      <c r="B21" s="163" t="s">
        <v>8</v>
      </c>
      <c r="C21" s="155" t="s">
        <v>263</v>
      </c>
      <c r="D21" s="156">
        <f>IFERROR(E21/$B$3,"-")</f>
        <v>13061.84012066365</v>
      </c>
      <c r="E21" s="164">
        <f>SUMIF(I3:I3333,"UNSO",J3:J3333)+SUMIF(M4:M3349,"UNSO",N4:N3349)</f>
        <v>3464000</v>
      </c>
      <c r="F21" s="108">
        <v>470000</v>
      </c>
      <c r="G21" s="162"/>
      <c r="H21" s="5"/>
      <c r="I21" s="121"/>
      <c r="J21" s="122"/>
      <c r="K21" s="121"/>
      <c r="L21" s="7"/>
      <c r="M21" s="59"/>
      <c r="N21" s="65"/>
      <c r="O21" s="60"/>
      <c r="P21" s="7"/>
    </row>
    <row r="22" spans="1:18" s="8" customFormat="1" ht="25.2" customHeight="1" thickBot="1">
      <c r="A22" s="2"/>
      <c r="B22" s="165" t="s">
        <v>4</v>
      </c>
      <c r="C22" s="166">
        <f>SUM(C14:C21)</f>
        <v>0</v>
      </c>
      <c r="D22" s="167"/>
      <c r="E22" s="168">
        <f>SUM(E14:E21)</f>
        <v>21346666</v>
      </c>
      <c r="F22" s="214">
        <f>SUM(F14:F21)</f>
        <v>471320</v>
      </c>
      <c r="G22" s="170"/>
      <c r="H22" s="4"/>
      <c r="I22" s="121" t="s">
        <v>327</v>
      </c>
      <c r="J22" s="122"/>
      <c r="K22" s="121"/>
      <c r="L22" s="7"/>
      <c r="M22" s="59"/>
      <c r="N22" s="65"/>
      <c r="O22" s="60"/>
      <c r="P22" s="7"/>
    </row>
    <row r="23" spans="1:18" s="8" customFormat="1" ht="25.2" customHeight="1" thickTop="1">
      <c r="A23" s="2"/>
      <c r="B23" s="141"/>
      <c r="C23" s="141"/>
      <c r="D23" s="141"/>
      <c r="E23" s="141"/>
      <c r="F23" s="141"/>
      <c r="G23" s="140"/>
      <c r="H23" s="4"/>
      <c r="I23" s="121" t="s">
        <v>328</v>
      </c>
      <c r="J23" s="124"/>
      <c r="K23" s="121"/>
      <c r="L23" s="7"/>
      <c r="M23" s="60"/>
      <c r="N23" s="62"/>
      <c r="O23" s="60"/>
      <c r="P23" s="7"/>
    </row>
    <row r="24" spans="1:18" s="8" customFormat="1" ht="25.2" customHeight="1">
      <c r="A24" s="2"/>
      <c r="B24" s="141" t="s">
        <v>18</v>
      </c>
      <c r="C24" s="141"/>
      <c r="D24" s="141"/>
      <c r="E24" s="141"/>
      <c r="F24" s="141"/>
      <c r="G24" s="140"/>
      <c r="H24" s="4"/>
      <c r="I24" s="6"/>
      <c r="J24" s="9"/>
      <c r="K24" s="6"/>
      <c r="L24" s="7"/>
      <c r="M24" s="60"/>
      <c r="N24" s="62"/>
      <c r="O24" s="60"/>
      <c r="P24" s="7"/>
    </row>
    <row r="25" spans="1:18" s="8" customFormat="1" ht="25.2" customHeight="1">
      <c r="A25" s="2"/>
      <c r="B25" s="314" t="s">
        <v>12</v>
      </c>
      <c r="C25" s="315" t="s">
        <v>1</v>
      </c>
      <c r="D25" s="322" t="s">
        <v>222</v>
      </c>
      <c r="E25" s="323" t="s">
        <v>72</v>
      </c>
      <c r="F25" s="325" t="s">
        <v>73</v>
      </c>
      <c r="G25" s="171"/>
      <c r="H25" s="4"/>
      <c r="I25" s="6"/>
      <c r="J25" s="9"/>
      <c r="K25" s="6"/>
      <c r="L25" s="7"/>
      <c r="M25" s="60"/>
      <c r="N25" s="62"/>
      <c r="O25" s="60"/>
      <c r="P25" s="7"/>
    </row>
    <row r="26" spans="1:18" s="8" customFormat="1" ht="25.2" customHeight="1">
      <c r="A26" s="2"/>
      <c r="B26" s="314"/>
      <c r="C26" s="315"/>
      <c r="D26" s="322"/>
      <c r="E26" s="324"/>
      <c r="F26" s="314"/>
      <c r="G26" s="172"/>
      <c r="H26" s="4"/>
      <c r="I26" s="6"/>
      <c r="J26" s="9"/>
      <c r="K26" s="6"/>
      <c r="L26" s="7"/>
      <c r="M26" s="60"/>
      <c r="N26" s="62"/>
      <c r="O26" s="60"/>
      <c r="P26" s="7"/>
    </row>
    <row r="27" spans="1:18" s="8" customFormat="1" ht="25.2" customHeight="1">
      <c r="A27" s="2"/>
      <c r="B27" s="147" t="s">
        <v>19</v>
      </c>
      <c r="C27" s="173">
        <f>SUMIF(I3:I3333,"ZYOSAN",J3:J3333)+SUMIF(M3:M3349,"ZYOSAN",N3:N3349)</f>
        <v>17420000</v>
      </c>
      <c r="D27" s="174">
        <f>D8</f>
        <v>19163981</v>
      </c>
      <c r="E27" s="175" t="str">
        <f>INT(IFERROR(D27/C27*100,"-"))&amp;"%"</f>
        <v>110%</v>
      </c>
      <c r="F27" s="176">
        <f>C27-D27</f>
        <v>-1743981</v>
      </c>
      <c r="G27" s="140"/>
      <c r="H27" s="4"/>
      <c r="I27" s="6"/>
      <c r="J27" s="9"/>
      <c r="K27" s="6"/>
      <c r="L27" s="7"/>
      <c r="M27" s="60"/>
      <c r="N27" s="62"/>
      <c r="O27" s="60"/>
      <c r="P27" s="7"/>
    </row>
    <row r="28" spans="1:18" s="8" customFormat="1" ht="25.2" customHeight="1" thickBot="1">
      <c r="A28" s="2"/>
      <c r="B28" s="163" t="s">
        <v>16</v>
      </c>
      <c r="C28" s="177">
        <f>SUMIF(I3:I3333,"KYOSAN",J3:J3333)+SUMIF(M3:M3349,"KYOSAN",N3:N3349)</f>
        <v>25580000</v>
      </c>
      <c r="D28" s="178">
        <f>E22</f>
        <v>21346666</v>
      </c>
      <c r="E28" s="179" t="str">
        <f>INT(IFERROR(D28/C28*100,"-"))&amp;"%"</f>
        <v>83%</v>
      </c>
      <c r="F28" s="180">
        <f>C28-D28</f>
        <v>4233334</v>
      </c>
      <c r="G28" s="140"/>
      <c r="H28" s="4"/>
      <c r="I28" s="6"/>
      <c r="J28" s="9"/>
      <c r="K28" s="6"/>
      <c r="L28" s="7"/>
      <c r="M28" s="60"/>
      <c r="N28" s="62"/>
      <c r="O28" s="60"/>
      <c r="P28" s="7"/>
    </row>
    <row r="29" spans="1:18" s="8" customFormat="1" ht="25.2" customHeight="1">
      <c r="A29" s="2"/>
      <c r="B29" s="181" t="s">
        <v>117</v>
      </c>
      <c r="C29" s="182">
        <f>SUM(C27:C28)</f>
        <v>43000000</v>
      </c>
      <c r="D29" s="183">
        <f>SUM(D27:D28)</f>
        <v>40510647</v>
      </c>
      <c r="E29" s="184" t="str">
        <f>ROUND(100*D29/C29,2)&amp;"%"</f>
        <v>94.21%</v>
      </c>
      <c r="F29" s="84">
        <f>C29-D29</f>
        <v>2489353</v>
      </c>
      <c r="G29" s="185"/>
      <c r="H29" s="4"/>
      <c r="I29" s="6"/>
      <c r="J29" s="9"/>
      <c r="K29" s="6"/>
      <c r="L29" s="7"/>
      <c r="M29" s="60"/>
      <c r="N29" s="62"/>
      <c r="O29" s="60"/>
      <c r="P29" s="7"/>
    </row>
    <row r="30" spans="1:18" ht="25.2" customHeight="1">
      <c r="A30" s="2"/>
      <c r="B30" s="311" t="s">
        <v>255</v>
      </c>
      <c r="C30" s="257" t="s">
        <v>403</v>
      </c>
      <c r="D30" s="258"/>
      <c r="E30" s="258"/>
      <c r="F30" s="259"/>
      <c r="G30" s="136"/>
      <c r="H30" s="28"/>
      <c r="I30" s="6"/>
      <c r="J30" s="9"/>
      <c r="K30" s="6"/>
      <c r="L30" s="29"/>
      <c r="M30" s="60"/>
      <c r="N30" s="62"/>
      <c r="O30" s="60"/>
      <c r="P30" s="7"/>
      <c r="Q30" s="8"/>
      <c r="R30" s="8"/>
    </row>
    <row r="31" spans="1:18" ht="25.2" customHeight="1">
      <c r="A31" s="2"/>
      <c r="B31" s="311"/>
      <c r="C31" s="260" t="s">
        <v>325</v>
      </c>
      <c r="D31" s="261"/>
      <c r="E31" s="261"/>
      <c r="F31" s="262"/>
      <c r="G31" s="136"/>
      <c r="H31" s="31"/>
      <c r="I31" s="6"/>
      <c r="J31" s="9"/>
      <c r="K31" s="6"/>
      <c r="L31" s="30"/>
      <c r="M31" s="60"/>
      <c r="N31" s="62"/>
      <c r="O31" s="60"/>
      <c r="P31" s="7"/>
      <c r="Q31" s="8"/>
      <c r="R31" s="8"/>
    </row>
    <row r="32" spans="1:18" ht="25.2" customHeight="1">
      <c r="A32" s="2"/>
      <c r="B32" s="311"/>
      <c r="C32" s="263" t="s">
        <v>414</v>
      </c>
      <c r="D32" s="264"/>
      <c r="E32" s="264"/>
      <c r="F32" s="265"/>
      <c r="G32" s="136"/>
      <c r="H32" s="31"/>
      <c r="I32" s="6"/>
      <c r="J32" s="9"/>
      <c r="K32" s="6"/>
      <c r="L32" s="30"/>
      <c r="M32" s="60"/>
      <c r="N32" s="62"/>
      <c r="O32" s="60"/>
      <c r="P32" s="7"/>
      <c r="Q32" s="8"/>
      <c r="R32" s="8"/>
    </row>
    <row r="33" spans="1:18" ht="25.2" customHeight="1">
      <c r="A33" s="2"/>
      <c r="B33" s="89"/>
      <c r="C33" s="89"/>
      <c r="D33" s="89"/>
      <c r="E33" s="89"/>
      <c r="F33" s="89"/>
      <c r="G33" s="185"/>
      <c r="H33" s="31"/>
      <c r="I33" s="6"/>
      <c r="J33" s="9"/>
      <c r="K33" s="6"/>
      <c r="L33" s="30"/>
      <c r="M33" s="60"/>
      <c r="N33" s="62"/>
      <c r="O33" s="60"/>
      <c r="P33" s="7"/>
      <c r="Q33" s="8"/>
      <c r="R33" s="8"/>
    </row>
    <row r="34" spans="1:18" ht="25.2" customHeight="1">
      <c r="A34" s="2"/>
      <c r="B34" s="89" t="s">
        <v>249</v>
      </c>
      <c r="C34" s="89"/>
      <c r="D34" s="89"/>
      <c r="E34" s="89"/>
      <c r="F34" s="89"/>
      <c r="G34" s="185"/>
      <c r="H34" s="31"/>
      <c r="I34" s="6"/>
      <c r="J34" s="9"/>
      <c r="K34" s="6"/>
      <c r="L34" s="30"/>
      <c r="M34" s="60"/>
      <c r="N34" s="62"/>
      <c r="O34" s="60"/>
      <c r="P34" s="7"/>
      <c r="Q34" s="8"/>
      <c r="R34" s="8"/>
    </row>
    <row r="35" spans="1:18" ht="25.2" customHeight="1">
      <c r="A35" s="2"/>
      <c r="B35" s="120" t="s">
        <v>250</v>
      </c>
      <c r="C35" s="120" t="s">
        <v>0</v>
      </c>
      <c r="D35" s="216" t="s">
        <v>119</v>
      </c>
      <c r="E35" s="216" t="s">
        <v>120</v>
      </c>
      <c r="F35" s="217" t="s">
        <v>257</v>
      </c>
      <c r="G35" s="218" t="s">
        <v>258</v>
      </c>
      <c r="H35" s="31"/>
      <c r="I35" s="6"/>
      <c r="J35" s="9"/>
      <c r="K35" s="6"/>
      <c r="L35" s="30"/>
      <c r="M35" s="60"/>
      <c r="N35" s="62"/>
      <c r="O35" s="60"/>
      <c r="P35" s="7"/>
      <c r="Q35" s="8"/>
      <c r="R35" s="8"/>
    </row>
    <row r="36" spans="1:18" ht="25.2" customHeight="1" thickBot="1">
      <c r="A36" s="2"/>
      <c r="B36" s="219" t="s">
        <v>268</v>
      </c>
      <c r="C36" s="125">
        <v>90</v>
      </c>
      <c r="D36" s="220">
        <v>90</v>
      </c>
      <c r="E36" s="220">
        <v>61</v>
      </c>
      <c r="F36" s="131"/>
      <c r="G36" s="131"/>
      <c r="H36" s="31"/>
      <c r="I36" s="6"/>
      <c r="J36" s="9"/>
      <c r="K36" s="6"/>
      <c r="L36" s="30"/>
      <c r="M36" s="60"/>
      <c r="N36" s="62"/>
      <c r="O36" s="60"/>
      <c r="P36" s="7"/>
      <c r="Q36" s="8"/>
      <c r="R36" s="8"/>
    </row>
    <row r="37" spans="1:18" ht="25.2" customHeight="1" thickTop="1" thickBot="1">
      <c r="A37" s="4"/>
      <c r="B37" s="110" t="s">
        <v>113</v>
      </c>
      <c r="C37" s="125">
        <v>0.2</v>
      </c>
      <c r="D37" s="220">
        <v>0.2</v>
      </c>
      <c r="E37" s="220">
        <v>0</v>
      </c>
      <c r="F37" s="131"/>
      <c r="G37" s="131"/>
      <c r="H37" s="31"/>
      <c r="I37" s="25"/>
      <c r="J37" s="26"/>
      <c r="K37" s="25"/>
      <c r="L37" s="30"/>
      <c r="M37" s="60"/>
      <c r="N37" s="62"/>
      <c r="O37" s="60"/>
      <c r="P37" s="2"/>
      <c r="Q37" s="8"/>
    </row>
    <row r="38" spans="1:18" ht="27.6" thickTop="1" thickBot="1">
      <c r="A38" s="93"/>
      <c r="B38" s="111" t="s">
        <v>114</v>
      </c>
      <c r="C38" s="125">
        <v>19</v>
      </c>
      <c r="D38" s="220">
        <v>19</v>
      </c>
      <c r="E38" s="220">
        <v>0</v>
      </c>
      <c r="F38" s="131"/>
      <c r="G38" s="131"/>
      <c r="H38" s="31"/>
      <c r="I38" s="6"/>
      <c r="J38" s="9"/>
      <c r="K38" s="6"/>
      <c r="L38" s="30"/>
      <c r="M38" s="60"/>
      <c r="N38" s="62"/>
      <c r="O38" s="60"/>
      <c r="P38" s="29"/>
    </row>
    <row r="39" spans="1:18" ht="21" thickTop="1" thickBot="1">
      <c r="A39" s="119"/>
      <c r="B39" s="110" t="s">
        <v>115</v>
      </c>
      <c r="C39" s="125">
        <v>65</v>
      </c>
      <c r="D39" s="131">
        <v>41</v>
      </c>
      <c r="E39" s="131">
        <v>12</v>
      </c>
      <c r="F39" s="131"/>
      <c r="G39" s="131"/>
      <c r="H39" s="31"/>
      <c r="I39" s="25"/>
      <c r="J39" s="26"/>
      <c r="K39" s="25"/>
      <c r="L39" s="30"/>
      <c r="M39" s="59"/>
      <c r="N39" s="67"/>
      <c r="O39" s="59" t="s">
        <v>362</v>
      </c>
      <c r="P39" s="35"/>
    </row>
    <row r="40" spans="1:18" ht="20.399999999999999" thickTop="1">
      <c r="A40" s="119"/>
      <c r="B40" s="112" t="s">
        <v>116</v>
      </c>
      <c r="C40" s="125">
        <v>91</v>
      </c>
      <c r="D40" s="223">
        <v>89</v>
      </c>
      <c r="E40" s="223">
        <f>57+32</f>
        <v>89</v>
      </c>
      <c r="F40" s="131"/>
      <c r="G40" s="131"/>
      <c r="H40" s="31"/>
      <c r="I40" s="6"/>
      <c r="J40" s="9"/>
      <c r="K40" s="6"/>
      <c r="L40" s="30"/>
      <c r="M40" s="60" t="s">
        <v>96</v>
      </c>
      <c r="N40" s="65">
        <v>108294</v>
      </c>
      <c r="O40" s="60" t="s">
        <v>323</v>
      </c>
      <c r="P40" s="35"/>
    </row>
    <row r="41" spans="1:18" ht="19.8">
      <c r="A41" s="119"/>
      <c r="B41" s="222" t="s">
        <v>259</v>
      </c>
      <c r="C41" s="125"/>
      <c r="D41" s="126"/>
      <c r="E41" s="126"/>
      <c r="F41" s="131">
        <v>32</v>
      </c>
      <c r="G41" s="131">
        <v>66</v>
      </c>
      <c r="H41" s="31"/>
      <c r="I41" s="25"/>
      <c r="J41" s="26"/>
      <c r="K41" s="25"/>
      <c r="L41" s="30"/>
      <c r="M41" s="59" t="s">
        <v>83</v>
      </c>
      <c r="N41" s="247">
        <v>200000</v>
      </c>
      <c r="O41" s="60" t="s">
        <v>190</v>
      </c>
      <c r="P41" s="35"/>
    </row>
    <row r="42" spans="1:18" ht="20.399999999999999" thickBot="1">
      <c r="A42" s="119"/>
      <c r="B42" s="222" t="s">
        <v>316</v>
      </c>
      <c r="C42" s="125"/>
      <c r="D42" s="224"/>
      <c r="E42" s="224"/>
      <c r="F42" s="131">
        <v>0</v>
      </c>
      <c r="G42" s="131">
        <v>14</v>
      </c>
      <c r="H42" s="44"/>
      <c r="I42" s="6"/>
      <c r="J42" s="9"/>
      <c r="K42" s="6"/>
      <c r="L42" s="43"/>
      <c r="M42" s="86" t="s">
        <v>83</v>
      </c>
      <c r="N42" s="83">
        <v>280000</v>
      </c>
      <c r="O42" s="80" t="s">
        <v>218</v>
      </c>
      <c r="P42" s="35"/>
    </row>
    <row r="43" spans="1:18" ht="20.399999999999999" thickTop="1">
      <c r="A43" s="119"/>
      <c r="B43" s="126"/>
      <c r="C43" s="127"/>
      <c r="D43" s="126"/>
      <c r="E43" s="126"/>
      <c r="F43" s="131"/>
      <c r="G43" s="131"/>
      <c r="H43" s="44"/>
      <c r="I43" s="25"/>
      <c r="J43" s="26"/>
      <c r="K43" s="25"/>
      <c r="L43" s="43"/>
      <c r="M43" s="253" t="s">
        <v>329</v>
      </c>
      <c r="N43" s="254">
        <f>SUM(N40:N42)</f>
        <v>588294</v>
      </c>
      <c r="O43" s="87"/>
      <c r="P43" s="35"/>
    </row>
    <row r="44" spans="1:18" ht="19.8">
      <c r="A44" s="30"/>
      <c r="B44" s="128"/>
      <c r="C44" s="128"/>
      <c r="D44" s="128"/>
      <c r="E44" s="128"/>
      <c r="F44" s="128"/>
      <c r="G44" s="128"/>
      <c r="H44" s="44"/>
      <c r="I44" s="6"/>
      <c r="J44" s="9"/>
      <c r="K44" s="6"/>
      <c r="L44" s="43"/>
      <c r="M44" s="86"/>
      <c r="N44" s="83"/>
      <c r="O44" s="80" t="s">
        <v>324</v>
      </c>
      <c r="P44" s="35"/>
    </row>
    <row r="45" spans="1:18" ht="19.8">
      <c r="A45" s="30"/>
      <c r="B45" s="128"/>
      <c r="C45" s="128"/>
      <c r="D45" s="128"/>
      <c r="E45" s="128"/>
      <c r="F45" s="128"/>
      <c r="G45" s="128"/>
      <c r="H45" s="44"/>
      <c r="I45" s="25"/>
      <c r="J45" s="26"/>
      <c r="K45" s="25"/>
      <c r="L45" s="43"/>
      <c r="M45" s="59"/>
      <c r="N45" s="65"/>
      <c r="O45" s="60"/>
      <c r="P45" s="35"/>
    </row>
    <row r="46" spans="1:18" ht="19.8">
      <c r="A46" s="30"/>
      <c r="B46" s="128"/>
      <c r="C46" s="128"/>
      <c r="D46" s="128"/>
      <c r="E46" s="128"/>
      <c r="F46" s="128"/>
      <c r="G46" s="128"/>
      <c r="H46" s="44"/>
      <c r="I46" s="6"/>
      <c r="J46" s="9"/>
      <c r="K46" s="6"/>
      <c r="L46" s="43"/>
      <c r="M46" s="59"/>
      <c r="N46" s="67"/>
      <c r="O46" s="59" t="s">
        <v>313</v>
      </c>
      <c r="P46" s="35"/>
    </row>
    <row r="47" spans="1:18" ht="19.8">
      <c r="A47" s="43"/>
      <c r="B47" s="129"/>
      <c r="C47" s="129"/>
      <c r="D47" s="129"/>
      <c r="E47" s="129"/>
      <c r="F47" s="129"/>
      <c r="G47" s="129"/>
      <c r="H47" s="44"/>
      <c r="I47" s="46"/>
      <c r="J47" s="46"/>
      <c r="K47" s="46"/>
      <c r="L47" s="43"/>
      <c r="M47" s="60" t="s">
        <v>96</v>
      </c>
      <c r="N47" s="65">
        <v>841041</v>
      </c>
      <c r="O47" s="60" t="s">
        <v>323</v>
      </c>
    </row>
    <row r="48" spans="1:18" ht="19.8">
      <c r="A48" s="43"/>
      <c r="B48" s="129"/>
      <c r="C48" s="129"/>
      <c r="D48" s="129"/>
      <c r="E48" s="129"/>
      <c r="F48" s="129"/>
      <c r="G48" s="129"/>
      <c r="H48" s="44"/>
      <c r="I48" s="46"/>
      <c r="J48" s="46"/>
      <c r="K48" s="46"/>
      <c r="L48" s="43"/>
      <c r="M48" s="59" t="s">
        <v>83</v>
      </c>
      <c r="N48" s="65">
        <v>140000</v>
      </c>
      <c r="O48" s="59" t="s">
        <v>162</v>
      </c>
    </row>
    <row r="49" spans="1:17" ht="19.8">
      <c r="A49" s="43"/>
      <c r="B49" s="128"/>
      <c r="C49" s="129"/>
      <c r="D49" s="129"/>
      <c r="E49" s="129"/>
      <c r="F49" s="129"/>
      <c r="G49" s="129"/>
      <c r="H49" s="44"/>
      <c r="I49" s="46"/>
      <c r="J49" s="46"/>
      <c r="K49" s="46"/>
      <c r="L49" s="43"/>
      <c r="M49" s="59" t="s">
        <v>83</v>
      </c>
      <c r="N49" s="247">
        <v>705000</v>
      </c>
      <c r="O49" s="60" t="s">
        <v>190</v>
      </c>
    </row>
    <row r="50" spans="1:17" ht="19.8">
      <c r="A50" s="43"/>
      <c r="B50" s="128"/>
      <c r="C50" s="128"/>
      <c r="D50" s="128"/>
      <c r="E50" s="128"/>
      <c r="F50" s="128"/>
      <c r="G50" s="128"/>
      <c r="H50" s="44"/>
      <c r="I50" s="46"/>
      <c r="J50" s="46"/>
      <c r="K50" s="46"/>
      <c r="L50" s="43"/>
      <c r="M50" s="86" t="s">
        <v>83</v>
      </c>
      <c r="N50" s="83">
        <v>400000</v>
      </c>
      <c r="O50" s="80" t="s">
        <v>218</v>
      </c>
    </row>
    <row r="51" spans="1:17" ht="20.399999999999999" thickBot="1">
      <c r="A51" s="43"/>
      <c r="B51" s="128"/>
      <c r="C51" s="128"/>
      <c r="D51" s="128"/>
      <c r="E51" s="128"/>
      <c r="F51" s="128"/>
      <c r="G51" s="128"/>
      <c r="H51" s="44"/>
      <c r="I51" s="46"/>
      <c r="J51" s="46"/>
      <c r="K51" s="46"/>
      <c r="L51" s="43"/>
      <c r="M51" s="86" t="s">
        <v>79</v>
      </c>
      <c r="N51" s="83">
        <v>195636</v>
      </c>
      <c r="O51" s="80" t="s">
        <v>167</v>
      </c>
    </row>
    <row r="52" spans="1:17" ht="20.399999999999999" thickTop="1">
      <c r="A52" s="43"/>
      <c r="B52" s="128"/>
      <c r="C52" s="128"/>
      <c r="D52" s="128"/>
      <c r="E52" s="128"/>
      <c r="F52" s="128"/>
      <c r="G52" s="128"/>
      <c r="H52" s="49"/>
      <c r="I52" s="46"/>
      <c r="J52" s="46"/>
      <c r="K52" s="46"/>
      <c r="L52" s="43"/>
      <c r="M52" s="253" t="s">
        <v>330</v>
      </c>
      <c r="N52" s="254">
        <f>SUM(N47:N51)</f>
        <v>2281677</v>
      </c>
      <c r="O52" s="87"/>
    </row>
    <row r="53" spans="1:17" ht="19.8">
      <c r="A53" s="43"/>
      <c r="B53" s="128"/>
      <c r="C53" s="128"/>
      <c r="D53" s="128"/>
      <c r="E53" s="128"/>
      <c r="F53" s="128"/>
      <c r="G53" s="128"/>
      <c r="H53" s="49"/>
      <c r="I53" s="46"/>
      <c r="J53" s="46"/>
      <c r="K53" s="46"/>
      <c r="L53" s="43"/>
      <c r="M53" s="59"/>
      <c r="N53" s="65"/>
      <c r="O53" s="59"/>
    </row>
    <row r="54" spans="1:17" ht="19.8">
      <c r="A54" s="43"/>
      <c r="B54" s="128"/>
      <c r="C54" s="128"/>
      <c r="D54" s="128"/>
      <c r="E54" s="128"/>
      <c r="F54" s="128"/>
      <c r="G54" s="128"/>
      <c r="H54" s="44"/>
      <c r="I54" s="46"/>
      <c r="J54" s="46"/>
      <c r="K54" s="46"/>
      <c r="L54" s="43"/>
      <c r="M54" s="60"/>
      <c r="N54" s="62"/>
      <c r="O54" s="60" t="s">
        <v>121</v>
      </c>
    </row>
    <row r="55" spans="1:17" ht="19.8">
      <c r="A55" s="43"/>
      <c r="B55" s="128"/>
      <c r="C55" s="128"/>
      <c r="D55" s="128"/>
      <c r="E55" s="128"/>
      <c r="F55" s="128"/>
      <c r="G55" s="128"/>
      <c r="H55" s="53"/>
      <c r="I55" s="46"/>
      <c r="J55" s="46"/>
      <c r="K55" s="46"/>
      <c r="L55" s="43"/>
      <c r="M55" s="60" t="s">
        <v>96</v>
      </c>
      <c r="N55" s="65">
        <v>244616</v>
      </c>
      <c r="O55" s="59" t="s">
        <v>55</v>
      </c>
    </row>
    <row r="56" spans="1:17" ht="19.8">
      <c r="A56" s="43"/>
      <c r="B56" s="133"/>
      <c r="C56" s="133"/>
      <c r="D56" s="133"/>
      <c r="E56" s="133"/>
      <c r="F56" s="133"/>
      <c r="G56" s="129"/>
      <c r="H56" s="53"/>
      <c r="I56" s="46"/>
      <c r="J56" s="46"/>
      <c r="K56" s="46"/>
      <c r="L56" s="43"/>
      <c r="M56" s="59" t="s">
        <v>83</v>
      </c>
      <c r="N56" s="65">
        <v>66000</v>
      </c>
      <c r="O56" s="59" t="s">
        <v>175</v>
      </c>
    </row>
    <row r="57" spans="1:17" ht="18" customHeight="1">
      <c r="A57" s="43"/>
      <c r="B57" s="128"/>
      <c r="C57" s="128"/>
      <c r="D57" s="128"/>
      <c r="E57" s="128"/>
      <c r="F57" s="128"/>
      <c r="G57" s="128"/>
      <c r="H57" s="54"/>
      <c r="I57" s="46"/>
      <c r="J57" s="46"/>
      <c r="K57" s="46"/>
      <c r="L57" s="43"/>
      <c r="M57" s="80" t="s">
        <v>83</v>
      </c>
      <c r="N57" s="75">
        <v>420000</v>
      </c>
      <c r="O57" s="79" t="s">
        <v>162</v>
      </c>
    </row>
    <row r="58" spans="1:17" ht="19.8">
      <c r="A58" s="43"/>
      <c r="B58" s="128"/>
      <c r="C58" s="128"/>
      <c r="D58" s="128"/>
      <c r="E58" s="128"/>
      <c r="F58" s="128"/>
      <c r="G58" s="128"/>
      <c r="I58" s="46"/>
      <c r="J58" s="46"/>
      <c r="K58" s="46"/>
      <c r="M58" s="59" t="s">
        <v>80</v>
      </c>
      <c r="N58" s="65">
        <v>771970</v>
      </c>
      <c r="O58" s="59" t="s">
        <v>93</v>
      </c>
    </row>
    <row r="59" spans="1:17" ht="19.8">
      <c r="A59" s="43"/>
      <c r="B59" s="130"/>
      <c r="C59" s="130"/>
      <c r="D59" s="225"/>
      <c r="E59" s="130"/>
      <c r="F59" s="130"/>
      <c r="G59" s="130"/>
      <c r="I59" s="46"/>
      <c r="J59" s="46"/>
      <c r="K59" s="46"/>
      <c r="M59" s="6" t="s">
        <v>78</v>
      </c>
      <c r="N59" s="67">
        <v>17480</v>
      </c>
      <c r="O59" s="59" t="s">
        <v>163</v>
      </c>
    </row>
    <row r="60" spans="1:17" ht="19.8">
      <c r="A60" s="43"/>
      <c r="B60" s="130"/>
      <c r="C60" s="128"/>
      <c r="D60" s="128"/>
      <c r="E60" s="130"/>
      <c r="F60" s="128"/>
      <c r="G60" s="128"/>
      <c r="M60" s="59" t="s">
        <v>79</v>
      </c>
      <c r="N60" s="65">
        <v>475233</v>
      </c>
      <c r="O60" s="59" t="s">
        <v>167</v>
      </c>
      <c r="Q60" s="99"/>
    </row>
    <row r="61" spans="1:17" ht="19.8">
      <c r="A61" s="43"/>
      <c r="B61" s="128"/>
      <c r="C61" s="128"/>
      <c r="D61" s="128"/>
      <c r="E61" s="130"/>
      <c r="F61" s="128"/>
      <c r="G61" s="128"/>
      <c r="M61" s="80" t="s">
        <v>112</v>
      </c>
      <c r="N61" s="75">
        <v>1995299</v>
      </c>
      <c r="O61" s="80"/>
    </row>
    <row r="62" spans="1:17" ht="26.4">
      <c r="A62" s="54"/>
      <c r="B62" s="131"/>
      <c r="C62" s="131"/>
      <c r="D62" s="131"/>
      <c r="E62" s="131"/>
      <c r="F62" s="131"/>
      <c r="G62" s="131"/>
      <c r="M62" s="59"/>
      <c r="N62" s="65"/>
      <c r="O62" s="59"/>
    </row>
    <row r="63" spans="1:17" ht="19.8">
      <c r="B63" s="131"/>
      <c r="C63" s="131"/>
      <c r="D63" s="131"/>
      <c r="E63" s="131"/>
      <c r="F63" s="131"/>
      <c r="G63" s="131"/>
      <c r="M63" s="6"/>
      <c r="N63" s="67"/>
      <c r="O63" s="6" t="s">
        <v>82</v>
      </c>
    </row>
    <row r="64" spans="1:17" ht="26.4">
      <c r="B64" s="132"/>
      <c r="C64" s="132"/>
      <c r="D64" s="132"/>
      <c r="E64" s="132"/>
      <c r="F64" s="132"/>
      <c r="G64" s="132"/>
      <c r="M64" s="6" t="s">
        <v>96</v>
      </c>
      <c r="N64" s="67">
        <v>159308</v>
      </c>
      <c r="O64" s="6" t="s">
        <v>55</v>
      </c>
    </row>
    <row r="65" spans="2:16" ht="19.8">
      <c r="B65" s="131"/>
      <c r="C65" s="131"/>
      <c r="D65" s="131"/>
      <c r="E65" s="131"/>
      <c r="F65" s="131"/>
      <c r="G65" s="131"/>
      <c r="M65" s="6" t="s">
        <v>75</v>
      </c>
      <c r="N65" s="67">
        <v>34420</v>
      </c>
      <c r="O65" s="6" t="s">
        <v>54</v>
      </c>
    </row>
    <row r="66" spans="2:16" ht="19.8">
      <c r="B66" s="131"/>
      <c r="C66" s="131"/>
      <c r="D66" s="131"/>
      <c r="E66" s="131"/>
      <c r="F66" s="131"/>
      <c r="G66" s="131"/>
      <c r="M66" s="6" t="s">
        <v>83</v>
      </c>
      <c r="N66" s="67">
        <v>66000</v>
      </c>
      <c r="O66" s="6" t="s">
        <v>90</v>
      </c>
    </row>
    <row r="67" spans="2:16" ht="19.8">
      <c r="B67" s="131"/>
      <c r="C67" s="131"/>
      <c r="D67" s="131"/>
      <c r="E67" s="131"/>
      <c r="F67" s="131"/>
      <c r="G67" s="131"/>
      <c r="M67" s="6" t="s">
        <v>83</v>
      </c>
      <c r="N67" s="67">
        <v>240000</v>
      </c>
      <c r="O67" s="6" t="s">
        <v>92</v>
      </c>
    </row>
    <row r="68" spans="2:16" ht="19.8">
      <c r="M68" s="6" t="s">
        <v>79</v>
      </c>
      <c r="N68" s="67">
        <v>854463</v>
      </c>
      <c r="O68" s="6" t="s">
        <v>88</v>
      </c>
      <c r="P68" s="43"/>
    </row>
    <row r="69" spans="2:16" ht="19.8">
      <c r="M69" s="6" t="s">
        <v>80</v>
      </c>
      <c r="N69" s="67">
        <v>582660</v>
      </c>
      <c r="O69" s="6" t="s">
        <v>93</v>
      </c>
    </row>
    <row r="70" spans="2:16" ht="19.8">
      <c r="M70" s="60" t="s">
        <v>78</v>
      </c>
      <c r="N70" s="62">
        <v>71060</v>
      </c>
      <c r="O70" s="60" t="s">
        <v>106</v>
      </c>
    </row>
    <row r="71" spans="2:16" ht="19.8">
      <c r="M71" s="60" t="s">
        <v>78</v>
      </c>
      <c r="N71" s="62">
        <v>26275</v>
      </c>
      <c r="O71" s="60" t="s">
        <v>107</v>
      </c>
    </row>
    <row r="72" spans="2:16" ht="19.8">
      <c r="M72" s="6" t="s">
        <v>78</v>
      </c>
      <c r="N72" s="67">
        <v>35280</v>
      </c>
      <c r="O72" s="6" t="s">
        <v>118</v>
      </c>
    </row>
    <row r="73" spans="2:16" ht="19.8">
      <c r="M73" s="25" t="s">
        <v>78</v>
      </c>
      <c r="N73" s="68">
        <v>10490</v>
      </c>
      <c r="O73" s="25" t="s">
        <v>109</v>
      </c>
    </row>
    <row r="74" spans="2:16" ht="19.8">
      <c r="M74" s="59"/>
      <c r="N74" s="65">
        <v>2079956</v>
      </c>
      <c r="O74" s="59" t="s">
        <v>112</v>
      </c>
    </row>
    <row r="75" spans="2:16" ht="19.8">
      <c r="M75" s="59"/>
      <c r="N75" s="65"/>
      <c r="O75" s="59"/>
    </row>
    <row r="76" spans="2:16" ht="19.8">
      <c r="M76" s="59"/>
      <c r="N76" s="65"/>
      <c r="O76" s="60" t="s">
        <v>95</v>
      </c>
    </row>
    <row r="77" spans="2:16" ht="20.399999999999999" thickBot="1">
      <c r="M77" s="86" t="s">
        <v>96</v>
      </c>
      <c r="N77" s="83">
        <v>17785302</v>
      </c>
      <c r="O77" s="80" t="s">
        <v>55</v>
      </c>
    </row>
    <row r="78" spans="2:16" ht="20.399999999999999" thickTop="1">
      <c r="M78" s="87" t="s">
        <v>75</v>
      </c>
      <c r="N78" s="88">
        <v>1719493</v>
      </c>
      <c r="O78" s="87" t="s">
        <v>54</v>
      </c>
    </row>
    <row r="79" spans="2:16" ht="19.8">
      <c r="M79" s="6" t="s">
        <v>83</v>
      </c>
      <c r="N79" s="67">
        <v>622000</v>
      </c>
      <c r="O79" s="6" t="s">
        <v>8</v>
      </c>
    </row>
    <row r="80" spans="2:16" ht="19.8">
      <c r="M80" s="60" t="s">
        <v>78</v>
      </c>
      <c r="N80" s="62">
        <v>1848064</v>
      </c>
      <c r="O80" s="60" t="s">
        <v>87</v>
      </c>
    </row>
    <row r="81" spans="13:15" ht="19.8">
      <c r="M81" s="60" t="s">
        <v>79</v>
      </c>
      <c r="N81" s="62">
        <v>8741492</v>
      </c>
      <c r="O81" s="60" t="s">
        <v>88</v>
      </c>
    </row>
    <row r="82" spans="13:15" ht="19.8">
      <c r="M82" s="6" t="s">
        <v>80</v>
      </c>
      <c r="N82" s="67">
        <v>111060</v>
      </c>
      <c r="O82" s="6" t="s">
        <v>56</v>
      </c>
    </row>
    <row r="83" spans="13:15">
      <c r="M83" s="37" t="s">
        <v>81</v>
      </c>
      <c r="N83" s="37">
        <v>2107500</v>
      </c>
      <c r="O83" s="37" t="s">
        <v>60</v>
      </c>
    </row>
    <row r="84" spans="13:15">
      <c r="M84" s="34" t="s">
        <v>265</v>
      </c>
      <c r="N84" s="34">
        <v>278770</v>
      </c>
      <c r="O84" s="34" t="s">
        <v>61</v>
      </c>
    </row>
    <row r="85" spans="13:15">
      <c r="M85" s="34"/>
      <c r="N85" s="34"/>
      <c r="O85" s="34"/>
    </row>
    <row r="86" spans="13:15">
      <c r="M86" s="34"/>
      <c r="N86" s="34"/>
      <c r="O86" s="34"/>
    </row>
    <row r="87" spans="13:15">
      <c r="M87" s="34"/>
      <c r="N87" s="34"/>
      <c r="O87" s="34"/>
    </row>
    <row r="88" spans="13:15">
      <c r="M88" s="34"/>
      <c r="N88" s="34"/>
      <c r="O88" s="34"/>
    </row>
    <row r="89" spans="13:15">
      <c r="M89" s="34"/>
      <c r="N89" s="34"/>
      <c r="O89" s="34"/>
    </row>
    <row r="90" spans="13:15">
      <c r="M90" s="46"/>
      <c r="N90" s="46"/>
      <c r="O90" s="46"/>
    </row>
    <row r="91" spans="13:15">
      <c r="M91" s="46"/>
      <c r="N91" s="46"/>
      <c r="O91" s="46"/>
    </row>
    <row r="92" spans="13:15">
      <c r="M92" s="46"/>
      <c r="N92" s="46"/>
      <c r="O92" s="46"/>
    </row>
    <row r="93" spans="13:15">
      <c r="M93" s="46"/>
      <c r="N93" s="46"/>
      <c r="O93" s="46"/>
    </row>
    <row r="94" spans="13:15">
      <c r="M94" s="46"/>
      <c r="N94" s="46"/>
      <c r="O94" s="46"/>
    </row>
    <row r="95" spans="13:15">
      <c r="M95" s="46"/>
      <c r="N95" s="46"/>
      <c r="O95" s="46"/>
    </row>
    <row r="96" spans="13:15">
      <c r="M96" s="46"/>
      <c r="N96" s="46"/>
      <c r="O96" s="46"/>
    </row>
    <row r="97" spans="13:15">
      <c r="M97" s="46"/>
      <c r="N97" s="46"/>
      <c r="O97" s="46"/>
    </row>
    <row r="98" spans="13:15">
      <c r="M98" s="46"/>
      <c r="N98" s="46"/>
      <c r="O98" s="46"/>
    </row>
    <row r="99" spans="13:15">
      <c r="M99" s="46"/>
      <c r="N99" s="46"/>
      <c r="O99" s="46"/>
    </row>
    <row r="100" spans="13:15">
      <c r="M100" s="46"/>
      <c r="N100" s="46"/>
      <c r="O100" s="46"/>
    </row>
    <row r="101" spans="13:15">
      <c r="M101" s="46"/>
      <c r="N101" s="46"/>
      <c r="O101" s="46"/>
    </row>
    <row r="102" spans="13:15">
      <c r="M102" s="46"/>
      <c r="N102" s="46"/>
      <c r="O102" s="46"/>
    </row>
    <row r="103" spans="13:15">
      <c r="M103" s="46"/>
      <c r="N103" s="46"/>
      <c r="O103" s="46"/>
    </row>
    <row r="104" spans="13:15">
      <c r="M104" s="46"/>
      <c r="N104" s="46"/>
      <c r="O104" s="46"/>
    </row>
    <row r="105" spans="13:15">
      <c r="M105" s="46"/>
      <c r="N105" s="46"/>
      <c r="O105" s="46"/>
    </row>
  </sheetData>
  <mergeCells count="15">
    <mergeCell ref="B30:B32"/>
    <mergeCell ref="A1:N1"/>
    <mergeCell ref="I2:J2"/>
    <mergeCell ref="B6:B7"/>
    <mergeCell ref="C6:C7"/>
    <mergeCell ref="D6:D7"/>
    <mergeCell ref="B12:B13"/>
    <mergeCell ref="C12:C13"/>
    <mergeCell ref="D12:D13"/>
    <mergeCell ref="E12:E13"/>
    <mergeCell ref="B25:B26"/>
    <mergeCell ref="C25:C26"/>
    <mergeCell ref="D25:D26"/>
    <mergeCell ref="E25:E26"/>
    <mergeCell ref="F25:F26"/>
  </mergeCells>
  <phoneticPr fontId="1"/>
  <pageMargins left="0.70866141732283472" right="0.70866141732283472" top="0.74803149606299213" bottom="0.74803149606299213" header="0.31496062992125984" footer="0.31496062992125984"/>
  <pageSetup paperSize="8" scale="65" fitToHeight="0" orientation="landscape" blackAndWhite="1" r:id="rId1"/>
  <rowBreaks count="1" manualBreakCount="1">
    <brk id="57" max="17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92D050"/>
    <pageSetUpPr fitToPage="1"/>
  </sheetPr>
  <dimension ref="A1:AA114"/>
  <sheetViews>
    <sheetView view="pageBreakPreview" topLeftCell="A28" zoomScale="60" zoomScaleNormal="69" workbookViewId="0">
      <selection activeCell="C39" sqref="C39"/>
    </sheetView>
  </sheetViews>
  <sheetFormatPr defaultColWidth="8.69921875" defaultRowHeight="18"/>
  <cols>
    <col min="1" max="1" width="4.09765625" style="1" customWidth="1"/>
    <col min="2" max="2" width="15.69921875" style="95" customWidth="1"/>
    <col min="3" max="6" width="20.59765625" style="95" customWidth="1"/>
    <col min="7" max="7" width="10.69921875" style="205" customWidth="1"/>
    <col min="8" max="8" width="5.59765625" style="55" customWidth="1"/>
    <col min="9" max="9" width="11.09765625" style="1" bestFit="1" customWidth="1"/>
    <col min="10" max="10" width="19.19921875" style="1" customWidth="1"/>
    <col min="11" max="11" width="35.69921875" style="1" customWidth="1"/>
    <col min="12" max="12" width="5.69921875" style="1" customWidth="1"/>
    <col min="13" max="13" width="11.5" style="1" bestFit="1" customWidth="1"/>
    <col min="14" max="14" width="15.69921875" style="1" customWidth="1"/>
    <col min="15" max="15" width="43" style="1" customWidth="1"/>
    <col min="16" max="16" width="5.69921875" style="1" customWidth="1"/>
    <col min="17" max="17" width="10.5" style="1" bestFit="1" customWidth="1"/>
    <col min="18" max="19" width="8.69921875" style="1"/>
    <col min="20" max="20" width="9.5" style="1" bestFit="1" customWidth="1"/>
    <col min="21" max="25" width="8.69921875" style="1"/>
    <col min="26" max="26" width="12.59765625" style="1" bestFit="1" customWidth="1"/>
    <col min="27" max="16384" width="8.69921875" style="1"/>
  </cols>
  <sheetData>
    <row r="1" spans="1:16" ht="78" customHeight="1">
      <c r="A1" s="303" t="str">
        <f>K4</f>
        <v>プロロジス八千代【概算】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81">
        <f ca="1">NOW()</f>
        <v>44466.455727430555</v>
      </c>
      <c r="P1" s="82"/>
    </row>
    <row r="2" spans="1:16" s="8" customFormat="1" ht="25.2" customHeight="1">
      <c r="A2" s="2"/>
      <c r="B2" s="134" t="s">
        <v>85</v>
      </c>
      <c r="C2" s="135" t="s">
        <v>254</v>
      </c>
      <c r="D2" s="135" t="s">
        <v>253</v>
      </c>
      <c r="E2" s="135" t="s">
        <v>252</v>
      </c>
      <c r="F2" s="135" t="s">
        <v>256</v>
      </c>
      <c r="G2" s="136"/>
      <c r="H2" s="5"/>
      <c r="I2" s="306" t="s">
        <v>15</v>
      </c>
      <c r="J2" s="306"/>
      <c r="K2" s="6">
        <v>4729</v>
      </c>
      <c r="L2" s="7"/>
      <c r="M2" s="7"/>
      <c r="N2" s="7"/>
      <c r="O2" s="7"/>
      <c r="P2" s="7" t="s">
        <v>217</v>
      </c>
    </row>
    <row r="3" spans="1:16" s="8" customFormat="1" ht="25.2" customHeight="1">
      <c r="A3" s="2"/>
      <c r="B3" s="137">
        <f>SUM(C36:C994)</f>
        <v>2785.7909999999997</v>
      </c>
      <c r="C3" s="138" t="str">
        <f>SUM(D36:D994)&amp;"t ("&amp;ROUND(SUM(D36:D994)/$B$3,1)*100&amp;"%)"</f>
        <v>450t (20%)</v>
      </c>
      <c r="D3" s="138" t="str">
        <f t="shared" ref="D3:F3" si="0">SUM(E36:E994)&amp;"t ("&amp;ROUND(SUM(E36:E994)/$B$3,1)*100&amp;"%)"</f>
        <v>0t (0%)</v>
      </c>
      <c r="E3" s="138" t="str">
        <f t="shared" si="0"/>
        <v>450t (20%)</v>
      </c>
      <c r="F3" s="138" t="str">
        <f t="shared" si="0"/>
        <v>0t (0%)</v>
      </c>
      <c r="G3" s="139"/>
      <c r="H3" s="5"/>
      <c r="I3" s="102" t="s">
        <v>12</v>
      </c>
      <c r="J3" s="102" t="s">
        <v>25</v>
      </c>
      <c r="K3" s="102" t="s">
        <v>146</v>
      </c>
      <c r="L3" s="7"/>
      <c r="M3" s="102" t="s">
        <v>12</v>
      </c>
      <c r="N3" s="102" t="s">
        <v>25</v>
      </c>
      <c r="O3" s="102" t="s">
        <v>26</v>
      </c>
      <c r="P3" s="7"/>
    </row>
    <row r="4" spans="1:16" s="8" customFormat="1" ht="25.2" customHeight="1">
      <c r="A4" s="92"/>
      <c r="B4" s="140"/>
      <c r="C4" s="140"/>
      <c r="D4" s="140"/>
      <c r="E4" s="140"/>
      <c r="F4" s="140"/>
      <c r="G4" s="140"/>
      <c r="H4" s="5"/>
      <c r="I4" s="121" t="s">
        <v>228</v>
      </c>
      <c r="J4" s="122"/>
      <c r="K4" s="273" t="s">
        <v>409</v>
      </c>
      <c r="L4" s="61"/>
      <c r="M4" s="59" t="s">
        <v>362</v>
      </c>
      <c r="N4" s="67"/>
      <c r="O4" s="59"/>
      <c r="P4" s="7"/>
    </row>
    <row r="5" spans="1:16" s="8" customFormat="1" ht="25.2" customHeight="1" thickBot="1">
      <c r="A5" s="2"/>
      <c r="B5" s="141" t="s">
        <v>20</v>
      </c>
      <c r="C5" s="141"/>
      <c r="D5" s="141"/>
      <c r="E5" s="141"/>
      <c r="F5" s="141"/>
      <c r="G5" s="140"/>
      <c r="H5" s="5"/>
      <c r="I5" s="121" t="s">
        <v>229</v>
      </c>
      <c r="J5" s="122"/>
      <c r="K5" s="121" t="s">
        <v>389</v>
      </c>
      <c r="L5" s="61"/>
      <c r="M5" s="59"/>
      <c r="N5" s="65">
        <v>49283259</v>
      </c>
      <c r="O5" s="59" t="s">
        <v>363</v>
      </c>
      <c r="P5" s="7"/>
    </row>
    <row r="6" spans="1:16" s="8" customFormat="1" ht="25.2" customHeight="1" thickTop="1">
      <c r="A6" s="2"/>
      <c r="B6" s="314" t="s">
        <v>12</v>
      </c>
      <c r="C6" s="315" t="s">
        <v>220</v>
      </c>
      <c r="D6" s="316" t="s">
        <v>225</v>
      </c>
      <c r="E6" s="206" t="s">
        <v>366</v>
      </c>
      <c r="F6" s="143" t="s">
        <v>248</v>
      </c>
      <c r="G6" s="144"/>
      <c r="H6" s="5"/>
      <c r="I6" s="121" t="s">
        <v>86</v>
      </c>
      <c r="J6" s="122">
        <v>235056945</v>
      </c>
      <c r="K6" s="121" t="s">
        <v>230</v>
      </c>
      <c r="L6" s="61"/>
      <c r="M6" s="59"/>
      <c r="N6" s="65">
        <v>27202378</v>
      </c>
      <c r="O6" s="59" t="s">
        <v>406</v>
      </c>
      <c r="P6" s="7"/>
    </row>
    <row r="7" spans="1:16" s="8" customFormat="1" ht="25.2" customHeight="1">
      <c r="A7" s="2"/>
      <c r="B7" s="314"/>
      <c r="C7" s="315"/>
      <c r="D7" s="317"/>
      <c r="E7" s="207" t="s">
        <v>145</v>
      </c>
      <c r="F7" s="146" t="s">
        <v>219</v>
      </c>
      <c r="G7" s="144"/>
      <c r="H7" s="5"/>
      <c r="I7" s="121" t="s">
        <v>231</v>
      </c>
      <c r="J7" s="122">
        <v>1770000</v>
      </c>
      <c r="K7" s="121" t="s">
        <v>232</v>
      </c>
      <c r="L7" s="61"/>
      <c r="M7" s="59" t="s">
        <v>408</v>
      </c>
      <c r="N7" s="65">
        <f>SUM(N5:N6)</f>
        <v>76485637</v>
      </c>
      <c r="O7" s="59"/>
      <c r="P7" s="7"/>
    </row>
    <row r="8" spans="1:16" s="8" customFormat="1" ht="25.2" customHeight="1">
      <c r="A8" s="2"/>
      <c r="B8" s="147" t="s">
        <v>19</v>
      </c>
      <c r="C8" s="208">
        <f>C27</f>
        <v>313252345</v>
      </c>
      <c r="D8" s="149">
        <f>SUMIF(I9:I31,"ZAIRYO",J9:J31)+SUMIF(M4:M88,"ZAIRYO",N4:N88)</f>
        <v>175115402</v>
      </c>
      <c r="E8" s="209">
        <f>155.815+F8+570+417.3</f>
        <v>48628362.114999995</v>
      </c>
      <c r="F8" s="294">
        <v>48627219</v>
      </c>
      <c r="G8" s="140"/>
      <c r="H8" s="5"/>
      <c r="I8" s="121" t="s">
        <v>231</v>
      </c>
      <c r="J8" s="122">
        <v>34709789</v>
      </c>
      <c r="K8" s="121" t="s">
        <v>233</v>
      </c>
      <c r="L8" s="61"/>
      <c r="M8" s="59"/>
      <c r="N8" s="65"/>
      <c r="O8" s="59"/>
      <c r="P8" s="7"/>
    </row>
    <row r="9" spans="1:16" s="8" customFormat="1" ht="25.2" customHeight="1" thickBot="1">
      <c r="A9" s="2"/>
      <c r="B9" s="151"/>
      <c r="C9" s="151"/>
      <c r="D9" s="152"/>
      <c r="E9" s="210">
        <f>E8/B3</f>
        <v>17455.854410829816</v>
      </c>
      <c r="F9" s="211"/>
      <c r="G9" s="154"/>
      <c r="H9" s="5"/>
      <c r="I9" s="121" t="s">
        <v>231</v>
      </c>
      <c r="J9" s="122">
        <v>41715611</v>
      </c>
      <c r="K9" s="121" t="s">
        <v>234</v>
      </c>
      <c r="L9" s="61"/>
      <c r="M9" s="59" t="s">
        <v>464</v>
      </c>
      <c r="N9" s="83"/>
      <c r="O9" s="59"/>
      <c r="P9" s="7"/>
    </row>
    <row r="10" spans="1:16" s="8" customFormat="1" ht="25.2" customHeight="1" thickTop="1">
      <c r="A10" s="2"/>
      <c r="B10" s="94"/>
      <c r="C10" s="94"/>
      <c r="D10" s="94"/>
      <c r="E10" s="94"/>
      <c r="F10" s="94"/>
      <c r="G10" s="144"/>
      <c r="H10" s="5"/>
      <c r="I10" s="123"/>
      <c r="J10" s="123"/>
      <c r="K10" s="123"/>
      <c r="L10" s="7"/>
      <c r="M10" s="59" t="s">
        <v>96</v>
      </c>
      <c r="N10" s="83">
        <v>48627219</v>
      </c>
      <c r="O10" s="60" t="s">
        <v>402</v>
      </c>
      <c r="P10" s="7"/>
    </row>
    <row r="11" spans="1:16" s="8" customFormat="1" ht="25.2" customHeight="1" thickBot="1">
      <c r="A11" s="2"/>
      <c r="B11" s="141" t="s">
        <v>299</v>
      </c>
      <c r="C11" s="94"/>
      <c r="D11" s="94"/>
      <c r="E11" s="94"/>
      <c r="F11" s="94"/>
      <c r="G11" s="144"/>
      <c r="H11" s="5"/>
      <c r="I11" s="123"/>
      <c r="J11" s="123"/>
      <c r="K11" s="123"/>
      <c r="L11" s="7"/>
      <c r="M11" s="86"/>
      <c r="N11" s="83"/>
      <c r="O11" s="60"/>
      <c r="P11" s="7"/>
    </row>
    <row r="12" spans="1:16" s="8" customFormat="1" ht="25.2" customHeight="1" thickTop="1">
      <c r="A12" s="2"/>
      <c r="B12" s="314" t="s">
        <v>12</v>
      </c>
      <c r="C12" s="315" t="s">
        <v>221</v>
      </c>
      <c r="D12" s="318" t="s">
        <v>227</v>
      </c>
      <c r="E12" s="320" t="s">
        <v>225</v>
      </c>
      <c r="F12" s="143" t="s">
        <v>248</v>
      </c>
      <c r="G12" s="144"/>
      <c r="H12" s="5"/>
      <c r="I12" s="121" t="s">
        <v>235</v>
      </c>
      <c r="J12" s="122">
        <v>80057640</v>
      </c>
      <c r="K12" s="121" t="s">
        <v>236</v>
      </c>
      <c r="L12" s="7"/>
      <c r="M12" s="86" t="s">
        <v>81</v>
      </c>
      <c r="N12" s="83">
        <v>3250000</v>
      </c>
      <c r="O12" s="60" t="s">
        <v>341</v>
      </c>
      <c r="P12" s="7"/>
    </row>
    <row r="13" spans="1:16" s="8" customFormat="1" ht="25.2" customHeight="1">
      <c r="A13" s="2"/>
      <c r="B13" s="314"/>
      <c r="C13" s="315"/>
      <c r="D13" s="319"/>
      <c r="E13" s="321"/>
      <c r="F13" s="146" t="s">
        <v>219</v>
      </c>
      <c r="G13" s="144"/>
      <c r="H13" s="5"/>
      <c r="I13" s="121" t="s">
        <v>235</v>
      </c>
      <c r="J13" s="122">
        <v>33492150</v>
      </c>
      <c r="K13" s="121" t="s">
        <v>237</v>
      </c>
      <c r="L13" s="7"/>
      <c r="M13" s="86" t="s">
        <v>80</v>
      </c>
      <c r="N13" s="83">
        <v>94405</v>
      </c>
      <c r="O13" s="80" t="s">
        <v>93</v>
      </c>
      <c r="P13" s="7"/>
    </row>
    <row r="14" spans="1:16" s="8" customFormat="1" ht="25.2" customHeight="1">
      <c r="A14" s="2"/>
      <c r="B14" s="147" t="s">
        <v>46</v>
      </c>
      <c r="C14" s="212">
        <v>16716000</v>
      </c>
      <c r="D14" s="156">
        <f>IFERROR(E14/$B$3,"-")</f>
        <v>4817.3032363160055</v>
      </c>
      <c r="E14" s="157">
        <f>SUMIF(I4:I3000,"GENSUN",J4:J3000)+SUMIF(M3:M6225,"GENSUN",N3:N6225)</f>
        <v>13420000</v>
      </c>
      <c r="F14" s="106">
        <v>3250000</v>
      </c>
      <c r="G14" s="158"/>
      <c r="H14" s="5"/>
      <c r="I14" s="121" t="s">
        <v>235</v>
      </c>
      <c r="J14" s="122">
        <v>5000000</v>
      </c>
      <c r="K14" s="121" t="s">
        <v>238</v>
      </c>
      <c r="L14" s="7"/>
      <c r="M14" s="86" t="s">
        <v>22</v>
      </c>
      <c r="N14" s="83">
        <v>66550</v>
      </c>
      <c r="O14" s="80" t="s">
        <v>398</v>
      </c>
      <c r="P14" s="7"/>
    </row>
    <row r="15" spans="1:16" s="8" customFormat="1" ht="25.2" customHeight="1">
      <c r="A15" s="2"/>
      <c r="B15" s="147" t="s">
        <v>50</v>
      </c>
      <c r="C15" s="212">
        <v>21840000</v>
      </c>
      <c r="D15" s="156">
        <f>IFERROR(E15/$B$3,"-")</f>
        <v>0</v>
      </c>
      <c r="E15" s="157">
        <f>SUMIF(I4:I3000,"KANAMO",J4:J3000)+SUMIF(M4:M6325,"KANAMO",N4:N6325)</f>
        <v>0</v>
      </c>
      <c r="F15" s="106"/>
      <c r="G15" s="158"/>
      <c r="H15" s="5"/>
      <c r="I15" s="121" t="s">
        <v>235</v>
      </c>
      <c r="J15" s="122">
        <v>11855556</v>
      </c>
      <c r="K15" s="121" t="s">
        <v>239</v>
      </c>
      <c r="L15" s="7"/>
      <c r="M15" s="86" t="s">
        <v>22</v>
      </c>
      <c r="N15" s="83">
        <v>1624980</v>
      </c>
      <c r="O15" s="80" t="s">
        <v>459</v>
      </c>
      <c r="P15" s="7"/>
    </row>
    <row r="16" spans="1:16" s="8" customFormat="1" ht="25.2" customHeight="1">
      <c r="A16" s="2"/>
      <c r="B16" s="147" t="s">
        <v>6</v>
      </c>
      <c r="C16" s="212">
        <v>28766327.999999996</v>
      </c>
      <c r="D16" s="156">
        <f>IFERROR(E16/$B$3,"-")</f>
        <v>3382.4963897148068</v>
      </c>
      <c r="E16" s="157">
        <f>SUMIF(I3:I3330,"ITIZI",J3:J3330)+SUMIF(M4:M3357,"ITIZI",N4:N3357)</f>
        <v>9422928</v>
      </c>
      <c r="F16" s="106"/>
      <c r="G16" s="158"/>
      <c r="H16" s="5"/>
      <c r="I16" s="121" t="s">
        <v>235</v>
      </c>
      <c r="J16" s="122">
        <v>5664680</v>
      </c>
      <c r="K16" s="121" t="s">
        <v>240</v>
      </c>
      <c r="L16" s="7"/>
      <c r="M16" s="86" t="s">
        <v>22</v>
      </c>
      <c r="N16" s="83">
        <v>141150</v>
      </c>
      <c r="O16" s="80" t="s">
        <v>460</v>
      </c>
      <c r="P16" s="7"/>
    </row>
    <row r="17" spans="1:27" s="8" customFormat="1" ht="25.2" customHeight="1">
      <c r="A17" s="2"/>
      <c r="B17" s="147" t="s">
        <v>2</v>
      </c>
      <c r="C17" s="212">
        <v>15683488</v>
      </c>
      <c r="D17" s="156">
        <f>IFERROR(E17/$B$3,"-")</f>
        <v>2316.6515363141029</v>
      </c>
      <c r="E17" s="157">
        <f>SUMIF(I4:I3100,"SYOMO",J4:J3100)+SUMIF(M4:M6625,"SYOMO",N4:N6625)</f>
        <v>6453707</v>
      </c>
      <c r="F17" s="106">
        <v>3066550</v>
      </c>
      <c r="G17" s="158"/>
      <c r="H17" s="5"/>
      <c r="I17" s="121" t="s">
        <v>235</v>
      </c>
      <c r="J17" s="122">
        <v>770000</v>
      </c>
      <c r="K17" s="121" t="s">
        <v>241</v>
      </c>
      <c r="L17" s="7"/>
      <c r="M17" s="86" t="s">
        <v>22</v>
      </c>
      <c r="N17" s="83">
        <v>271000</v>
      </c>
      <c r="O17" s="80" t="s">
        <v>461</v>
      </c>
      <c r="P17" s="7"/>
    </row>
    <row r="18" spans="1:27" s="8" customFormat="1" ht="25.2" customHeight="1">
      <c r="A18" s="2"/>
      <c r="B18" s="159" t="s">
        <v>5</v>
      </c>
      <c r="C18" s="213">
        <v>110524000</v>
      </c>
      <c r="D18" s="160">
        <f>IFERROR($E$18/$K$2,"-")</f>
        <v>7838.6500317191794</v>
      </c>
      <c r="E18" s="161">
        <f>SUMIF(I3:I3333,"ROMU",J3:J3333)+SUMIF(M3:M3358,"ROMU",N3:N3358)</f>
        <v>37068976</v>
      </c>
      <c r="F18" s="106">
        <v>20350000</v>
      </c>
      <c r="G18" s="158"/>
      <c r="H18" s="5"/>
      <c r="I18" s="121" t="s">
        <v>235</v>
      </c>
      <c r="J18" s="122">
        <v>26551616</v>
      </c>
      <c r="K18" s="121" t="s">
        <v>242</v>
      </c>
      <c r="L18" s="7"/>
      <c r="M18" s="86" t="s">
        <v>22</v>
      </c>
      <c r="N18" s="83">
        <v>349550</v>
      </c>
      <c r="O18" s="80" t="s">
        <v>451</v>
      </c>
      <c r="P18" s="7"/>
    </row>
    <row r="19" spans="1:27" s="8" customFormat="1" ht="25.2" customHeight="1">
      <c r="A19" s="2"/>
      <c r="B19" s="147" t="s">
        <v>51</v>
      </c>
      <c r="C19" s="212">
        <v>2700000</v>
      </c>
      <c r="D19" s="156">
        <f>IFERROR(E19/$B$3,"-")</f>
        <v>278.64976231167378</v>
      </c>
      <c r="E19" s="157">
        <f>SUMIF(I4:I3600,"KENSA",J4:J3600)+SUMIF(M4:M6625,"KENSA",N4:N6625)</f>
        <v>776260</v>
      </c>
      <c r="F19" s="107">
        <v>300000</v>
      </c>
      <c r="G19" s="162"/>
      <c r="H19" s="22"/>
      <c r="I19" s="121" t="s">
        <v>235</v>
      </c>
      <c r="J19" s="122">
        <v>34891840</v>
      </c>
      <c r="K19" s="121" t="s">
        <v>243</v>
      </c>
      <c r="L19" s="7"/>
      <c r="M19" s="86" t="s">
        <v>265</v>
      </c>
      <c r="N19" s="83">
        <v>322660</v>
      </c>
      <c r="O19" s="80" t="s">
        <v>199</v>
      </c>
      <c r="P19" s="7"/>
    </row>
    <row r="20" spans="1:27" s="8" customFormat="1" ht="25.2" customHeight="1">
      <c r="A20" s="2"/>
      <c r="B20" s="147" t="s">
        <v>52</v>
      </c>
      <c r="C20" s="212">
        <v>3000000</v>
      </c>
      <c r="D20" s="156">
        <f>IFERROR(E20/$B$3,"-")</f>
        <v>132.51353026842287</v>
      </c>
      <c r="E20" s="157">
        <f>SUMIF(I11:I37,"MEKKI",J3:J3333)+SUMIF(M3:M3358,"MEKKi",N3:N3358)</f>
        <v>369155</v>
      </c>
      <c r="F20" s="107">
        <v>94405</v>
      </c>
      <c r="G20" s="162"/>
      <c r="H20" s="22"/>
      <c r="I20" s="121" t="s">
        <v>235</v>
      </c>
      <c r="J20" s="122">
        <v>5133450</v>
      </c>
      <c r="K20" s="121" t="s">
        <v>244</v>
      </c>
      <c r="L20" s="7"/>
      <c r="M20" s="86" t="s">
        <v>83</v>
      </c>
      <c r="N20" s="75">
        <v>50000</v>
      </c>
      <c r="O20" s="80" t="s">
        <v>452</v>
      </c>
      <c r="P20" s="7"/>
    </row>
    <row r="21" spans="1:27" s="8" customFormat="1" ht="25.2" customHeight="1" thickBot="1">
      <c r="A21" s="2"/>
      <c r="B21" s="163" t="s">
        <v>8</v>
      </c>
      <c r="C21" s="212">
        <v>33400000</v>
      </c>
      <c r="D21" s="156">
        <f>IFERROR(E21/$B$3,"-")</f>
        <v>62.818782887876374</v>
      </c>
      <c r="E21" s="164">
        <f>SUMIF(I3:I3333,"UNSO",J3:J3333)+SUMIF(M4:M3358,"UNSO",N4:N3358)</f>
        <v>175000</v>
      </c>
      <c r="F21" s="108">
        <v>100000</v>
      </c>
      <c r="G21" s="162"/>
      <c r="H21" s="5"/>
      <c r="I21" s="121" t="s">
        <v>245</v>
      </c>
      <c r="J21" s="122"/>
      <c r="K21" s="121"/>
      <c r="L21" s="7"/>
      <c r="M21" s="86" t="s">
        <v>83</v>
      </c>
      <c r="N21" s="75">
        <v>72000</v>
      </c>
      <c r="O21" s="80" t="s">
        <v>456</v>
      </c>
      <c r="P21" s="7"/>
    </row>
    <row r="22" spans="1:27" s="8" customFormat="1" ht="25.2" customHeight="1" thickBot="1">
      <c r="A22" s="2"/>
      <c r="B22" s="165" t="s">
        <v>4</v>
      </c>
      <c r="C22" s="166">
        <f>SUM(C14:C21)</f>
        <v>232629816</v>
      </c>
      <c r="D22" s="167"/>
      <c r="E22" s="168">
        <f>SUM(E14:E21)</f>
        <v>67686026</v>
      </c>
      <c r="F22" s="214">
        <f>SUM(F14:F21)</f>
        <v>27160955</v>
      </c>
      <c r="G22" s="170"/>
      <c r="H22" s="4"/>
      <c r="I22" s="121" t="s">
        <v>246</v>
      </c>
      <c r="J22" s="122"/>
      <c r="K22" s="121"/>
      <c r="L22" s="7"/>
      <c r="M22" s="86" t="s">
        <v>79</v>
      </c>
      <c r="N22" s="83">
        <v>8350000</v>
      </c>
      <c r="O22" s="285" t="s">
        <v>392</v>
      </c>
      <c r="P22" s="7"/>
    </row>
    <row r="23" spans="1:27" s="8" customFormat="1" ht="25.2" customHeight="1" thickTop="1">
      <c r="A23" s="2"/>
      <c r="B23" s="141"/>
      <c r="C23" s="141"/>
      <c r="D23" s="141"/>
      <c r="E23" s="141"/>
      <c r="F23" s="141"/>
      <c r="G23" s="140"/>
      <c r="H23" s="4"/>
      <c r="I23" s="121" t="s">
        <v>235</v>
      </c>
      <c r="J23" s="122">
        <v>31256750</v>
      </c>
      <c r="K23" s="121" t="s">
        <v>247</v>
      </c>
      <c r="L23" s="7"/>
      <c r="M23" s="86" t="s">
        <v>79</v>
      </c>
      <c r="N23" s="83">
        <v>425000</v>
      </c>
      <c r="O23" s="285" t="s">
        <v>462</v>
      </c>
      <c r="P23" s="7"/>
      <c r="Z23" s="7" t="s">
        <v>458</v>
      </c>
    </row>
    <row r="24" spans="1:27" s="8" customFormat="1" ht="25.2" customHeight="1">
      <c r="A24" s="2"/>
      <c r="B24" s="141" t="s">
        <v>18</v>
      </c>
      <c r="C24" s="141"/>
      <c r="D24" s="141"/>
      <c r="E24" s="141"/>
      <c r="F24" s="141"/>
      <c r="G24" s="140"/>
      <c r="H24" s="4"/>
      <c r="I24" s="121"/>
      <c r="J24" s="26"/>
      <c r="K24" s="25"/>
      <c r="L24" s="7"/>
      <c r="M24" s="86" t="s">
        <v>79</v>
      </c>
      <c r="N24" s="83">
        <v>11370833</v>
      </c>
      <c r="O24" s="80" t="s">
        <v>391</v>
      </c>
      <c r="P24" s="7"/>
      <c r="Z24" s="63">
        <v>7384323</v>
      </c>
      <c r="AA24" s="8" t="s">
        <v>355</v>
      </c>
    </row>
    <row r="25" spans="1:27" s="8" customFormat="1" ht="25.2" customHeight="1">
      <c r="A25" s="2"/>
      <c r="B25" s="314" t="s">
        <v>12</v>
      </c>
      <c r="C25" s="315" t="s">
        <v>300</v>
      </c>
      <c r="D25" s="322" t="s">
        <v>222</v>
      </c>
      <c r="E25" s="323" t="s">
        <v>72</v>
      </c>
      <c r="F25" s="325" t="s">
        <v>73</v>
      </c>
      <c r="G25" s="171"/>
      <c r="H25" s="4"/>
      <c r="I25" s="6"/>
      <c r="J25" s="9"/>
      <c r="K25" s="6"/>
      <c r="L25" s="7"/>
      <c r="M25" s="59"/>
      <c r="N25" s="65">
        <f>SUM(N12:N24)</f>
        <v>26388128</v>
      </c>
      <c r="O25" s="59" t="s">
        <v>406</v>
      </c>
      <c r="P25" s="7"/>
      <c r="Z25" s="63">
        <v>626030</v>
      </c>
      <c r="AA25" s="8" t="s">
        <v>356</v>
      </c>
    </row>
    <row r="26" spans="1:27" s="8" customFormat="1" ht="25.2" customHeight="1">
      <c r="A26" s="2"/>
      <c r="B26" s="314"/>
      <c r="C26" s="315"/>
      <c r="D26" s="322"/>
      <c r="E26" s="324"/>
      <c r="F26" s="314"/>
      <c r="G26" s="172"/>
      <c r="H26" s="4"/>
      <c r="I26" s="6"/>
      <c r="J26" s="9"/>
      <c r="K26" s="6"/>
      <c r="L26" s="7"/>
      <c r="M26" s="86"/>
      <c r="N26" s="83"/>
      <c r="O26" s="86"/>
      <c r="P26" s="7"/>
      <c r="Q26" s="272"/>
      <c r="Z26" s="63">
        <v>528250</v>
      </c>
      <c r="AA26" s="8" t="s">
        <v>359</v>
      </c>
    </row>
    <row r="27" spans="1:27" s="8" customFormat="1" ht="25.2" customHeight="1">
      <c r="A27" s="2"/>
      <c r="B27" s="147" t="s">
        <v>19</v>
      </c>
      <c r="C27" s="173">
        <f>SUMIF(I3:I3333,"ZYOSAN",J3:J3333)+SUMIF(M3:M3358,"ZYOSAN",N3:N3358)</f>
        <v>313252345</v>
      </c>
      <c r="D27" s="174">
        <f>D8</f>
        <v>175115402</v>
      </c>
      <c r="E27" s="175" t="str">
        <f>INT(IFERROR(D27/C27*100,"-"))&amp;"%"</f>
        <v>55%</v>
      </c>
      <c r="F27" s="176">
        <f>C27-D27</f>
        <v>138136943</v>
      </c>
      <c r="G27" s="140"/>
      <c r="H27" s="4"/>
      <c r="I27" s="6"/>
      <c r="J27" s="9"/>
      <c r="K27" s="6"/>
      <c r="L27" s="7"/>
      <c r="M27" s="59" t="s">
        <v>407</v>
      </c>
      <c r="N27" s="62">
        <f>N10+N25</f>
        <v>75015347</v>
      </c>
      <c r="O27" s="60"/>
      <c r="P27" s="7"/>
      <c r="Z27" s="63">
        <v>2832230</v>
      </c>
      <c r="AA27" s="8" t="s">
        <v>360</v>
      </c>
    </row>
    <row r="28" spans="1:27" s="8" customFormat="1" ht="25.2" customHeight="1" thickBot="1">
      <c r="A28" s="2"/>
      <c r="B28" s="163" t="s">
        <v>16</v>
      </c>
      <c r="C28" s="177">
        <f>SUMIF(I3:I3333,"KYOSAN",J3:J3333)+SUMIF(M3:M3358,"KYOSAN",N3:N3358)</f>
        <v>234673682</v>
      </c>
      <c r="D28" s="178">
        <f>E22</f>
        <v>67686026</v>
      </c>
      <c r="E28" s="179" t="str">
        <f>INT(IFERROR(D28/C28*100,"-"))&amp;"%"</f>
        <v>28%</v>
      </c>
      <c r="F28" s="180">
        <f>C28-D28</f>
        <v>166987656</v>
      </c>
      <c r="G28" s="140"/>
      <c r="H28" s="4"/>
      <c r="I28" s="6"/>
      <c r="J28" s="9"/>
      <c r="K28" s="6"/>
      <c r="L28" s="7"/>
      <c r="M28" s="86"/>
      <c r="N28" s="83"/>
      <c r="O28" s="60"/>
      <c r="P28" s="7"/>
      <c r="Z28" s="284">
        <f>SUM(Z24:Z27)</f>
        <v>11370833</v>
      </c>
    </row>
    <row r="29" spans="1:27" s="8" customFormat="1" ht="25.2" customHeight="1">
      <c r="A29" s="2"/>
      <c r="B29" s="181" t="s">
        <v>117</v>
      </c>
      <c r="C29" s="182">
        <f>SUM(C27:C28)</f>
        <v>547926027</v>
      </c>
      <c r="D29" s="183">
        <f>SUM(D27:D28)</f>
        <v>242801428</v>
      </c>
      <c r="E29" s="184" t="str">
        <f>ROUND(100*D29/C29,2)&amp;"%"</f>
        <v>44.31%</v>
      </c>
      <c r="F29" s="84">
        <f>C29-D29</f>
        <v>305124599</v>
      </c>
      <c r="G29" s="185"/>
      <c r="H29" s="4"/>
      <c r="I29" s="6"/>
      <c r="J29" s="9"/>
      <c r="K29" s="6"/>
      <c r="L29" s="7"/>
      <c r="M29" s="86"/>
      <c r="N29" s="83"/>
      <c r="O29" s="59"/>
      <c r="P29" s="7"/>
      <c r="Z29" s="275"/>
    </row>
    <row r="30" spans="1:27" ht="25.2" customHeight="1">
      <c r="A30" s="2"/>
      <c r="B30" s="313" t="s">
        <v>255</v>
      </c>
      <c r="C30" s="257" t="s">
        <v>403</v>
      </c>
      <c r="D30" s="258"/>
      <c r="E30" s="258"/>
      <c r="F30" s="259"/>
      <c r="G30" s="136"/>
      <c r="H30" s="28"/>
      <c r="I30" s="6"/>
      <c r="J30" s="9"/>
      <c r="K30" s="6"/>
      <c r="L30" s="29"/>
      <c r="M30" s="59"/>
      <c r="N30" s="83"/>
      <c r="O30" s="60"/>
      <c r="P30" s="7"/>
      <c r="Q30" s="8"/>
      <c r="R30" s="8"/>
    </row>
    <row r="31" spans="1:27" ht="25.2" customHeight="1">
      <c r="A31" s="2"/>
      <c r="B31" s="313"/>
      <c r="C31" s="260" t="s">
        <v>404</v>
      </c>
      <c r="D31" s="261"/>
      <c r="E31" s="261"/>
      <c r="F31" s="262"/>
      <c r="G31" s="136"/>
      <c r="H31" s="31"/>
      <c r="I31" s="6"/>
      <c r="J31" s="9"/>
      <c r="K31" s="6"/>
      <c r="L31" s="30"/>
      <c r="M31" s="86"/>
      <c r="N31" s="83"/>
      <c r="O31" s="60"/>
      <c r="P31" s="7"/>
      <c r="Q31" s="8"/>
      <c r="R31" s="8"/>
    </row>
    <row r="32" spans="1:27" ht="25.2" customHeight="1">
      <c r="A32" s="2"/>
      <c r="B32" s="313"/>
      <c r="C32" s="263" t="s">
        <v>405</v>
      </c>
      <c r="D32" s="264"/>
      <c r="E32" s="264"/>
      <c r="F32" s="265"/>
      <c r="G32" s="136"/>
      <c r="H32" s="31"/>
      <c r="I32" s="6"/>
      <c r="J32" s="9"/>
      <c r="K32" s="6"/>
      <c r="L32" s="30"/>
      <c r="M32" s="86"/>
      <c r="N32" s="83"/>
      <c r="O32" s="60"/>
      <c r="P32" s="7"/>
      <c r="Q32" s="8"/>
      <c r="R32" s="8"/>
    </row>
    <row r="33" spans="1:18" ht="25.2" customHeight="1">
      <c r="A33" s="2"/>
      <c r="B33" s="89"/>
      <c r="C33" s="89"/>
      <c r="D33" s="89"/>
      <c r="E33" s="89"/>
      <c r="F33" s="89"/>
      <c r="G33" s="185"/>
      <c r="H33" s="31"/>
      <c r="I33" s="6"/>
      <c r="J33" s="9"/>
      <c r="K33" s="6"/>
      <c r="L33" s="30"/>
      <c r="M33" s="86"/>
      <c r="N33" s="83"/>
      <c r="O33" s="80"/>
      <c r="P33" s="7"/>
      <c r="Q33" s="8"/>
      <c r="R33" s="8"/>
    </row>
    <row r="34" spans="1:18" ht="25.2" customHeight="1">
      <c r="A34" s="2"/>
      <c r="B34" s="89" t="s">
        <v>249</v>
      </c>
      <c r="C34" s="89"/>
      <c r="D34" s="89"/>
      <c r="E34" s="89"/>
      <c r="F34" s="89"/>
      <c r="G34" s="185"/>
      <c r="H34" s="31"/>
      <c r="I34" s="6"/>
      <c r="J34" s="9"/>
      <c r="K34" s="6"/>
      <c r="L34" s="30"/>
      <c r="M34" s="86"/>
      <c r="N34" s="83"/>
      <c r="O34" s="80"/>
      <c r="P34" s="7"/>
      <c r="Q34" s="8"/>
      <c r="R34" s="8"/>
    </row>
    <row r="35" spans="1:18" ht="25.2" customHeight="1">
      <c r="A35" s="2"/>
      <c r="B35" s="186" t="s">
        <v>250</v>
      </c>
      <c r="C35" s="186" t="s">
        <v>0</v>
      </c>
      <c r="D35" s="187" t="s">
        <v>119</v>
      </c>
      <c r="E35" s="187" t="s">
        <v>120</v>
      </c>
      <c r="F35" s="188" t="s">
        <v>257</v>
      </c>
      <c r="G35" s="189" t="s">
        <v>258</v>
      </c>
      <c r="H35" s="31"/>
      <c r="I35" s="6"/>
      <c r="J35" s="9"/>
      <c r="K35" s="6"/>
      <c r="L35" s="30"/>
      <c r="M35" s="86"/>
      <c r="N35" s="83"/>
      <c r="O35" s="80"/>
      <c r="P35" s="7"/>
      <c r="Q35" s="8"/>
      <c r="R35" s="8"/>
    </row>
    <row r="36" spans="1:18" ht="25.2" customHeight="1">
      <c r="A36" s="2"/>
      <c r="B36" s="190" t="s">
        <v>147</v>
      </c>
      <c r="C36" s="191">
        <v>3.08</v>
      </c>
      <c r="D36" s="192"/>
      <c r="E36" s="192"/>
      <c r="F36" s="193"/>
      <c r="G36" s="193"/>
      <c r="H36" s="31"/>
      <c r="I36" s="6"/>
      <c r="J36" s="9"/>
      <c r="K36" s="6"/>
      <c r="L36" s="30"/>
      <c r="M36" s="86"/>
      <c r="N36" s="83"/>
      <c r="O36" s="80"/>
      <c r="P36" s="2"/>
      <c r="Q36" s="8"/>
      <c r="R36" s="8"/>
    </row>
    <row r="37" spans="1:18" ht="25.2" customHeight="1">
      <c r="A37" s="4"/>
      <c r="B37" s="155" t="s">
        <v>148</v>
      </c>
      <c r="C37" s="191">
        <v>1231.7</v>
      </c>
      <c r="D37" s="192"/>
      <c r="E37" s="192"/>
      <c r="F37" s="193"/>
      <c r="G37" s="193"/>
      <c r="H37" s="31"/>
      <c r="I37" s="6"/>
      <c r="J37" s="9"/>
      <c r="K37" s="6"/>
      <c r="L37" s="30"/>
      <c r="M37" s="86"/>
      <c r="N37" s="83"/>
      <c r="O37" s="80"/>
      <c r="P37" s="29"/>
    </row>
    <row r="38" spans="1:18" ht="19.8">
      <c r="A38" s="93"/>
      <c r="B38" s="190" t="s">
        <v>149</v>
      </c>
      <c r="C38" s="191">
        <v>744.3</v>
      </c>
      <c r="D38" s="192"/>
      <c r="E38" s="192"/>
      <c r="F38" s="193"/>
      <c r="G38" s="193"/>
      <c r="H38" s="31"/>
      <c r="I38" s="6"/>
      <c r="J38" s="9"/>
      <c r="K38" s="6"/>
      <c r="L38" s="30"/>
      <c r="M38" s="86"/>
      <c r="N38" s="83"/>
      <c r="O38" s="285"/>
      <c r="P38" s="35"/>
    </row>
    <row r="39" spans="1:18" ht="19.8">
      <c r="A39" s="119"/>
      <c r="B39" s="155" t="s">
        <v>150</v>
      </c>
      <c r="C39" s="191">
        <v>20.231000000000002</v>
      </c>
      <c r="D39" s="190"/>
      <c r="E39" s="190"/>
      <c r="F39" s="193"/>
      <c r="G39" s="193"/>
      <c r="H39" s="31"/>
      <c r="I39" s="6"/>
      <c r="J39" s="9"/>
      <c r="K39" s="6"/>
      <c r="L39" s="30"/>
      <c r="M39" s="86"/>
      <c r="N39" s="83"/>
      <c r="O39" s="80"/>
      <c r="P39" s="35"/>
    </row>
    <row r="40" spans="1:18" ht="19.8">
      <c r="A40" s="119"/>
      <c r="B40" s="194" t="s">
        <v>151</v>
      </c>
      <c r="C40" s="191">
        <v>291.77600000000001</v>
      </c>
      <c r="D40" s="195"/>
      <c r="E40" s="195"/>
      <c r="F40" s="193"/>
      <c r="G40" s="193"/>
      <c r="H40" s="31"/>
      <c r="I40" s="6"/>
      <c r="J40" s="9"/>
      <c r="K40" s="6"/>
      <c r="L40" s="30"/>
      <c r="M40" s="59"/>
      <c r="N40" s="65"/>
      <c r="O40" s="59"/>
      <c r="P40" s="35"/>
    </row>
    <row r="41" spans="1:18" ht="19.8">
      <c r="A41" s="119"/>
      <c r="B41" s="194" t="s">
        <v>152</v>
      </c>
      <c r="C41" s="191">
        <v>109.03700000000001</v>
      </c>
      <c r="D41" s="196"/>
      <c r="E41" s="196"/>
      <c r="F41" s="193"/>
      <c r="G41" s="193"/>
      <c r="H41" s="31"/>
      <c r="I41" s="25"/>
      <c r="J41" s="26"/>
      <c r="K41" s="25"/>
      <c r="L41" s="30"/>
      <c r="M41" s="59"/>
      <c r="N41" s="62"/>
      <c r="O41" s="60"/>
      <c r="P41" s="35"/>
    </row>
    <row r="42" spans="1:18" ht="19.8">
      <c r="A42" s="119"/>
      <c r="B42" s="194" t="s">
        <v>153</v>
      </c>
      <c r="C42" s="191">
        <v>14.667</v>
      </c>
      <c r="D42" s="197"/>
      <c r="E42" s="197"/>
      <c r="F42" s="193"/>
      <c r="G42" s="193"/>
      <c r="H42" s="44"/>
      <c r="I42" s="6"/>
      <c r="J42" s="9"/>
      <c r="K42" s="6"/>
      <c r="L42" s="43"/>
      <c r="M42" s="60"/>
      <c r="N42" s="62"/>
      <c r="O42" s="60"/>
      <c r="P42" s="35"/>
    </row>
    <row r="43" spans="1:18" ht="19.8">
      <c r="A43" s="119"/>
      <c r="B43" s="196" t="s">
        <v>251</v>
      </c>
      <c r="C43" s="198">
        <v>371</v>
      </c>
      <c r="D43" s="196"/>
      <c r="E43" s="196"/>
      <c r="F43" s="193"/>
      <c r="G43" s="193"/>
      <c r="H43" s="44"/>
      <c r="I43" s="25"/>
      <c r="J43" s="26"/>
      <c r="K43" s="25"/>
      <c r="L43" s="43"/>
      <c r="M43" s="60"/>
      <c r="N43" s="62"/>
      <c r="O43" s="60"/>
      <c r="P43" s="35"/>
      <c r="Q43" s="1">
        <f>SUM(N94:N99)</f>
        <v>0</v>
      </c>
      <c r="R43" s="1" t="s">
        <v>174</v>
      </c>
    </row>
    <row r="44" spans="1:18" ht="19.8">
      <c r="A44" s="30"/>
      <c r="B44" s="199" t="s">
        <v>260</v>
      </c>
      <c r="C44" s="199"/>
      <c r="D44" s="199"/>
      <c r="E44" s="199"/>
      <c r="F44" s="199"/>
      <c r="G44" s="199"/>
      <c r="H44" s="44"/>
      <c r="I44" s="6"/>
      <c r="J44" s="9"/>
      <c r="K44" s="6"/>
      <c r="L44" s="43"/>
      <c r="M44" s="60"/>
      <c r="N44" s="62"/>
      <c r="O44" s="60"/>
      <c r="P44" s="35"/>
    </row>
    <row r="45" spans="1:18" ht="19.8">
      <c r="A45" s="30"/>
      <c r="B45" s="199" t="s">
        <v>259</v>
      </c>
      <c r="C45" s="199"/>
      <c r="D45" s="199"/>
      <c r="E45" s="199"/>
      <c r="F45" s="199"/>
      <c r="G45" s="199"/>
      <c r="H45" s="44"/>
      <c r="I45" s="25"/>
      <c r="J45" s="26"/>
      <c r="K45" s="25"/>
      <c r="L45" s="43"/>
      <c r="M45" s="60"/>
      <c r="N45" s="62"/>
      <c r="O45" s="60"/>
      <c r="P45" s="35"/>
    </row>
    <row r="46" spans="1:18" ht="19.8">
      <c r="A46" s="30"/>
      <c r="B46" s="199" t="s">
        <v>261</v>
      </c>
      <c r="C46" s="199"/>
      <c r="D46" s="199">
        <v>450</v>
      </c>
      <c r="E46" s="199">
        <v>0</v>
      </c>
      <c r="F46" s="199">
        <v>450</v>
      </c>
      <c r="G46" s="199">
        <v>0</v>
      </c>
      <c r="H46" s="44"/>
      <c r="I46" s="6"/>
      <c r="J46" s="9"/>
      <c r="K46" s="6"/>
      <c r="L46" s="43"/>
      <c r="M46" s="60"/>
      <c r="N46" s="62"/>
      <c r="O46" s="60"/>
    </row>
    <row r="47" spans="1:18" ht="19.8">
      <c r="A47" s="43"/>
      <c r="B47" s="200"/>
      <c r="C47" s="200"/>
      <c r="D47" s="200"/>
      <c r="E47" s="200"/>
      <c r="F47" s="200"/>
      <c r="G47" s="200"/>
      <c r="H47" s="44"/>
      <c r="I47" s="46"/>
      <c r="J47" s="46"/>
      <c r="K47" s="46"/>
      <c r="L47" s="43"/>
      <c r="M47" s="59"/>
      <c r="N47" s="67"/>
      <c r="O47" s="59" t="s">
        <v>362</v>
      </c>
    </row>
    <row r="48" spans="1:18" ht="19.8">
      <c r="A48" s="43"/>
      <c r="B48" s="200"/>
      <c r="C48" s="200"/>
      <c r="D48" s="200"/>
      <c r="E48" s="200"/>
      <c r="F48" s="200"/>
      <c r="G48" s="200"/>
      <c r="H48" s="44"/>
      <c r="I48" s="46"/>
      <c r="J48" s="46"/>
      <c r="K48" s="46"/>
      <c r="L48" s="43"/>
      <c r="M48" s="59" t="s">
        <v>96</v>
      </c>
      <c r="N48" s="65">
        <v>49169706</v>
      </c>
      <c r="O48" s="59" t="s">
        <v>363</v>
      </c>
    </row>
    <row r="49" spans="1:18" ht="19.8">
      <c r="A49" s="43"/>
      <c r="B49" s="199"/>
      <c r="C49" s="200"/>
      <c r="D49" s="200"/>
      <c r="E49" s="200"/>
      <c r="F49" s="200"/>
      <c r="G49" s="200"/>
      <c r="H49" s="44"/>
      <c r="I49" s="46"/>
      <c r="J49" s="46"/>
      <c r="K49" s="46"/>
      <c r="L49" s="43"/>
      <c r="M49" s="59" t="s">
        <v>96</v>
      </c>
      <c r="N49" s="65">
        <v>113553</v>
      </c>
      <c r="O49" s="59" t="s">
        <v>365</v>
      </c>
    </row>
    <row r="50" spans="1:18" ht="19.8">
      <c r="A50" s="43"/>
      <c r="B50" s="199"/>
      <c r="C50" s="199"/>
      <c r="D50" s="199"/>
      <c r="E50" s="199"/>
      <c r="F50" s="199"/>
      <c r="G50" s="199"/>
      <c r="H50" s="44"/>
      <c r="I50" s="46"/>
      <c r="J50" s="46"/>
      <c r="K50" s="46"/>
      <c r="L50" s="43"/>
      <c r="M50" s="59"/>
      <c r="N50" s="65">
        <f>SUM(N48:N49)</f>
        <v>49283259</v>
      </c>
      <c r="O50" s="59"/>
    </row>
    <row r="51" spans="1:18" ht="19.8">
      <c r="A51" s="43"/>
      <c r="B51" s="199"/>
      <c r="C51" s="199"/>
      <c r="D51" s="199"/>
      <c r="E51" s="199"/>
      <c r="F51" s="199"/>
      <c r="G51" s="199"/>
      <c r="H51" s="44"/>
      <c r="I51" s="46"/>
      <c r="J51" s="46"/>
      <c r="K51" s="46"/>
      <c r="L51" s="43"/>
      <c r="M51" s="59"/>
      <c r="N51" s="65"/>
      <c r="O51" s="59"/>
    </row>
    <row r="52" spans="1:18" ht="19.8">
      <c r="A52" s="43"/>
      <c r="B52" s="199"/>
      <c r="C52" s="199"/>
      <c r="D52" s="199"/>
      <c r="E52" s="199"/>
      <c r="F52" s="199"/>
      <c r="G52" s="199"/>
      <c r="H52" s="49"/>
      <c r="I52" s="46"/>
      <c r="J52" s="46"/>
      <c r="K52" s="46"/>
      <c r="L52" s="43"/>
      <c r="M52" s="59" t="s">
        <v>364</v>
      </c>
      <c r="N52" s="65">
        <v>3686317</v>
      </c>
      <c r="O52" s="59" t="s">
        <v>177</v>
      </c>
    </row>
    <row r="53" spans="1:18" ht="19.8">
      <c r="A53" s="43"/>
      <c r="B53" s="199"/>
      <c r="C53" s="199"/>
      <c r="D53" s="199"/>
      <c r="E53" s="199"/>
      <c r="F53" s="199"/>
      <c r="G53" s="199"/>
      <c r="H53" s="49"/>
      <c r="I53" s="46"/>
      <c r="J53" s="46"/>
      <c r="K53" s="46"/>
      <c r="L53" s="43"/>
      <c r="M53" s="86" t="s">
        <v>81</v>
      </c>
      <c r="N53" s="83">
        <v>4790000</v>
      </c>
      <c r="O53" s="80" t="s">
        <v>341</v>
      </c>
    </row>
    <row r="54" spans="1:18" ht="19.8">
      <c r="A54" s="43"/>
      <c r="B54" s="199"/>
      <c r="C54" s="199"/>
      <c r="D54" s="199"/>
      <c r="E54" s="199"/>
      <c r="F54" s="199"/>
      <c r="G54" s="199"/>
      <c r="H54" s="44"/>
      <c r="I54" s="46"/>
      <c r="J54" s="46"/>
      <c r="K54" s="46"/>
      <c r="L54" s="43"/>
      <c r="M54" s="86" t="s">
        <v>80</v>
      </c>
      <c r="N54" s="83">
        <v>274750</v>
      </c>
      <c r="O54" s="60" t="s">
        <v>93</v>
      </c>
    </row>
    <row r="55" spans="1:18" ht="19.8">
      <c r="A55" s="43"/>
      <c r="B55" s="199"/>
      <c r="C55" s="199"/>
      <c r="D55" s="199"/>
      <c r="E55" s="199"/>
      <c r="F55" s="199"/>
      <c r="G55" s="199"/>
      <c r="H55" s="53"/>
      <c r="I55" s="46"/>
      <c r="J55" s="46"/>
      <c r="K55" s="46"/>
      <c r="L55" s="43"/>
      <c r="M55" s="86" t="s">
        <v>22</v>
      </c>
      <c r="N55" s="83">
        <v>2139350</v>
      </c>
      <c r="O55" s="60" t="s">
        <v>343</v>
      </c>
    </row>
    <row r="56" spans="1:18" ht="19.8">
      <c r="A56" s="43"/>
      <c r="B56" s="337"/>
      <c r="C56" s="337"/>
      <c r="D56" s="337"/>
      <c r="E56" s="337"/>
      <c r="F56" s="337"/>
      <c r="G56" s="200"/>
      <c r="H56" s="53"/>
      <c r="I56" s="46"/>
      <c r="J56" s="46"/>
      <c r="K56" s="46"/>
      <c r="L56" s="43"/>
      <c r="M56" s="86" t="s">
        <v>22</v>
      </c>
      <c r="N56" s="83">
        <v>327829</v>
      </c>
      <c r="O56" s="60" t="s">
        <v>345</v>
      </c>
    </row>
    <row r="57" spans="1:18" ht="18" customHeight="1">
      <c r="A57" s="43"/>
      <c r="B57" s="199"/>
      <c r="C57" s="199"/>
      <c r="D57" s="199"/>
      <c r="E57" s="199"/>
      <c r="F57" s="199"/>
      <c r="G57" s="199"/>
      <c r="H57" s="54"/>
      <c r="I57" s="46"/>
      <c r="J57" s="46"/>
      <c r="K57" s="46"/>
      <c r="L57" s="43"/>
      <c r="M57" s="86" t="s">
        <v>22</v>
      </c>
      <c r="N57" s="83">
        <v>114390</v>
      </c>
      <c r="O57" s="60" t="s">
        <v>344</v>
      </c>
    </row>
    <row r="58" spans="1:18" ht="19.8">
      <c r="A58" s="43"/>
      <c r="B58" s="199"/>
      <c r="C58" s="199"/>
      <c r="D58" s="199"/>
      <c r="E58" s="199"/>
      <c r="F58" s="199"/>
      <c r="G58" s="199"/>
      <c r="I58" s="46"/>
      <c r="J58" s="46"/>
      <c r="K58" s="46"/>
      <c r="M58" s="86" t="s">
        <v>265</v>
      </c>
      <c r="N58" s="83">
        <v>453600</v>
      </c>
      <c r="O58" s="80" t="s">
        <v>199</v>
      </c>
    </row>
    <row r="59" spans="1:18" ht="19.8">
      <c r="A59" s="43"/>
      <c r="B59" s="202"/>
      <c r="C59" s="202"/>
      <c r="D59" s="203"/>
      <c r="E59" s="202"/>
      <c r="F59" s="202"/>
      <c r="G59" s="202"/>
      <c r="I59" s="46"/>
      <c r="J59" s="46"/>
      <c r="K59" s="46"/>
      <c r="M59" s="86" t="s">
        <v>83</v>
      </c>
      <c r="N59" s="83">
        <v>25000</v>
      </c>
      <c r="O59" s="80" t="s">
        <v>357</v>
      </c>
      <c r="Q59" s="99"/>
      <c r="R59" s="1" t="s">
        <v>174</v>
      </c>
    </row>
    <row r="60" spans="1:18" ht="19.8">
      <c r="A60" s="43"/>
      <c r="B60" s="202"/>
      <c r="C60" s="199"/>
      <c r="D60" s="199"/>
      <c r="E60" s="202"/>
      <c r="F60" s="199"/>
      <c r="G60" s="199"/>
      <c r="M60" s="86" t="s">
        <v>83</v>
      </c>
      <c r="N60" s="83">
        <v>28000</v>
      </c>
      <c r="O60" s="80" t="s">
        <v>358</v>
      </c>
    </row>
    <row r="61" spans="1:18" ht="19.8">
      <c r="A61" s="43"/>
      <c r="B61" s="199"/>
      <c r="C61" s="199"/>
      <c r="D61" s="199"/>
      <c r="E61" s="202"/>
      <c r="F61" s="199"/>
      <c r="G61" s="199"/>
      <c r="M61" s="86" t="s">
        <v>79</v>
      </c>
      <c r="N61" s="83">
        <v>4650000</v>
      </c>
      <c r="O61" s="80" t="s">
        <v>342</v>
      </c>
    </row>
    <row r="62" spans="1:18" ht="26.4">
      <c r="A62" s="54"/>
      <c r="B62" s="193"/>
      <c r="C62" s="193"/>
      <c r="D62" s="193"/>
      <c r="E62" s="193"/>
      <c r="F62" s="193"/>
      <c r="G62" s="193"/>
      <c r="M62" s="86" t="s">
        <v>79</v>
      </c>
      <c r="N62" s="83">
        <v>175000</v>
      </c>
      <c r="O62" s="80" t="s">
        <v>354</v>
      </c>
    </row>
    <row r="63" spans="1:18" ht="19.8">
      <c r="B63" s="193"/>
      <c r="C63" s="193"/>
      <c r="D63" s="193"/>
      <c r="E63" s="193"/>
      <c r="F63" s="193"/>
      <c r="G63" s="193"/>
      <c r="M63" s="86" t="s">
        <v>79</v>
      </c>
      <c r="N63" s="83">
        <v>50000</v>
      </c>
      <c r="O63" s="80" t="s">
        <v>353</v>
      </c>
    </row>
    <row r="64" spans="1:18" ht="26.4">
      <c r="B64" s="204"/>
      <c r="C64" s="204"/>
      <c r="D64" s="204"/>
      <c r="E64" s="204"/>
      <c r="F64" s="204"/>
      <c r="G64" s="204"/>
      <c r="M64" s="86" t="s">
        <v>23</v>
      </c>
      <c r="N64" s="83">
        <v>10488142</v>
      </c>
      <c r="O64" s="86" t="s">
        <v>167</v>
      </c>
    </row>
    <row r="65" spans="2:16" ht="19.8">
      <c r="B65" s="193"/>
      <c r="C65" s="193"/>
      <c r="D65" s="193"/>
      <c r="E65" s="193"/>
      <c r="F65" s="193"/>
      <c r="G65" s="193"/>
      <c r="M65" s="59"/>
      <c r="N65" s="62">
        <f>SUM(N52:N64)</f>
        <v>27202378</v>
      </c>
      <c r="O65" s="60"/>
    </row>
    <row r="66" spans="2:16" ht="19.8">
      <c r="B66" s="193"/>
      <c r="C66" s="193"/>
      <c r="D66" s="193"/>
      <c r="E66" s="193"/>
      <c r="F66" s="193"/>
      <c r="G66" s="193"/>
      <c r="M66" s="86" t="s">
        <v>329</v>
      </c>
      <c r="N66" s="83">
        <f>N50+N65</f>
        <v>76485637</v>
      </c>
      <c r="O66" s="60"/>
    </row>
    <row r="67" spans="2:16" ht="19.8">
      <c r="B67" s="193"/>
      <c r="C67" s="193"/>
      <c r="D67" s="193"/>
      <c r="E67" s="193"/>
      <c r="F67" s="193"/>
      <c r="G67" s="193"/>
      <c r="M67" s="59"/>
      <c r="N67" s="65"/>
      <c r="O67" s="60"/>
      <c r="P67" s="43"/>
    </row>
    <row r="68" spans="2:16" ht="19.8">
      <c r="M68" s="60"/>
      <c r="N68" s="65"/>
      <c r="O68" s="59"/>
    </row>
    <row r="69" spans="2:16" ht="19.8">
      <c r="M69" s="59"/>
      <c r="N69" s="67"/>
      <c r="O69" s="59" t="s">
        <v>313</v>
      </c>
    </row>
    <row r="70" spans="2:16" ht="19.8">
      <c r="M70" s="59" t="s">
        <v>96</v>
      </c>
      <c r="N70" s="65">
        <v>58747885</v>
      </c>
      <c r="O70" s="59" t="s">
        <v>338</v>
      </c>
    </row>
    <row r="71" spans="2:16" ht="19.8">
      <c r="M71" s="59" t="s">
        <v>75</v>
      </c>
      <c r="N71" s="247">
        <v>5289779</v>
      </c>
      <c r="O71" s="60" t="s">
        <v>177</v>
      </c>
    </row>
    <row r="72" spans="2:16" ht="19.8">
      <c r="M72" s="86" t="s">
        <v>81</v>
      </c>
      <c r="N72" s="83">
        <v>2210000</v>
      </c>
      <c r="O72" s="80" t="s">
        <v>94</v>
      </c>
    </row>
    <row r="73" spans="2:16" ht="19.8">
      <c r="M73" s="86" t="s">
        <v>22</v>
      </c>
      <c r="N73" s="83">
        <v>1162700</v>
      </c>
      <c r="O73" s="60" t="s">
        <v>165</v>
      </c>
    </row>
    <row r="74" spans="2:16" ht="19.8">
      <c r="M74" s="86" t="s">
        <v>22</v>
      </c>
      <c r="N74" s="83">
        <v>256208</v>
      </c>
      <c r="O74" s="60" t="s">
        <v>164</v>
      </c>
    </row>
    <row r="75" spans="2:16" ht="20.399999999999999" thickBot="1">
      <c r="M75" s="86" t="s">
        <v>23</v>
      </c>
      <c r="N75" s="83">
        <v>1560001</v>
      </c>
      <c r="O75" s="86" t="s">
        <v>167</v>
      </c>
    </row>
    <row r="76" spans="2:16" ht="20.399999999999999" thickTop="1">
      <c r="M76" s="87" t="s">
        <v>330</v>
      </c>
      <c r="N76" s="88">
        <f>SUM(N70:N75)</f>
        <v>69226573</v>
      </c>
      <c r="O76" s="87"/>
    </row>
    <row r="77" spans="2:16" ht="19.8">
      <c r="M77" s="86"/>
      <c r="N77" s="83"/>
      <c r="O77" s="80"/>
    </row>
    <row r="78" spans="2:16" ht="19.8">
      <c r="M78" s="6"/>
      <c r="N78" s="67"/>
      <c r="O78" s="6"/>
    </row>
    <row r="79" spans="2:16" ht="19.8">
      <c r="M79" s="60"/>
      <c r="N79" s="62"/>
      <c r="O79" s="60" t="s">
        <v>82</v>
      </c>
    </row>
    <row r="80" spans="2:16" ht="19.8">
      <c r="M80" s="60" t="s">
        <v>47</v>
      </c>
      <c r="N80" s="62">
        <v>1000000</v>
      </c>
      <c r="O80" s="60" t="s">
        <v>94</v>
      </c>
    </row>
    <row r="81" spans="13:15" ht="19.8">
      <c r="M81" s="6"/>
      <c r="N81" s="67"/>
      <c r="O81" s="6"/>
    </row>
    <row r="82" spans="13:15" ht="19.8">
      <c r="M82" s="25"/>
      <c r="N82" s="68"/>
      <c r="O82" s="25"/>
    </row>
    <row r="83" spans="13:15" ht="19.8">
      <c r="M83" s="59"/>
      <c r="N83" s="65"/>
      <c r="O83" s="59" t="s">
        <v>121</v>
      </c>
    </row>
    <row r="84" spans="13:15" ht="19.8">
      <c r="M84" s="59" t="s">
        <v>96</v>
      </c>
      <c r="N84" s="65">
        <v>18457039</v>
      </c>
      <c r="O84" s="59" t="s">
        <v>19</v>
      </c>
    </row>
    <row r="85" spans="13:15" ht="19.8">
      <c r="M85" s="59" t="s">
        <v>75</v>
      </c>
      <c r="N85" s="65">
        <v>446832</v>
      </c>
      <c r="O85" s="60" t="s">
        <v>177</v>
      </c>
    </row>
    <row r="86" spans="13:15" ht="20.399999999999999" thickBot="1">
      <c r="M86" s="86" t="s">
        <v>81</v>
      </c>
      <c r="N86" s="83">
        <v>2170000</v>
      </c>
      <c r="O86" s="80" t="s">
        <v>94</v>
      </c>
    </row>
    <row r="87" spans="13:15" ht="20.399999999999999" thickTop="1">
      <c r="M87" s="87" t="s">
        <v>112</v>
      </c>
      <c r="N87" s="88">
        <f>SUM(N84:N86)</f>
        <v>21073871</v>
      </c>
      <c r="O87" s="87"/>
    </row>
    <row r="88" spans="13:15" ht="19.8">
      <c r="M88" s="6"/>
      <c r="N88" s="67"/>
      <c r="O88" s="6"/>
    </row>
    <row r="89" spans="13:15" ht="19.8">
      <c r="M89" s="60"/>
      <c r="N89" s="62"/>
      <c r="O89" s="60"/>
    </row>
    <row r="90" spans="13:15" ht="19.8">
      <c r="M90" s="60"/>
      <c r="N90" s="62"/>
      <c r="O90" s="60"/>
    </row>
    <row r="91" spans="13:15" ht="19.8">
      <c r="M91" s="6"/>
      <c r="N91" s="67"/>
      <c r="O91" s="6"/>
    </row>
    <row r="92" spans="13:15">
      <c r="M92" s="37"/>
      <c r="N92" s="37"/>
      <c r="O92" s="37"/>
    </row>
    <row r="93" spans="13:15">
      <c r="M93" s="34"/>
      <c r="N93" s="34"/>
      <c r="O93" s="34"/>
    </row>
    <row r="94" spans="13:15">
      <c r="M94" s="34"/>
      <c r="N94" s="34"/>
      <c r="O94" s="34"/>
    </row>
    <row r="95" spans="13:15">
      <c r="M95" s="34"/>
      <c r="N95" s="34"/>
      <c r="O95" s="34"/>
    </row>
    <row r="96" spans="13:15">
      <c r="M96" s="34"/>
      <c r="N96" s="34"/>
      <c r="O96" s="34"/>
    </row>
    <row r="97" spans="13:15">
      <c r="M97" s="34"/>
      <c r="N97" s="34"/>
      <c r="O97" s="34"/>
    </row>
    <row r="98" spans="13:15">
      <c r="M98" s="34"/>
      <c r="N98" s="34"/>
      <c r="O98" s="34"/>
    </row>
    <row r="99" spans="13:15">
      <c r="M99" s="46"/>
      <c r="N99" s="46"/>
      <c r="O99" s="46"/>
    </row>
    <row r="100" spans="13:15">
      <c r="M100" s="46"/>
      <c r="N100" s="46"/>
      <c r="O100" s="46"/>
    </row>
    <row r="101" spans="13:15">
      <c r="M101" s="46"/>
      <c r="N101" s="46"/>
      <c r="O101" s="46"/>
    </row>
    <row r="102" spans="13:15">
      <c r="M102" s="46"/>
      <c r="N102" s="46"/>
      <c r="O102" s="46"/>
    </row>
    <row r="103" spans="13:15">
      <c r="M103" s="46"/>
      <c r="N103" s="46"/>
      <c r="O103" s="46"/>
    </row>
    <row r="104" spans="13:15">
      <c r="M104" s="46"/>
      <c r="N104" s="46"/>
      <c r="O104" s="46"/>
    </row>
    <row r="105" spans="13:15">
      <c r="M105" s="46"/>
      <c r="N105" s="46"/>
      <c r="O105" s="46"/>
    </row>
    <row r="106" spans="13:15">
      <c r="M106" s="46"/>
      <c r="N106" s="46"/>
      <c r="O106" s="46"/>
    </row>
    <row r="107" spans="13:15">
      <c r="M107" s="46"/>
      <c r="N107" s="46"/>
      <c r="O107" s="46"/>
    </row>
    <row r="108" spans="13:15">
      <c r="M108" s="46"/>
      <c r="N108" s="46"/>
      <c r="O108" s="46"/>
    </row>
    <row r="109" spans="13:15">
      <c r="M109" s="46"/>
      <c r="N109" s="46"/>
      <c r="O109" s="46"/>
    </row>
    <row r="110" spans="13:15">
      <c r="M110" s="46"/>
      <c r="N110" s="46"/>
      <c r="O110" s="46"/>
    </row>
    <row r="111" spans="13:15">
      <c r="M111" s="46"/>
      <c r="N111" s="46"/>
      <c r="O111" s="46"/>
    </row>
    <row r="112" spans="13:15">
      <c r="M112" s="46"/>
      <c r="N112" s="46"/>
      <c r="O112" s="46"/>
    </row>
    <row r="113" spans="13:15">
      <c r="M113" s="46"/>
      <c r="N113" s="46"/>
      <c r="O113" s="46"/>
    </row>
    <row r="114" spans="13:15">
      <c r="M114" s="46"/>
      <c r="N114" s="46"/>
      <c r="O114" s="46"/>
    </row>
  </sheetData>
  <mergeCells count="16">
    <mergeCell ref="B56:F56"/>
    <mergeCell ref="B25:B26"/>
    <mergeCell ref="C25:C26"/>
    <mergeCell ref="D25:D26"/>
    <mergeCell ref="E25:E26"/>
    <mergeCell ref="F25:F26"/>
    <mergeCell ref="A1:N1"/>
    <mergeCell ref="I2:J2"/>
    <mergeCell ref="B30:B32"/>
    <mergeCell ref="B12:B13"/>
    <mergeCell ref="C12:C13"/>
    <mergeCell ref="D12:D13"/>
    <mergeCell ref="E12:E13"/>
    <mergeCell ref="B6:B7"/>
    <mergeCell ref="C6:C7"/>
    <mergeCell ref="D6:D7"/>
  </mergeCells>
  <phoneticPr fontId="1"/>
  <pageMargins left="0.70866141732283472" right="0.70866141732283472" top="0.74803149606299213" bottom="0.74803149606299213" header="0.31496062992125984" footer="0.31496062992125984"/>
  <pageSetup paperSize="9" scale="46" orientation="landscape" blackAndWhite="1" r:id="rId1"/>
  <rowBreaks count="1" manualBreakCount="1">
    <brk id="57" max="17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89"/>
  <sheetViews>
    <sheetView view="pageBreakPreview" zoomScale="60" zoomScaleNormal="100" workbookViewId="0">
      <selection activeCell="C29" sqref="C29"/>
    </sheetView>
  </sheetViews>
  <sheetFormatPr defaultColWidth="8.69921875" defaultRowHeight="18"/>
  <cols>
    <col min="1" max="1" width="4.09765625" style="1" customWidth="1"/>
    <col min="2" max="2" width="15.69921875" style="95" customWidth="1"/>
    <col min="3" max="6" width="20.59765625" style="95" customWidth="1"/>
    <col min="7" max="7" width="10.69921875" style="205" customWidth="1"/>
    <col min="8" max="8" width="5.59765625" style="55" customWidth="1"/>
    <col min="9" max="9" width="11.09765625" style="1" bestFit="1" customWidth="1"/>
    <col min="10" max="10" width="19.19921875" style="1" customWidth="1"/>
    <col min="11" max="11" width="35.69921875" style="1" customWidth="1"/>
    <col min="12" max="12" width="5.69921875" style="1" customWidth="1"/>
    <col min="13" max="13" width="11.5" style="1" bestFit="1" customWidth="1"/>
    <col min="14" max="14" width="15.69921875" style="1" customWidth="1"/>
    <col min="15" max="15" width="43" style="1" customWidth="1"/>
    <col min="16" max="16" width="5.69921875" style="1" customWidth="1"/>
    <col min="17" max="17" width="10.5" style="1" bestFit="1" customWidth="1"/>
    <col min="18" max="16384" width="8.69921875" style="1"/>
  </cols>
  <sheetData>
    <row r="1" spans="1:17" ht="78" customHeight="1">
      <c r="A1" s="303" t="str">
        <f>K4</f>
        <v>大阪南港(WCS)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81">
        <f ca="1">NOW()</f>
        <v>44466.455727314817</v>
      </c>
      <c r="P1" s="82"/>
    </row>
    <row r="2" spans="1:17" s="8" customFormat="1" ht="25.2" customHeight="1">
      <c r="A2" s="2"/>
      <c r="B2" s="134" t="s">
        <v>85</v>
      </c>
      <c r="C2" s="135" t="s">
        <v>254</v>
      </c>
      <c r="D2" s="135" t="s">
        <v>253</v>
      </c>
      <c r="E2" s="135" t="s">
        <v>252</v>
      </c>
      <c r="F2" s="135" t="s">
        <v>256</v>
      </c>
      <c r="G2" s="136"/>
      <c r="H2" s="5"/>
      <c r="I2" s="306" t="s">
        <v>15</v>
      </c>
      <c r="J2" s="306"/>
      <c r="K2" s="6">
        <v>3053</v>
      </c>
      <c r="L2" s="7" t="s">
        <v>30</v>
      </c>
      <c r="M2" s="7"/>
      <c r="N2" s="7"/>
      <c r="O2" s="7"/>
      <c r="P2" s="7" t="s">
        <v>217</v>
      </c>
    </row>
    <row r="3" spans="1:17" s="8" customFormat="1" ht="25.2" customHeight="1">
      <c r="A3" s="2"/>
      <c r="B3" s="137">
        <f>ROUND(SUM(C36:C994)+0.1,2)</f>
        <v>222.68</v>
      </c>
      <c r="C3" s="138" t="str">
        <f>SUM(D36:D994)&amp;"t ("&amp;ROUND(SUM(D36:D994)/$B$3,1)*100&amp;"%)"</f>
        <v>223t (100%)</v>
      </c>
      <c r="D3" s="138" t="str">
        <f t="shared" ref="D3:F3" si="0">SUM(E36:E994)&amp;"t ("&amp;ROUND(SUM(E36:E994)/$B$3,1)*100&amp;"%)"</f>
        <v>223t (100%)</v>
      </c>
      <c r="E3" s="138" t="str">
        <f t="shared" si="0"/>
        <v>223t (100%)</v>
      </c>
      <c r="F3" s="138" t="str">
        <f t="shared" si="0"/>
        <v>223t (100%)</v>
      </c>
      <c r="G3" s="139"/>
      <c r="H3" s="5"/>
      <c r="I3" s="118" t="s">
        <v>12</v>
      </c>
      <c r="J3" s="118" t="s">
        <v>25</v>
      </c>
      <c r="K3" s="118" t="s">
        <v>146</v>
      </c>
      <c r="L3" s="7"/>
      <c r="M3" s="118" t="s">
        <v>12</v>
      </c>
      <c r="N3" s="118" t="s">
        <v>25</v>
      </c>
      <c r="O3" s="118" t="s">
        <v>26</v>
      </c>
      <c r="P3" s="7"/>
    </row>
    <row r="4" spans="1:17" s="8" customFormat="1" ht="25.2" customHeight="1">
      <c r="A4" s="92"/>
      <c r="B4" s="140"/>
      <c r="C4" s="140"/>
      <c r="D4" s="140"/>
      <c r="E4" s="140"/>
      <c r="F4" s="140"/>
      <c r="G4" s="140"/>
      <c r="H4" s="5"/>
      <c r="I4" s="121" t="s">
        <v>228</v>
      </c>
      <c r="J4" s="122"/>
      <c r="K4" s="121" t="s">
        <v>7</v>
      </c>
      <c r="L4" s="61"/>
      <c r="M4" s="59" t="s">
        <v>96</v>
      </c>
      <c r="N4" s="67">
        <v>20806490</v>
      </c>
      <c r="O4" s="6" t="s">
        <v>39</v>
      </c>
      <c r="P4" s="7"/>
    </row>
    <row r="5" spans="1:17" s="8" customFormat="1" ht="25.2" customHeight="1" thickBot="1">
      <c r="A5" s="2"/>
      <c r="B5" s="141" t="s">
        <v>20</v>
      </c>
      <c r="C5" s="141"/>
      <c r="D5" s="141"/>
      <c r="E5" s="141"/>
      <c r="F5" s="141"/>
      <c r="G5" s="140"/>
      <c r="H5" s="5"/>
      <c r="I5" s="121" t="s">
        <v>86</v>
      </c>
      <c r="J5" s="122">
        <v>19925966</v>
      </c>
      <c r="K5" s="121" t="s">
        <v>32</v>
      </c>
      <c r="L5" s="61"/>
      <c r="M5" s="6" t="s">
        <v>96</v>
      </c>
      <c r="N5" s="67">
        <v>454465</v>
      </c>
      <c r="O5" s="85" t="s">
        <v>53</v>
      </c>
      <c r="P5" s="7"/>
    </row>
    <row r="6" spans="1:17" s="8" customFormat="1" ht="25.2" customHeight="1" thickTop="1">
      <c r="A6" s="2"/>
      <c r="B6" s="314" t="s">
        <v>12</v>
      </c>
      <c r="C6" s="315" t="s">
        <v>220</v>
      </c>
      <c r="D6" s="316" t="s">
        <v>225</v>
      </c>
      <c r="E6" s="142"/>
      <c r="F6" s="143"/>
      <c r="G6" s="144"/>
      <c r="H6" s="5"/>
      <c r="I6" s="121" t="s">
        <v>264</v>
      </c>
      <c r="J6" s="122">
        <v>13628921</v>
      </c>
      <c r="K6" s="121" t="s">
        <v>33</v>
      </c>
      <c r="L6" s="61"/>
      <c r="M6" s="6"/>
      <c r="N6" s="67"/>
      <c r="O6" s="85"/>
      <c r="P6" s="7"/>
    </row>
    <row r="7" spans="1:17" s="8" customFormat="1" ht="25.2" customHeight="1">
      <c r="A7" s="2"/>
      <c r="B7" s="314"/>
      <c r="C7" s="315"/>
      <c r="D7" s="317"/>
      <c r="E7" s="145"/>
      <c r="F7" s="146"/>
      <c r="G7" s="144"/>
      <c r="H7" s="5"/>
      <c r="I7" s="121" t="s">
        <v>86</v>
      </c>
      <c r="J7" s="122">
        <v>445570</v>
      </c>
      <c r="K7" s="121" t="s">
        <v>63</v>
      </c>
      <c r="L7" s="61"/>
      <c r="M7" s="60" t="s">
        <v>273</v>
      </c>
      <c r="N7" s="62">
        <v>1944128</v>
      </c>
      <c r="O7" s="60" t="s">
        <v>27</v>
      </c>
      <c r="P7" s="7"/>
    </row>
    <row r="8" spans="1:17" s="8" customFormat="1" ht="25.2" customHeight="1">
      <c r="A8" s="2"/>
      <c r="B8" s="147" t="s">
        <v>19</v>
      </c>
      <c r="C8" s="227">
        <f>C27</f>
        <v>22958815</v>
      </c>
      <c r="D8" s="228">
        <f>SUMIF(I9:I31,"ZAIRYO",J9:J31)+SUMIF(M4:M63,"ZAIRYO",N4:N63)</f>
        <v>21260955</v>
      </c>
      <c r="E8" s="215"/>
      <c r="F8" s="103"/>
      <c r="G8" s="140"/>
      <c r="H8" s="5"/>
      <c r="I8" s="121" t="s">
        <v>86</v>
      </c>
      <c r="J8" s="122">
        <v>2587279</v>
      </c>
      <c r="K8" s="121" t="s">
        <v>419</v>
      </c>
      <c r="L8" s="61"/>
      <c r="M8" s="25"/>
      <c r="N8" s="68"/>
      <c r="O8" s="25"/>
      <c r="P8" s="7"/>
    </row>
    <row r="9" spans="1:17" s="8" customFormat="1" ht="25.2" customHeight="1" thickBot="1">
      <c r="A9" s="2"/>
      <c r="B9" s="151"/>
      <c r="C9" s="151"/>
      <c r="D9" s="152"/>
      <c r="E9" s="153"/>
      <c r="F9" s="117"/>
      <c r="G9" s="154"/>
      <c r="H9" s="5"/>
      <c r="I9" s="121" t="s">
        <v>264</v>
      </c>
      <c r="J9" s="122">
        <v>482264</v>
      </c>
      <c r="K9" s="121" t="s">
        <v>420</v>
      </c>
      <c r="L9" s="61"/>
      <c r="M9" s="60" t="s">
        <v>75</v>
      </c>
      <c r="N9" s="65">
        <v>2457594</v>
      </c>
      <c r="O9" s="101" t="s">
        <v>28</v>
      </c>
      <c r="P9" s="7"/>
    </row>
    <row r="10" spans="1:17" s="8" customFormat="1" ht="25.2" customHeight="1" thickTop="1">
      <c r="A10" s="2"/>
      <c r="B10" s="94"/>
      <c r="C10" s="94"/>
      <c r="D10" s="94"/>
      <c r="E10" s="94"/>
      <c r="F10" s="94"/>
      <c r="G10" s="144"/>
      <c r="H10" s="5"/>
      <c r="I10" s="123"/>
      <c r="J10" s="296"/>
      <c r="K10" s="123"/>
      <c r="L10" s="7"/>
      <c r="M10" s="59"/>
      <c r="N10" s="65"/>
      <c r="O10" s="59"/>
      <c r="P10" s="7"/>
      <c r="Q10" s="8" t="s">
        <v>196</v>
      </c>
    </row>
    <row r="11" spans="1:17" s="8" customFormat="1" ht="25.2" customHeight="1" thickBot="1">
      <c r="A11" s="2"/>
      <c r="B11" s="141" t="s">
        <v>17</v>
      </c>
      <c r="C11" s="94"/>
      <c r="D11" s="94"/>
      <c r="E11" s="94"/>
      <c r="F11" s="94"/>
      <c r="G11" s="144"/>
      <c r="H11" s="5"/>
      <c r="I11" s="123"/>
      <c r="J11" s="123"/>
      <c r="K11" s="123" t="s">
        <v>64</v>
      </c>
      <c r="L11" s="7"/>
      <c r="M11" s="59" t="s">
        <v>78</v>
      </c>
      <c r="N11" s="100">
        <v>209196</v>
      </c>
      <c r="O11" s="60" t="s">
        <v>34</v>
      </c>
      <c r="P11" s="7"/>
      <c r="Q11" s="8" t="s">
        <v>195</v>
      </c>
    </row>
    <row r="12" spans="1:17" s="8" customFormat="1" ht="25.2" customHeight="1" thickTop="1">
      <c r="A12" s="2"/>
      <c r="B12" s="314" t="s">
        <v>12</v>
      </c>
      <c r="C12" s="315" t="s">
        <v>221</v>
      </c>
      <c r="D12" s="318" t="s">
        <v>227</v>
      </c>
      <c r="E12" s="320" t="s">
        <v>225</v>
      </c>
      <c r="F12" s="143"/>
      <c r="G12" s="144"/>
      <c r="H12" s="5"/>
      <c r="I12" s="121"/>
      <c r="J12" s="122"/>
      <c r="K12" s="121" t="s">
        <v>69</v>
      </c>
      <c r="L12" s="7"/>
      <c r="M12" s="86" t="s">
        <v>78</v>
      </c>
      <c r="N12" s="83">
        <v>153992</v>
      </c>
      <c r="O12" s="80" t="s">
        <v>35</v>
      </c>
      <c r="P12" s="7"/>
      <c r="Q12" s="8" t="s">
        <v>197</v>
      </c>
    </row>
    <row r="13" spans="1:17" s="8" customFormat="1" ht="25.2" customHeight="1">
      <c r="A13" s="2"/>
      <c r="B13" s="314"/>
      <c r="C13" s="315"/>
      <c r="D13" s="319"/>
      <c r="E13" s="321"/>
      <c r="F13" s="146"/>
      <c r="G13" s="144"/>
      <c r="H13" s="5"/>
      <c r="I13" s="121"/>
      <c r="J13" s="122"/>
      <c r="K13" s="121" t="s">
        <v>70</v>
      </c>
      <c r="L13" s="7"/>
      <c r="M13" s="86" t="s">
        <v>78</v>
      </c>
      <c r="N13" s="83">
        <v>884880</v>
      </c>
      <c r="O13" s="60" t="s">
        <v>36</v>
      </c>
      <c r="P13" s="7"/>
      <c r="Q13" s="8" t="s">
        <v>198</v>
      </c>
    </row>
    <row r="14" spans="1:17" s="8" customFormat="1" ht="25.2" customHeight="1">
      <c r="A14" s="2"/>
      <c r="B14" s="147" t="s">
        <v>46</v>
      </c>
      <c r="C14" s="155">
        <v>25000</v>
      </c>
      <c r="D14" s="156">
        <f>IFERROR(E14/$B$3,"-")</f>
        <v>0</v>
      </c>
      <c r="E14" s="157">
        <f>SUMIF(I4:I3000,"GENSUN",J4:J3000)+SUMIF(M3:M6200,"GENSUN",N3:N6200)</f>
        <v>0</v>
      </c>
      <c r="F14" s="114"/>
      <c r="G14" s="158"/>
      <c r="H14" s="5"/>
      <c r="I14" s="121"/>
      <c r="J14" s="124"/>
      <c r="K14" s="121"/>
      <c r="L14" s="7"/>
      <c r="M14" s="86" t="s">
        <v>78</v>
      </c>
      <c r="N14" s="83">
        <v>76850</v>
      </c>
      <c r="O14" s="60" t="s">
        <v>37</v>
      </c>
      <c r="P14" s="7"/>
    </row>
    <row r="15" spans="1:17" s="8" customFormat="1" ht="25.2" customHeight="1">
      <c r="A15" s="2"/>
      <c r="B15" s="147" t="s">
        <v>50</v>
      </c>
      <c r="C15" s="155">
        <v>0</v>
      </c>
      <c r="D15" s="156">
        <f>IFERROR(E15/$B$3,"-")</f>
        <v>8730.5909825758936</v>
      </c>
      <c r="E15" s="157">
        <f>SUMIF(I4:I3000,"KANAMO",J4:J3000)+SUMIF(M4:M6300,"KANAMO",N4:N6300)</f>
        <v>1944128</v>
      </c>
      <c r="F15" s="114"/>
      <c r="G15" s="158"/>
      <c r="H15" s="5"/>
      <c r="I15" s="121"/>
      <c r="J15" s="122"/>
      <c r="K15" s="121" t="s">
        <v>65</v>
      </c>
      <c r="L15" s="7"/>
      <c r="M15" s="86"/>
      <c r="N15" s="83"/>
      <c r="O15" s="80"/>
      <c r="P15" s="7"/>
    </row>
    <row r="16" spans="1:17" s="8" customFormat="1" ht="25.2" customHeight="1" thickBot="1">
      <c r="A16" s="2"/>
      <c r="B16" s="147" t="s">
        <v>6</v>
      </c>
      <c r="C16" s="155">
        <v>0</v>
      </c>
      <c r="D16" s="156">
        <f>IFERROR(E16/$B$3,"-")</f>
        <v>11036.437937848033</v>
      </c>
      <c r="E16" s="157">
        <f>SUMIF(I3:I3330,"ITIZI",J3:J3330)+SUMIF(M4:M3332,"ITIZI",N4:N3332)</f>
        <v>2457594</v>
      </c>
      <c r="F16" s="114"/>
      <c r="G16" s="158"/>
      <c r="H16" s="5"/>
      <c r="I16" s="121"/>
      <c r="J16" s="122"/>
      <c r="K16" s="121" t="s">
        <v>68</v>
      </c>
      <c r="L16" s="7"/>
      <c r="M16" s="86" t="s">
        <v>79</v>
      </c>
      <c r="N16" s="83">
        <v>7316390</v>
      </c>
      <c r="O16" s="86" t="s">
        <v>43</v>
      </c>
      <c r="P16" s="7"/>
    </row>
    <row r="17" spans="1:18" s="8" customFormat="1" ht="25.2" customHeight="1" thickTop="1">
      <c r="A17" s="2"/>
      <c r="B17" s="147" t="s">
        <v>2</v>
      </c>
      <c r="C17" s="155">
        <v>0</v>
      </c>
      <c r="D17" s="156">
        <f>IFERROR(E17/$B$3,"-")</f>
        <v>5949.8742590264055</v>
      </c>
      <c r="E17" s="157">
        <f>SUMIF(I4:I3100,"SYOMO",J4:J3100)+SUMIF(M4:M6600,"SYOMO",N4:N6600)</f>
        <v>1324918</v>
      </c>
      <c r="F17" s="114"/>
      <c r="G17" s="158"/>
      <c r="H17" s="5"/>
      <c r="I17" s="121"/>
      <c r="J17" s="122"/>
      <c r="K17" s="121" t="s">
        <v>66</v>
      </c>
      <c r="L17" s="7"/>
      <c r="M17" s="87"/>
      <c r="N17" s="88"/>
      <c r="O17" s="87"/>
      <c r="P17" s="7"/>
    </row>
    <row r="18" spans="1:18" s="8" customFormat="1" ht="25.2" customHeight="1">
      <c r="A18" s="2"/>
      <c r="B18" s="159" t="s">
        <v>5</v>
      </c>
      <c r="C18" s="155">
        <v>280000</v>
      </c>
      <c r="D18" s="160">
        <f>IFERROR($E$18/$K$2,"-")</f>
        <v>2396.4592204389123</v>
      </c>
      <c r="E18" s="161">
        <f>SUMIF(I3:I3333,"ROMU",J3:J3333)+SUMIF(M3:M3333,"ROMU",N3:N3333)</f>
        <v>7316390</v>
      </c>
      <c r="F18" s="114"/>
      <c r="G18" s="158"/>
      <c r="H18" s="5"/>
      <c r="I18" s="121"/>
      <c r="J18" s="122"/>
      <c r="K18" s="121" t="s">
        <v>67</v>
      </c>
      <c r="L18" s="7"/>
      <c r="M18" s="60" t="s">
        <v>265</v>
      </c>
      <c r="N18" s="62">
        <v>235350</v>
      </c>
      <c r="O18" s="60" t="s">
        <v>38</v>
      </c>
      <c r="P18" s="7"/>
    </row>
    <row r="19" spans="1:18" s="8" customFormat="1" ht="25.2" customHeight="1">
      <c r="A19" s="2"/>
      <c r="B19" s="147" t="s">
        <v>51</v>
      </c>
      <c r="C19" s="155">
        <v>0</v>
      </c>
      <c r="D19" s="156">
        <f>IFERROR(E19/$B$3,"-")</f>
        <v>1056.8977905514639</v>
      </c>
      <c r="E19" s="157">
        <f>SUMIF(I4:I3600,"KENSA",J4:J3600)+SUMIF(M4:M6600,"KENSA",N4:N6600)</f>
        <v>235350</v>
      </c>
      <c r="F19" s="115"/>
      <c r="G19" s="162"/>
      <c r="H19" s="22"/>
      <c r="I19" s="121"/>
      <c r="J19" s="122"/>
      <c r="K19" s="121"/>
      <c r="L19" s="7"/>
      <c r="M19" s="60"/>
      <c r="N19" s="62"/>
      <c r="O19" s="60"/>
      <c r="P19" s="7"/>
    </row>
    <row r="20" spans="1:18" s="8" customFormat="1" ht="25.2" customHeight="1">
      <c r="A20" s="2"/>
      <c r="B20" s="147" t="s">
        <v>52</v>
      </c>
      <c r="C20" s="155">
        <v>0</v>
      </c>
      <c r="D20" s="156">
        <f>IFERROR(E20/$B$3,"-")</f>
        <v>0</v>
      </c>
      <c r="E20" s="157">
        <f>SUMIF(I11:I37,"MEKKI",J3:J3333)+SUMIF(M3:M3333,"MEKKi",N3:N3333)</f>
        <v>0</v>
      </c>
      <c r="F20" s="115"/>
      <c r="G20" s="162"/>
      <c r="H20" s="22"/>
      <c r="I20" s="121"/>
      <c r="J20" s="124"/>
      <c r="K20" s="121"/>
      <c r="L20" s="7"/>
      <c r="M20" s="60" t="s">
        <v>81</v>
      </c>
      <c r="N20" s="62">
        <v>0</v>
      </c>
      <c r="O20" s="60" t="s">
        <v>46</v>
      </c>
      <c r="P20" s="7"/>
    </row>
    <row r="21" spans="1:18" s="8" customFormat="1" ht="25.2" customHeight="1" thickBot="1">
      <c r="A21" s="2"/>
      <c r="B21" s="163" t="s">
        <v>8</v>
      </c>
      <c r="C21" s="155">
        <v>70000</v>
      </c>
      <c r="D21" s="156">
        <f>IFERROR(E21/$B$3,"-")</f>
        <v>0</v>
      </c>
      <c r="E21" s="164">
        <f>SUMIF(I3:I3333,"UNSO",J3:J3333)+SUMIF(M4:M3333,"UNSO",N4:N3333)</f>
        <v>0</v>
      </c>
      <c r="F21" s="116"/>
      <c r="G21" s="162"/>
      <c r="H21" s="5"/>
      <c r="I21" s="121"/>
      <c r="J21" s="122"/>
      <c r="K21" s="121"/>
      <c r="L21" s="7"/>
      <c r="M21" s="60" t="s">
        <v>80</v>
      </c>
      <c r="N21" s="62">
        <v>0</v>
      </c>
      <c r="O21" s="60" t="s">
        <v>49</v>
      </c>
      <c r="P21" s="7"/>
    </row>
    <row r="22" spans="1:18" s="8" customFormat="1" ht="25.2" customHeight="1" thickBot="1">
      <c r="A22" s="2"/>
      <c r="B22" s="165" t="s">
        <v>4</v>
      </c>
      <c r="C22" s="166">
        <f>SUM(C14:C21)</f>
        <v>375000</v>
      </c>
      <c r="D22" s="167"/>
      <c r="E22" s="168">
        <f>SUM(E14:E21)</f>
        <v>13278380</v>
      </c>
      <c r="F22" s="169"/>
      <c r="G22" s="170"/>
      <c r="H22" s="4"/>
      <c r="I22" s="121"/>
      <c r="J22" s="122"/>
      <c r="K22" s="121"/>
      <c r="L22" s="7"/>
      <c r="M22" s="60" t="s">
        <v>83</v>
      </c>
      <c r="N22" s="62">
        <v>0</v>
      </c>
      <c r="O22" s="60" t="s">
        <v>8</v>
      </c>
      <c r="P22" s="7"/>
    </row>
    <row r="23" spans="1:18" s="8" customFormat="1" ht="25.2" customHeight="1" thickTop="1">
      <c r="A23" s="2"/>
      <c r="B23" s="141"/>
      <c r="C23" s="141"/>
      <c r="D23" s="141"/>
      <c r="E23" s="141"/>
      <c r="F23" s="141"/>
      <c r="G23" s="140"/>
      <c r="H23" s="4"/>
      <c r="I23" s="121"/>
      <c r="J23" s="124"/>
      <c r="K23" s="121"/>
      <c r="L23" s="7"/>
      <c r="M23" s="60"/>
      <c r="N23" s="62"/>
      <c r="O23" s="60"/>
      <c r="P23" s="7"/>
    </row>
    <row r="24" spans="1:18" s="8" customFormat="1" ht="25.2" customHeight="1" thickBot="1">
      <c r="A24" s="2"/>
      <c r="B24" s="141" t="s">
        <v>18</v>
      </c>
      <c r="C24" s="141"/>
      <c r="D24" s="141"/>
      <c r="E24" s="141"/>
      <c r="F24" s="141"/>
      <c r="G24" s="140"/>
      <c r="H24" s="4"/>
      <c r="I24" s="25"/>
      <c r="J24" s="26"/>
      <c r="K24" s="25"/>
      <c r="L24" s="7"/>
      <c r="M24" s="60"/>
      <c r="N24" s="62"/>
      <c r="O24" s="60"/>
      <c r="P24" s="7"/>
    </row>
    <row r="25" spans="1:18" s="8" customFormat="1" ht="25.2" customHeight="1" thickTop="1">
      <c r="A25" s="2"/>
      <c r="B25" s="314" t="s">
        <v>12</v>
      </c>
      <c r="C25" s="315" t="s">
        <v>1</v>
      </c>
      <c r="D25" s="322" t="s">
        <v>222</v>
      </c>
      <c r="E25" s="323" t="s">
        <v>72</v>
      </c>
      <c r="F25" s="325" t="s">
        <v>73</v>
      </c>
      <c r="G25" s="171"/>
      <c r="H25" s="4"/>
      <c r="I25" s="90"/>
      <c r="J25" s="91"/>
      <c r="K25" s="90"/>
      <c r="L25" s="7"/>
      <c r="M25" s="60"/>
      <c r="N25" s="62"/>
      <c r="O25" s="60"/>
      <c r="P25" s="7"/>
    </row>
    <row r="26" spans="1:18" s="8" customFormat="1" ht="25.2" customHeight="1">
      <c r="A26" s="2"/>
      <c r="B26" s="314"/>
      <c r="C26" s="315"/>
      <c r="D26" s="322"/>
      <c r="E26" s="324"/>
      <c r="F26" s="314"/>
      <c r="G26" s="172"/>
      <c r="H26" s="4"/>
      <c r="I26" s="25"/>
      <c r="J26" s="26"/>
      <c r="K26" s="25"/>
      <c r="L26" s="7"/>
      <c r="M26" s="60"/>
      <c r="N26" s="62"/>
      <c r="O26" s="60"/>
      <c r="P26" s="7"/>
    </row>
    <row r="27" spans="1:18" s="8" customFormat="1" ht="25.2" customHeight="1">
      <c r="A27" s="2"/>
      <c r="B27" s="147" t="s">
        <v>19</v>
      </c>
      <c r="C27" s="173">
        <f>SUMIF(I3:I3333,"ZYOSAN",J3:J3333)+SUMIF(M3:M3333,"ZYOSAN",N3:N3333)</f>
        <v>22958815</v>
      </c>
      <c r="D27" s="174">
        <f>D8</f>
        <v>21260955</v>
      </c>
      <c r="E27" s="175" t="str">
        <f>INT(IFERROR(D27/C27*100,"-"))&amp;"%"</f>
        <v>92%</v>
      </c>
      <c r="F27" s="176">
        <f>C27-D27</f>
        <v>1697860</v>
      </c>
      <c r="G27" s="140"/>
      <c r="H27" s="4"/>
      <c r="I27" s="25"/>
      <c r="J27" s="26"/>
      <c r="K27" s="25"/>
      <c r="L27" s="7"/>
      <c r="M27" s="59"/>
      <c r="N27" s="65"/>
      <c r="O27" s="59"/>
      <c r="P27" s="7"/>
    </row>
    <row r="28" spans="1:18" s="8" customFormat="1" ht="25.2" customHeight="1" thickBot="1">
      <c r="A28" s="2"/>
      <c r="B28" s="163" t="s">
        <v>16</v>
      </c>
      <c r="C28" s="177">
        <f>SUMIF(I3:I3333,"KYOSAN",J3:J3333)+SUMIF(M3:M3333,"KYOSAN",N3:N3333)</f>
        <v>14111185</v>
      </c>
      <c r="D28" s="178">
        <f>E22</f>
        <v>13278380</v>
      </c>
      <c r="E28" s="179" t="str">
        <f>INT(IFERROR(D28/C28*100,"-"))&amp;"%"</f>
        <v>94%</v>
      </c>
      <c r="F28" s="180">
        <f>C28-D28</f>
        <v>832805</v>
      </c>
      <c r="G28" s="140"/>
      <c r="H28" s="4"/>
      <c r="I28" s="25"/>
      <c r="J28" s="26"/>
      <c r="K28" s="25"/>
      <c r="L28" s="7"/>
      <c r="M28" s="59"/>
      <c r="N28" s="65"/>
      <c r="O28" s="59"/>
      <c r="P28" s="7"/>
    </row>
    <row r="29" spans="1:18" s="8" customFormat="1" ht="25.2" customHeight="1" thickTop="1">
      <c r="A29" s="2"/>
      <c r="B29" s="181" t="s">
        <v>117</v>
      </c>
      <c r="C29" s="182">
        <f>SUM(C27:C28)</f>
        <v>37070000</v>
      </c>
      <c r="D29" s="183">
        <f>SUM(D27:D28)</f>
        <v>34539335</v>
      </c>
      <c r="E29" s="184" t="str">
        <f>ROUND(100*D29/C29,2)&amp;"%"</f>
        <v>93.17%</v>
      </c>
      <c r="F29" s="84">
        <f>C29-D29</f>
        <v>2530665</v>
      </c>
      <c r="G29" s="185"/>
      <c r="H29" s="4"/>
      <c r="I29" s="90"/>
      <c r="J29" s="91"/>
      <c r="K29" s="90"/>
      <c r="L29" s="7"/>
      <c r="M29" s="59"/>
      <c r="N29" s="65"/>
      <c r="O29" s="60"/>
      <c r="P29" s="7"/>
    </row>
    <row r="30" spans="1:18" ht="25.2" customHeight="1" thickBot="1">
      <c r="A30" s="2"/>
      <c r="B30" s="311" t="s">
        <v>255</v>
      </c>
      <c r="C30" s="312"/>
      <c r="D30" s="313"/>
      <c r="E30" s="313"/>
      <c r="F30" s="313"/>
      <c r="G30" s="136"/>
      <c r="H30" s="28"/>
      <c r="I30" s="25"/>
      <c r="J30" s="26"/>
      <c r="K30" s="25"/>
      <c r="L30" s="29"/>
      <c r="M30" s="86"/>
      <c r="N30" s="83"/>
      <c r="O30" s="80"/>
      <c r="P30" s="7"/>
      <c r="Q30" s="8"/>
      <c r="R30" s="8"/>
    </row>
    <row r="31" spans="1:18" ht="25.2" customHeight="1" thickTop="1">
      <c r="A31" s="2"/>
      <c r="B31" s="311"/>
      <c r="C31" s="313"/>
      <c r="D31" s="313"/>
      <c r="E31" s="313"/>
      <c r="F31" s="313"/>
      <c r="G31" s="136"/>
      <c r="H31" s="31"/>
      <c r="I31" s="6"/>
      <c r="J31" s="9"/>
      <c r="K31" s="6"/>
      <c r="L31" s="30"/>
      <c r="M31" s="87"/>
      <c r="N31" s="88"/>
      <c r="O31" s="87"/>
      <c r="P31" s="7"/>
      <c r="Q31" s="8"/>
      <c r="R31" s="8"/>
    </row>
    <row r="32" spans="1:18" ht="25.2" customHeight="1">
      <c r="A32" s="2"/>
      <c r="B32" s="311"/>
      <c r="C32" s="313"/>
      <c r="D32" s="313"/>
      <c r="E32" s="313"/>
      <c r="F32" s="313"/>
      <c r="G32" s="136"/>
      <c r="H32" s="31"/>
      <c r="I32" s="6"/>
      <c r="J32" s="9"/>
      <c r="K32" s="6"/>
      <c r="L32" s="30"/>
      <c r="M32" s="60"/>
      <c r="N32" s="62"/>
      <c r="O32" s="60"/>
      <c r="P32" s="7"/>
      <c r="Q32" s="8"/>
      <c r="R32" s="8"/>
    </row>
    <row r="33" spans="1:18" ht="25.2" customHeight="1">
      <c r="A33" s="2"/>
      <c r="B33" s="89"/>
      <c r="C33" s="89"/>
      <c r="D33" s="89"/>
      <c r="E33" s="89"/>
      <c r="F33" s="89"/>
      <c r="G33" s="185"/>
      <c r="H33" s="31"/>
      <c r="I33" s="25"/>
      <c r="J33" s="26"/>
      <c r="K33" s="25"/>
      <c r="L33" s="30"/>
      <c r="M33" s="80"/>
      <c r="N33" s="75"/>
      <c r="O33" s="80"/>
      <c r="P33" s="7"/>
      <c r="Q33" s="8"/>
      <c r="R33" s="8"/>
    </row>
    <row r="34" spans="1:18" ht="25.2" customHeight="1">
      <c r="A34" s="2"/>
      <c r="B34" s="89" t="s">
        <v>249</v>
      </c>
      <c r="C34" s="89"/>
      <c r="D34" s="89"/>
      <c r="E34" s="89"/>
      <c r="F34" s="89"/>
      <c r="G34" s="185"/>
      <c r="H34" s="31"/>
      <c r="I34" s="6"/>
      <c r="J34" s="9"/>
      <c r="K34" s="6"/>
      <c r="L34" s="30"/>
      <c r="M34" s="80"/>
      <c r="N34" s="75"/>
      <c r="O34" s="80"/>
      <c r="P34" s="7"/>
      <c r="Q34" s="8"/>
      <c r="R34" s="8"/>
    </row>
    <row r="35" spans="1:18" ht="25.2" customHeight="1" thickBot="1">
      <c r="A35" s="2"/>
      <c r="B35" s="120" t="s">
        <v>250</v>
      </c>
      <c r="C35" s="120" t="s">
        <v>0</v>
      </c>
      <c r="D35" s="216" t="s">
        <v>119</v>
      </c>
      <c r="E35" s="216" t="s">
        <v>120</v>
      </c>
      <c r="F35" s="217" t="s">
        <v>257</v>
      </c>
      <c r="G35" s="218" t="s">
        <v>258</v>
      </c>
      <c r="H35" s="31"/>
      <c r="I35" s="25"/>
      <c r="J35" s="26"/>
      <c r="K35" s="25"/>
      <c r="L35" s="30"/>
      <c r="M35" s="80"/>
      <c r="N35" s="75"/>
      <c r="O35" s="80"/>
      <c r="P35" s="7"/>
      <c r="Q35" s="8"/>
      <c r="R35" s="8"/>
    </row>
    <row r="36" spans="1:18" ht="25.2" customHeight="1" thickTop="1" thickBot="1">
      <c r="A36" s="2"/>
      <c r="B36" s="97" t="s">
        <v>271</v>
      </c>
      <c r="C36" s="125">
        <v>170</v>
      </c>
      <c r="D36" s="220"/>
      <c r="E36" s="220"/>
      <c r="F36" s="131"/>
      <c r="G36" s="131"/>
      <c r="H36" s="31"/>
      <c r="I36" s="6"/>
      <c r="J36" s="9"/>
      <c r="K36" s="6"/>
      <c r="L36" s="30"/>
      <c r="M36" s="80"/>
      <c r="N36" s="75"/>
      <c r="O36" s="80"/>
      <c r="P36" s="2"/>
      <c r="Q36" s="8"/>
      <c r="R36" s="8"/>
    </row>
    <row r="37" spans="1:18" ht="25.2" customHeight="1" thickTop="1" thickBot="1">
      <c r="A37" s="4"/>
      <c r="B37" s="96" t="s">
        <v>272</v>
      </c>
      <c r="C37" s="125">
        <v>52.58</v>
      </c>
      <c r="D37" s="220"/>
      <c r="E37" s="220"/>
      <c r="F37" s="131"/>
      <c r="G37" s="131"/>
      <c r="H37" s="31"/>
      <c r="I37" s="25"/>
      <c r="J37" s="26"/>
      <c r="K37" s="25"/>
      <c r="L37" s="30"/>
      <c r="M37" s="59"/>
      <c r="N37" s="65"/>
      <c r="O37" s="59"/>
      <c r="P37" s="29"/>
    </row>
    <row r="38" spans="1:18" ht="21" thickTop="1" thickBot="1">
      <c r="A38" s="93"/>
      <c r="B38" s="96" t="s">
        <v>84</v>
      </c>
      <c r="C38" s="125"/>
      <c r="D38" s="220"/>
      <c r="E38" s="220"/>
      <c r="F38" s="131"/>
      <c r="G38" s="131"/>
      <c r="H38" s="31"/>
      <c r="I38" s="6"/>
      <c r="J38" s="9"/>
      <c r="K38" s="6"/>
      <c r="L38" s="30"/>
      <c r="M38" s="60"/>
      <c r="N38" s="62"/>
      <c r="O38" s="60"/>
      <c r="P38" s="35"/>
    </row>
    <row r="39" spans="1:18" ht="21" thickTop="1" thickBot="1">
      <c r="A39" s="119"/>
      <c r="B39" s="98" t="s">
        <v>269</v>
      </c>
      <c r="C39" s="125"/>
      <c r="D39" s="131"/>
      <c r="E39" s="131"/>
      <c r="F39" s="131"/>
      <c r="G39" s="131"/>
      <c r="H39" s="31"/>
      <c r="I39" s="25"/>
      <c r="J39" s="26"/>
      <c r="K39" s="25"/>
      <c r="L39" s="30"/>
      <c r="M39" s="60"/>
      <c r="N39" s="65"/>
      <c r="O39" s="59"/>
      <c r="P39" s="35"/>
    </row>
    <row r="40" spans="1:18" ht="20.399999999999999" thickTop="1">
      <c r="A40" s="119"/>
      <c r="B40" s="112"/>
      <c r="C40" s="125"/>
      <c r="D40" s="223">
        <v>223</v>
      </c>
      <c r="E40" s="223">
        <v>223</v>
      </c>
      <c r="F40" s="131">
        <v>223</v>
      </c>
      <c r="G40" s="131">
        <v>223</v>
      </c>
      <c r="H40" s="31"/>
      <c r="I40" s="6"/>
      <c r="J40" s="9"/>
      <c r="K40" s="6"/>
      <c r="L40" s="30"/>
      <c r="M40" s="59"/>
      <c r="N40" s="65"/>
      <c r="O40" s="59"/>
      <c r="P40" s="35"/>
    </row>
    <row r="41" spans="1:18" ht="19.8">
      <c r="A41" s="119"/>
      <c r="B41" s="222"/>
      <c r="C41" s="125"/>
      <c r="D41" s="126"/>
      <c r="E41" s="126"/>
      <c r="F41" s="126"/>
      <c r="G41" s="126"/>
      <c r="H41" s="31"/>
      <c r="I41" s="25"/>
      <c r="J41" s="26"/>
      <c r="K41" s="25"/>
      <c r="L41" s="30"/>
      <c r="M41" s="80"/>
      <c r="N41" s="75"/>
      <c r="O41" s="79"/>
      <c r="P41" s="35"/>
    </row>
    <row r="42" spans="1:18" ht="19.8">
      <c r="A42" s="119"/>
      <c r="B42" s="222"/>
      <c r="C42" s="125"/>
      <c r="D42" s="224"/>
      <c r="E42" s="224"/>
      <c r="F42" s="131"/>
      <c r="G42" s="131"/>
      <c r="H42" s="44"/>
      <c r="I42" s="6"/>
      <c r="J42" s="9"/>
      <c r="K42" s="6"/>
      <c r="L42" s="43"/>
      <c r="M42" s="59"/>
      <c r="N42" s="65"/>
      <c r="O42" s="59"/>
      <c r="P42" s="35"/>
    </row>
    <row r="43" spans="1:18" ht="19.8">
      <c r="A43" s="119"/>
      <c r="B43" s="126"/>
      <c r="C43" s="127"/>
      <c r="D43" s="126"/>
      <c r="E43" s="126"/>
      <c r="F43" s="131"/>
      <c r="G43" s="131"/>
      <c r="H43" s="44"/>
      <c r="I43" s="25"/>
      <c r="J43" s="26"/>
      <c r="K43" s="25"/>
      <c r="L43" s="43"/>
      <c r="M43" s="6"/>
      <c r="N43" s="67"/>
      <c r="O43" s="59"/>
      <c r="P43" s="35"/>
    </row>
    <row r="44" spans="1:18" ht="19.8">
      <c r="A44" s="30"/>
      <c r="B44" s="128"/>
      <c r="C44" s="128"/>
      <c r="D44" s="128"/>
      <c r="E44" s="128"/>
      <c r="F44" s="128"/>
      <c r="G44" s="128"/>
      <c r="H44" s="44"/>
      <c r="I44" s="6"/>
      <c r="J44" s="9"/>
      <c r="K44" s="6"/>
      <c r="L44" s="43"/>
      <c r="M44" s="59"/>
      <c r="N44" s="65"/>
      <c r="O44" s="59"/>
      <c r="P44" s="35"/>
    </row>
    <row r="45" spans="1:18" ht="19.8">
      <c r="A45" s="30"/>
      <c r="B45" s="128"/>
      <c r="C45" s="128"/>
      <c r="D45" s="128"/>
      <c r="E45" s="128"/>
      <c r="F45" s="128"/>
      <c r="G45" s="128"/>
      <c r="H45" s="44"/>
      <c r="I45" s="25"/>
      <c r="J45" s="26"/>
      <c r="K45" s="25"/>
      <c r="L45" s="43"/>
      <c r="M45" s="80"/>
      <c r="N45" s="75"/>
      <c r="O45" s="80"/>
      <c r="P45" s="35"/>
    </row>
    <row r="46" spans="1:18" ht="19.8">
      <c r="A46" s="30"/>
      <c r="B46" s="128"/>
      <c r="C46" s="128"/>
      <c r="D46" s="128"/>
      <c r="E46" s="128"/>
      <c r="F46" s="128"/>
      <c r="G46" s="128"/>
      <c r="H46" s="44"/>
      <c r="I46" s="6"/>
      <c r="J46" s="9"/>
      <c r="K46" s="6"/>
      <c r="L46" s="43"/>
      <c r="M46" s="59"/>
      <c r="N46" s="65"/>
      <c r="O46" s="59"/>
    </row>
    <row r="47" spans="1:18" ht="19.8">
      <c r="A47" s="43"/>
      <c r="B47" s="129"/>
      <c r="C47" s="129"/>
      <c r="D47" s="129"/>
      <c r="E47" s="129"/>
      <c r="F47" s="129"/>
      <c r="G47" s="129"/>
      <c r="H47" s="44"/>
      <c r="I47" s="46"/>
      <c r="J47" s="46"/>
      <c r="K47" s="46"/>
      <c r="L47" s="43"/>
      <c r="M47" s="6"/>
      <c r="N47" s="67"/>
      <c r="O47" s="6"/>
    </row>
    <row r="48" spans="1:18" ht="19.8">
      <c r="A48" s="43"/>
      <c r="B48" s="129"/>
      <c r="C48" s="129"/>
      <c r="D48" s="129"/>
      <c r="E48" s="129"/>
      <c r="F48" s="129"/>
      <c r="G48" s="129"/>
      <c r="H48" s="44"/>
      <c r="I48" s="46"/>
      <c r="J48" s="46"/>
      <c r="K48" s="46"/>
      <c r="L48" s="43"/>
      <c r="M48" s="6"/>
      <c r="N48" s="67"/>
      <c r="O48" s="6"/>
    </row>
    <row r="49" spans="1:17" ht="19.8">
      <c r="A49" s="43"/>
      <c r="B49" s="128"/>
      <c r="C49" s="129"/>
      <c r="D49" s="129"/>
      <c r="E49" s="129"/>
      <c r="F49" s="129"/>
      <c r="G49" s="129"/>
      <c r="H49" s="44"/>
      <c r="I49" s="46"/>
      <c r="J49" s="46"/>
      <c r="K49" s="46"/>
      <c r="L49" s="43"/>
      <c r="M49" s="6"/>
      <c r="N49" s="67"/>
      <c r="O49" s="6"/>
    </row>
    <row r="50" spans="1:17" ht="19.8">
      <c r="A50" s="43"/>
      <c r="B50" s="128"/>
      <c r="C50" s="128"/>
      <c r="D50" s="128"/>
      <c r="E50" s="128"/>
      <c r="F50" s="128"/>
      <c r="G50" s="128"/>
      <c r="H50" s="44"/>
      <c r="I50" s="46"/>
      <c r="J50" s="46"/>
      <c r="K50" s="46"/>
      <c r="L50" s="43"/>
      <c r="M50" s="6"/>
      <c r="N50" s="67"/>
      <c r="O50" s="6"/>
    </row>
    <row r="51" spans="1:17" ht="19.8">
      <c r="A51" s="43"/>
      <c r="B51" s="128"/>
      <c r="C51" s="128"/>
      <c r="D51" s="128"/>
      <c r="E51" s="128"/>
      <c r="F51" s="128"/>
      <c r="G51" s="128"/>
      <c r="H51" s="44"/>
      <c r="I51" s="46"/>
      <c r="J51" s="46"/>
      <c r="K51" s="46"/>
      <c r="L51" s="43"/>
      <c r="M51" s="6"/>
      <c r="N51" s="67"/>
      <c r="O51" s="6"/>
    </row>
    <row r="52" spans="1:17" ht="19.8">
      <c r="A52" s="43"/>
      <c r="B52" s="128"/>
      <c r="C52" s="128"/>
      <c r="D52" s="128"/>
      <c r="E52" s="128"/>
      <c r="F52" s="128"/>
      <c r="G52" s="128"/>
      <c r="H52" s="49"/>
      <c r="I52" s="46"/>
      <c r="J52" s="46"/>
      <c r="K52" s="46"/>
      <c r="L52" s="43"/>
      <c r="M52" s="6"/>
      <c r="N52" s="67"/>
      <c r="O52" s="6"/>
    </row>
    <row r="53" spans="1:17" ht="19.8">
      <c r="A53" s="43"/>
      <c r="B53" s="128"/>
      <c r="C53" s="128"/>
      <c r="D53" s="128"/>
      <c r="E53" s="128"/>
      <c r="F53" s="128"/>
      <c r="G53" s="128"/>
      <c r="H53" s="49"/>
      <c r="I53" s="46"/>
      <c r="J53" s="46"/>
      <c r="K53" s="46"/>
      <c r="L53" s="43"/>
      <c r="M53" s="6"/>
      <c r="N53" s="67"/>
      <c r="O53" s="6"/>
    </row>
    <row r="54" spans="1:17" ht="19.8">
      <c r="A54" s="43"/>
      <c r="B54" s="128"/>
      <c r="C54" s="128"/>
      <c r="D54" s="128"/>
      <c r="E54" s="128"/>
      <c r="F54" s="128"/>
      <c r="G54" s="128"/>
      <c r="H54" s="44"/>
      <c r="I54" s="46"/>
      <c r="J54" s="46"/>
      <c r="K54" s="46"/>
      <c r="L54" s="43"/>
      <c r="M54" s="60"/>
      <c r="N54" s="62"/>
      <c r="O54" s="60"/>
    </row>
    <row r="55" spans="1:17" ht="19.8">
      <c r="A55" s="43"/>
      <c r="B55" s="128"/>
      <c r="C55" s="128"/>
      <c r="D55" s="128"/>
      <c r="E55" s="128"/>
      <c r="F55" s="128"/>
      <c r="G55" s="128"/>
      <c r="H55" s="53"/>
      <c r="I55" s="46"/>
      <c r="J55" s="46"/>
      <c r="K55" s="46"/>
      <c r="L55" s="43"/>
      <c r="M55" s="60"/>
      <c r="N55" s="62"/>
      <c r="O55" s="60"/>
    </row>
    <row r="56" spans="1:17" ht="19.8">
      <c r="A56" s="43"/>
      <c r="B56" s="133"/>
      <c r="C56" s="133"/>
      <c r="D56" s="133"/>
      <c r="E56" s="133"/>
      <c r="F56" s="133"/>
      <c r="G56" s="129"/>
      <c r="H56" s="53"/>
      <c r="I56" s="46"/>
      <c r="J56" s="46"/>
      <c r="K56" s="46"/>
      <c r="L56" s="43"/>
      <c r="M56" s="6"/>
      <c r="N56" s="67"/>
      <c r="O56" s="6"/>
    </row>
    <row r="57" spans="1:17" ht="18" customHeight="1">
      <c r="A57" s="43"/>
      <c r="B57" s="128"/>
      <c r="C57" s="128"/>
      <c r="D57" s="128"/>
      <c r="E57" s="128"/>
      <c r="F57" s="128"/>
      <c r="G57" s="128"/>
      <c r="H57" s="54"/>
      <c r="I57" s="46"/>
      <c r="J57" s="46"/>
      <c r="K57" s="46"/>
      <c r="L57" s="43"/>
      <c r="M57" s="25"/>
      <c r="N57" s="68"/>
      <c r="O57" s="25"/>
    </row>
    <row r="58" spans="1:17" ht="19.8">
      <c r="A58" s="43"/>
      <c r="B58" s="128"/>
      <c r="C58" s="128"/>
      <c r="D58" s="128"/>
      <c r="E58" s="128"/>
      <c r="F58" s="128"/>
      <c r="G58" s="128"/>
      <c r="I58" s="46"/>
      <c r="J58" s="46"/>
      <c r="K58" s="46"/>
      <c r="M58" s="59"/>
      <c r="N58" s="65"/>
      <c r="O58" s="59"/>
    </row>
    <row r="59" spans="1:17" ht="19.8">
      <c r="A59" s="43"/>
      <c r="B59" s="130"/>
      <c r="C59" s="130"/>
      <c r="D59" s="225"/>
      <c r="E59" s="130"/>
      <c r="F59" s="130"/>
      <c r="G59" s="130"/>
      <c r="I59" s="46"/>
      <c r="J59" s="46"/>
      <c r="K59" s="46"/>
      <c r="M59" s="59"/>
      <c r="N59" s="65"/>
      <c r="O59" s="59"/>
      <c r="Q59" s="99"/>
    </row>
    <row r="60" spans="1:17" ht="19.8">
      <c r="A60" s="43"/>
      <c r="B60" s="130"/>
      <c r="C60" s="128"/>
      <c r="D60" s="128"/>
      <c r="E60" s="130"/>
      <c r="F60" s="128"/>
      <c r="G60" s="128"/>
      <c r="M60" s="59"/>
      <c r="N60" s="65"/>
      <c r="O60" s="60"/>
    </row>
    <row r="61" spans="1:17" ht="20.399999999999999" thickBot="1">
      <c r="A61" s="43"/>
      <c r="B61" s="128"/>
      <c r="C61" s="128"/>
      <c r="D61" s="128"/>
      <c r="E61" s="130"/>
      <c r="F61" s="128"/>
      <c r="G61" s="128"/>
      <c r="M61" s="86"/>
      <c r="N61" s="83"/>
      <c r="O61" s="80"/>
    </row>
    <row r="62" spans="1:17" ht="27" thickTop="1">
      <c r="A62" s="54"/>
      <c r="B62" s="131"/>
      <c r="C62" s="131"/>
      <c r="D62" s="131"/>
      <c r="E62" s="131"/>
      <c r="F62" s="131"/>
      <c r="G62" s="131"/>
      <c r="M62" s="87"/>
      <c r="N62" s="88"/>
      <c r="O62" s="87"/>
    </row>
    <row r="63" spans="1:17" ht="19.8">
      <c r="B63" s="131"/>
      <c r="C63" s="131"/>
      <c r="D63" s="131"/>
      <c r="E63" s="131"/>
      <c r="F63" s="131"/>
      <c r="G63" s="131"/>
      <c r="M63" s="6"/>
      <c r="N63" s="67"/>
      <c r="O63" s="6"/>
    </row>
    <row r="64" spans="1:17" ht="26.4">
      <c r="B64" s="132"/>
      <c r="C64" s="132"/>
      <c r="D64" s="132"/>
      <c r="E64" s="132"/>
      <c r="F64" s="132"/>
      <c r="G64" s="132"/>
      <c r="M64" s="60"/>
      <c r="N64" s="62"/>
      <c r="O64" s="60"/>
    </row>
    <row r="65" spans="2:16" ht="19.8">
      <c r="B65" s="131"/>
      <c r="C65" s="131"/>
      <c r="D65" s="131"/>
      <c r="E65" s="131"/>
      <c r="F65" s="131"/>
      <c r="G65" s="131"/>
      <c r="M65" s="60"/>
      <c r="N65" s="62"/>
      <c r="O65" s="60"/>
    </row>
    <row r="66" spans="2:16" ht="19.8">
      <c r="B66" s="131"/>
      <c r="C66" s="131"/>
      <c r="D66" s="131"/>
      <c r="E66" s="131"/>
      <c r="F66" s="131"/>
      <c r="G66" s="131"/>
      <c r="M66" s="6"/>
      <c r="N66" s="67"/>
      <c r="O66" s="6"/>
    </row>
    <row r="67" spans="2:16">
      <c r="B67" s="131"/>
      <c r="C67" s="131"/>
      <c r="D67" s="131"/>
      <c r="E67" s="131"/>
      <c r="F67" s="131"/>
      <c r="G67" s="131"/>
      <c r="M67" s="37"/>
      <c r="N67" s="37"/>
      <c r="O67" s="37"/>
      <c r="P67" s="43"/>
    </row>
    <row r="68" spans="2:16">
      <c r="M68" s="34"/>
      <c r="N68" s="34"/>
      <c r="O68" s="34"/>
    </row>
    <row r="69" spans="2:16">
      <c r="M69" s="34"/>
      <c r="N69" s="34"/>
      <c r="O69" s="34"/>
    </row>
    <row r="70" spans="2:16">
      <c r="M70" s="34"/>
      <c r="N70" s="34"/>
      <c r="O70" s="34"/>
    </row>
    <row r="71" spans="2:16">
      <c r="M71" s="34"/>
      <c r="N71" s="34"/>
      <c r="O71" s="34"/>
    </row>
    <row r="72" spans="2:16">
      <c r="M72" s="34"/>
      <c r="N72" s="34"/>
      <c r="O72" s="34"/>
    </row>
    <row r="73" spans="2:16">
      <c r="M73" s="34"/>
      <c r="N73" s="34"/>
      <c r="O73" s="34"/>
    </row>
    <row r="74" spans="2:16">
      <c r="M74" s="46"/>
      <c r="N74" s="46"/>
      <c r="O74" s="46"/>
    </row>
    <row r="75" spans="2:16">
      <c r="M75" s="46"/>
      <c r="N75" s="46"/>
      <c r="O75" s="46"/>
    </row>
    <row r="76" spans="2:16">
      <c r="M76" s="46"/>
      <c r="N76" s="46"/>
      <c r="O76" s="46"/>
    </row>
    <row r="77" spans="2:16">
      <c r="M77" s="46"/>
      <c r="N77" s="46"/>
      <c r="O77" s="46"/>
    </row>
    <row r="78" spans="2:16">
      <c r="M78" s="46"/>
      <c r="N78" s="46"/>
      <c r="O78" s="46"/>
    </row>
    <row r="79" spans="2:16">
      <c r="M79" s="46"/>
      <c r="N79" s="46"/>
      <c r="O79" s="46"/>
    </row>
    <row r="80" spans="2:16">
      <c r="M80" s="46"/>
      <c r="N80" s="46"/>
      <c r="O80" s="46"/>
    </row>
    <row r="81" spans="13:15">
      <c r="M81" s="46"/>
      <c r="N81" s="46"/>
      <c r="O81" s="46"/>
    </row>
    <row r="82" spans="13:15">
      <c r="M82" s="46"/>
      <c r="N82" s="46"/>
      <c r="O82" s="46"/>
    </row>
    <row r="83" spans="13:15">
      <c r="M83" s="46"/>
      <c r="N83" s="46"/>
      <c r="O83" s="46"/>
    </row>
    <row r="84" spans="13:15">
      <c r="M84" s="46"/>
      <c r="N84" s="46"/>
      <c r="O84" s="46"/>
    </row>
    <row r="85" spans="13:15">
      <c r="M85" s="46"/>
      <c r="N85" s="46"/>
      <c r="O85" s="46"/>
    </row>
    <row r="86" spans="13:15">
      <c r="M86" s="46"/>
      <c r="N86" s="46"/>
      <c r="O86" s="46"/>
    </row>
    <row r="87" spans="13:15">
      <c r="M87" s="46"/>
      <c r="N87" s="46"/>
      <c r="O87" s="46"/>
    </row>
    <row r="88" spans="13:15">
      <c r="M88" s="46"/>
      <c r="N88" s="46"/>
      <c r="O88" s="46"/>
    </row>
    <row r="89" spans="13:15">
      <c r="M89" s="46"/>
      <c r="N89" s="46"/>
      <c r="O89" s="46"/>
    </row>
  </sheetData>
  <mergeCells count="16">
    <mergeCell ref="B30:B32"/>
    <mergeCell ref="C30:F32"/>
    <mergeCell ref="A1:N1"/>
    <mergeCell ref="I2:J2"/>
    <mergeCell ref="B6:B7"/>
    <mergeCell ref="C6:C7"/>
    <mergeCell ref="D6:D7"/>
    <mergeCell ref="B12:B13"/>
    <mergeCell ref="C12:C13"/>
    <mergeCell ref="D12:D13"/>
    <mergeCell ref="E12:E13"/>
    <mergeCell ref="B25:B26"/>
    <mergeCell ref="C25:C26"/>
    <mergeCell ref="D25:D26"/>
    <mergeCell ref="E25:E26"/>
    <mergeCell ref="F25:F26"/>
  </mergeCells>
  <phoneticPr fontId="1"/>
  <pageMargins left="0.70866141732283472" right="0.70866141732283472" top="0.74803149606299213" bottom="0.74803149606299213" header="0.31496062992125984" footer="0.31496062992125984"/>
  <pageSetup paperSize="8" scale="59" fitToHeight="0" orientation="landscape" blackAndWhite="1" r:id="rId1"/>
  <rowBreaks count="1" manualBreakCount="1">
    <brk id="57" max="1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89"/>
  <sheetViews>
    <sheetView view="pageBreakPreview" topLeftCell="A16" zoomScale="60" zoomScaleNormal="100" workbookViewId="0">
      <selection sqref="A1:N1"/>
    </sheetView>
  </sheetViews>
  <sheetFormatPr defaultColWidth="8.69921875" defaultRowHeight="18"/>
  <cols>
    <col min="1" max="1" width="4.09765625" style="1" customWidth="1"/>
    <col min="2" max="2" width="15.69921875" style="95" customWidth="1"/>
    <col min="3" max="6" width="20.59765625" style="95" customWidth="1"/>
    <col min="7" max="7" width="10.69921875" style="205" customWidth="1"/>
    <col min="8" max="8" width="5.59765625" style="55" customWidth="1"/>
    <col min="9" max="9" width="11.09765625" style="1" bestFit="1" customWidth="1"/>
    <col min="10" max="10" width="19.19921875" style="1" customWidth="1"/>
    <col min="11" max="11" width="35.69921875" style="1" customWidth="1"/>
    <col min="12" max="12" width="5.69921875" style="1" customWidth="1"/>
    <col min="13" max="13" width="11.5" style="1" bestFit="1" customWidth="1"/>
    <col min="14" max="14" width="15.69921875" style="1" customWidth="1"/>
    <col min="15" max="15" width="43" style="1" customWidth="1"/>
    <col min="16" max="16" width="5.69921875" style="1" customWidth="1"/>
    <col min="17" max="17" width="10.5" style="1" bestFit="1" customWidth="1"/>
    <col min="18" max="16384" width="8.69921875" style="1"/>
  </cols>
  <sheetData>
    <row r="1" spans="1:17" ht="78" customHeight="1">
      <c r="A1" s="303" t="str">
        <f>K4</f>
        <v>江東橋ﾎﾃﾙ(京成錦糸町/CD：62886)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81">
        <f ca="1">NOW()</f>
        <v>44466.455727314817</v>
      </c>
      <c r="P1" s="82"/>
    </row>
    <row r="2" spans="1:17" s="8" customFormat="1" ht="25.2" customHeight="1">
      <c r="A2" s="2"/>
      <c r="B2" s="134" t="s">
        <v>85</v>
      </c>
      <c r="C2" s="135" t="s">
        <v>254</v>
      </c>
      <c r="D2" s="135" t="s">
        <v>253</v>
      </c>
      <c r="E2" s="135" t="s">
        <v>252</v>
      </c>
      <c r="F2" s="135" t="s">
        <v>256</v>
      </c>
      <c r="G2" s="136"/>
      <c r="H2" s="5"/>
      <c r="I2" s="306" t="s">
        <v>15</v>
      </c>
      <c r="J2" s="306"/>
      <c r="K2" s="6">
        <v>106</v>
      </c>
      <c r="L2" s="7" t="s">
        <v>30</v>
      </c>
      <c r="M2" s="7"/>
      <c r="N2" s="7"/>
      <c r="O2" s="7"/>
      <c r="P2" s="7" t="s">
        <v>217</v>
      </c>
    </row>
    <row r="3" spans="1:17" s="8" customFormat="1" ht="25.2" customHeight="1">
      <c r="A3" s="2"/>
      <c r="B3" s="137">
        <f>ROUND(SUM(C36:C994)+0.1,2)</f>
        <v>14.9</v>
      </c>
      <c r="C3" s="138" t="str">
        <f>SUM(D36:D994)&amp;"t ("&amp;ROUND(SUM(D36:D994)/$B$3,1)*100&amp;"%)"</f>
        <v>15t (100%)</v>
      </c>
      <c r="D3" s="138" t="str">
        <f t="shared" ref="D3:F3" si="0">SUM(E36:E994)&amp;"t ("&amp;ROUND(SUM(E36:E994)/$B$3,1)*100&amp;"%)"</f>
        <v>15t (100%)</v>
      </c>
      <c r="E3" s="138" t="str">
        <f t="shared" si="0"/>
        <v>15t (100%)</v>
      </c>
      <c r="F3" s="138" t="str">
        <f t="shared" si="0"/>
        <v>15t (100%)</v>
      </c>
      <c r="G3" s="139"/>
      <c r="H3" s="5"/>
      <c r="I3" s="118" t="s">
        <v>12</v>
      </c>
      <c r="J3" s="118" t="s">
        <v>25</v>
      </c>
      <c r="K3" s="118" t="s">
        <v>146</v>
      </c>
      <c r="L3" s="7"/>
      <c r="M3" s="118" t="s">
        <v>12</v>
      </c>
      <c r="N3" s="118" t="s">
        <v>25</v>
      </c>
      <c r="O3" s="118" t="s">
        <v>26</v>
      </c>
      <c r="P3" s="7"/>
    </row>
    <row r="4" spans="1:17" s="8" customFormat="1" ht="25.2" customHeight="1">
      <c r="A4" s="92"/>
      <c r="B4" s="140"/>
      <c r="C4" s="140"/>
      <c r="D4" s="140"/>
      <c r="E4" s="140"/>
      <c r="F4" s="140"/>
      <c r="G4" s="140"/>
      <c r="H4" s="5"/>
      <c r="I4" s="121" t="s">
        <v>228</v>
      </c>
      <c r="J4" s="122"/>
      <c r="K4" s="121" t="s">
        <v>101</v>
      </c>
      <c r="L4" s="61"/>
      <c r="M4" s="59"/>
      <c r="N4" s="67"/>
      <c r="O4" s="6" t="s">
        <v>102</v>
      </c>
      <c r="P4" s="7"/>
    </row>
    <row r="5" spans="1:17" s="8" customFormat="1" ht="25.2" customHeight="1" thickBot="1">
      <c r="A5" s="2"/>
      <c r="B5" s="141" t="s">
        <v>20</v>
      </c>
      <c r="C5" s="141"/>
      <c r="D5" s="141"/>
      <c r="E5" s="141"/>
      <c r="F5" s="141"/>
      <c r="G5" s="140"/>
      <c r="H5" s="5"/>
      <c r="I5" s="121"/>
      <c r="J5" s="122"/>
      <c r="K5" s="121"/>
      <c r="L5" s="61"/>
      <c r="M5" s="6" t="s">
        <v>96</v>
      </c>
      <c r="N5" s="67">
        <v>1645159</v>
      </c>
      <c r="O5" s="85" t="s">
        <v>55</v>
      </c>
      <c r="P5" s="7"/>
    </row>
    <row r="6" spans="1:17" s="8" customFormat="1" ht="25.2" customHeight="1" thickTop="1">
      <c r="A6" s="2"/>
      <c r="B6" s="314" t="s">
        <v>12</v>
      </c>
      <c r="C6" s="315" t="s">
        <v>220</v>
      </c>
      <c r="D6" s="316" t="s">
        <v>225</v>
      </c>
      <c r="E6" s="142"/>
      <c r="F6" s="143"/>
      <c r="G6" s="144"/>
      <c r="H6" s="5"/>
      <c r="I6" s="121" t="s">
        <v>86</v>
      </c>
      <c r="J6" s="122">
        <v>1645159</v>
      </c>
      <c r="K6" s="121" t="s">
        <v>103</v>
      </c>
      <c r="L6" s="61"/>
      <c r="M6" s="6" t="s">
        <v>75</v>
      </c>
      <c r="N6" s="67">
        <v>255458</v>
      </c>
      <c r="O6" s="85" t="s">
        <v>54</v>
      </c>
      <c r="P6" s="7"/>
    </row>
    <row r="7" spans="1:17" s="8" customFormat="1" ht="25.2" customHeight="1">
      <c r="A7" s="2"/>
      <c r="B7" s="314"/>
      <c r="C7" s="315"/>
      <c r="D7" s="317"/>
      <c r="E7" s="145"/>
      <c r="F7" s="146"/>
      <c r="G7" s="144"/>
      <c r="H7" s="5"/>
      <c r="I7" s="121" t="s">
        <v>264</v>
      </c>
      <c r="J7" s="122">
        <v>4774841</v>
      </c>
      <c r="K7" s="121" t="s">
        <v>33</v>
      </c>
      <c r="L7" s="61"/>
      <c r="M7" s="60" t="s">
        <v>83</v>
      </c>
      <c r="N7" s="62">
        <v>387000</v>
      </c>
      <c r="O7" s="60" t="s">
        <v>8</v>
      </c>
      <c r="P7" s="7"/>
    </row>
    <row r="8" spans="1:17" s="8" customFormat="1" ht="25.2" customHeight="1">
      <c r="A8" s="2"/>
      <c r="B8" s="147" t="s">
        <v>19</v>
      </c>
      <c r="C8" s="227">
        <f>C27</f>
        <v>1645159</v>
      </c>
      <c r="D8" s="228">
        <f>SUMIF(I9:I31,"ZAIRYO",J9:J31)+SUMIF(M4:M63,"ZAIRYO",N4:N63)</f>
        <v>1645159</v>
      </c>
      <c r="E8" s="215"/>
      <c r="F8" s="103"/>
      <c r="G8" s="140"/>
      <c r="H8" s="5"/>
      <c r="I8" s="121"/>
      <c r="J8" s="122">
        <v>6420000</v>
      </c>
      <c r="K8" s="121" t="s">
        <v>98</v>
      </c>
      <c r="L8" s="61"/>
      <c r="M8" s="25" t="s">
        <v>78</v>
      </c>
      <c r="N8" s="68">
        <v>79186</v>
      </c>
      <c r="O8" s="25" t="s">
        <v>87</v>
      </c>
      <c r="P8" s="7"/>
    </row>
    <row r="9" spans="1:17" s="8" customFormat="1" ht="25.2" customHeight="1" thickBot="1">
      <c r="A9" s="2"/>
      <c r="B9" s="151"/>
      <c r="C9" s="151"/>
      <c r="D9" s="152"/>
      <c r="E9" s="153"/>
      <c r="F9" s="117"/>
      <c r="G9" s="154"/>
      <c r="H9" s="5"/>
      <c r="I9" s="121"/>
      <c r="J9" s="122"/>
      <c r="K9" s="121"/>
      <c r="L9" s="61"/>
      <c r="M9" s="60" t="s">
        <v>79</v>
      </c>
      <c r="N9" s="65">
        <v>1231650</v>
      </c>
      <c r="O9" s="101" t="s">
        <v>88</v>
      </c>
      <c r="P9" s="7"/>
    </row>
    <row r="10" spans="1:17" s="8" customFormat="1" ht="25.2" customHeight="1" thickTop="1">
      <c r="A10" s="2"/>
      <c r="B10" s="94"/>
      <c r="C10" s="94"/>
      <c r="D10" s="94"/>
      <c r="E10" s="94"/>
      <c r="F10" s="94"/>
      <c r="G10" s="144"/>
      <c r="H10" s="5"/>
      <c r="I10" s="123"/>
      <c r="J10" s="123"/>
      <c r="K10" s="123"/>
      <c r="L10" s="7"/>
      <c r="M10" s="59" t="s">
        <v>80</v>
      </c>
      <c r="N10" s="65">
        <v>1008135</v>
      </c>
      <c r="O10" s="59" t="s">
        <v>56</v>
      </c>
      <c r="P10" s="7"/>
      <c r="Q10" s="8" t="s">
        <v>196</v>
      </c>
    </row>
    <row r="11" spans="1:17" s="8" customFormat="1" ht="25.2" customHeight="1" thickBot="1">
      <c r="A11" s="2"/>
      <c r="B11" s="141" t="s">
        <v>17</v>
      </c>
      <c r="C11" s="94"/>
      <c r="D11" s="94"/>
      <c r="E11" s="94"/>
      <c r="F11" s="94"/>
      <c r="G11" s="144"/>
      <c r="H11" s="5"/>
      <c r="I11" s="123"/>
      <c r="J11" s="123"/>
      <c r="K11" s="123"/>
      <c r="L11" s="7"/>
      <c r="M11" s="59"/>
      <c r="N11" s="100"/>
      <c r="O11" s="60" t="s">
        <v>82</v>
      </c>
      <c r="P11" s="7"/>
      <c r="Q11" s="8" t="s">
        <v>195</v>
      </c>
    </row>
    <row r="12" spans="1:17" s="8" customFormat="1" ht="25.2" customHeight="1" thickTop="1">
      <c r="A12" s="2"/>
      <c r="B12" s="314" t="s">
        <v>12</v>
      </c>
      <c r="C12" s="315" t="s">
        <v>221</v>
      </c>
      <c r="D12" s="318" t="s">
        <v>227</v>
      </c>
      <c r="E12" s="320" t="s">
        <v>225</v>
      </c>
      <c r="F12" s="143"/>
      <c r="G12" s="144"/>
      <c r="H12" s="5"/>
      <c r="I12" s="121"/>
      <c r="J12" s="122"/>
      <c r="K12" s="121"/>
      <c r="L12" s="7"/>
      <c r="M12" s="86" t="s">
        <v>83</v>
      </c>
      <c r="N12" s="83">
        <v>42000</v>
      </c>
      <c r="O12" s="80" t="s">
        <v>91</v>
      </c>
      <c r="P12" s="7"/>
      <c r="Q12" s="8" t="s">
        <v>197</v>
      </c>
    </row>
    <row r="13" spans="1:17" s="8" customFormat="1" ht="25.2" customHeight="1">
      <c r="A13" s="2"/>
      <c r="B13" s="314"/>
      <c r="C13" s="315"/>
      <c r="D13" s="319"/>
      <c r="E13" s="321"/>
      <c r="F13" s="146"/>
      <c r="G13" s="144"/>
      <c r="H13" s="5"/>
      <c r="I13" s="121"/>
      <c r="J13" s="122"/>
      <c r="K13" s="121"/>
      <c r="L13" s="7"/>
      <c r="M13" s="86"/>
      <c r="N13" s="83"/>
      <c r="O13" s="60"/>
      <c r="P13" s="7"/>
      <c r="Q13" s="8" t="s">
        <v>198</v>
      </c>
    </row>
    <row r="14" spans="1:17" s="8" customFormat="1" ht="25.2" customHeight="1">
      <c r="A14" s="2"/>
      <c r="B14" s="147" t="s">
        <v>46</v>
      </c>
      <c r="C14" s="155">
        <v>25000</v>
      </c>
      <c r="D14" s="156">
        <f>IFERROR(E14/$B$3,"-")</f>
        <v>0</v>
      </c>
      <c r="E14" s="157">
        <f>SUMIF(I4:I3000,"GENSUN",J4:J3000)+SUMIF(M3:M6200,"GENSUN",N3:N6200)</f>
        <v>0</v>
      </c>
      <c r="F14" s="114"/>
      <c r="G14" s="158"/>
      <c r="H14" s="5"/>
      <c r="I14" s="121"/>
      <c r="J14" s="124"/>
      <c r="K14" s="121"/>
      <c r="L14" s="7"/>
      <c r="M14" s="86"/>
      <c r="N14" s="83"/>
      <c r="O14" s="60"/>
      <c r="P14" s="7"/>
    </row>
    <row r="15" spans="1:17" s="8" customFormat="1" ht="25.2" customHeight="1">
      <c r="A15" s="2"/>
      <c r="B15" s="147" t="s">
        <v>50</v>
      </c>
      <c r="C15" s="155">
        <v>0</v>
      </c>
      <c r="D15" s="156">
        <f>IFERROR(E15/$B$3,"-")</f>
        <v>0</v>
      </c>
      <c r="E15" s="157">
        <f>SUMIF(I4:I3000,"KANAMO",J4:J3000)+SUMIF(M4:M6300,"KANAMO",N4:N6300)</f>
        <v>0</v>
      </c>
      <c r="F15" s="114"/>
      <c r="G15" s="158"/>
      <c r="H15" s="5"/>
      <c r="I15" s="121"/>
      <c r="J15" s="122"/>
      <c r="K15" s="121"/>
      <c r="L15" s="7"/>
      <c r="M15" s="86"/>
      <c r="N15" s="83"/>
      <c r="O15" s="80"/>
      <c r="P15" s="7"/>
    </row>
    <row r="16" spans="1:17" s="8" customFormat="1" ht="25.2" customHeight="1" thickBot="1">
      <c r="A16" s="2"/>
      <c r="B16" s="147" t="s">
        <v>6</v>
      </c>
      <c r="C16" s="155">
        <v>0</v>
      </c>
      <c r="D16" s="156">
        <f>IFERROR(E16/$B$3,"-")</f>
        <v>17144.832214765102</v>
      </c>
      <c r="E16" s="157">
        <f>SUMIF(I3:I3330,"ITIZI",J3:J3330)+SUMIF(M4:M3332,"ITIZI",N4:N3332)</f>
        <v>255458</v>
      </c>
      <c r="F16" s="114"/>
      <c r="G16" s="158"/>
      <c r="H16" s="5"/>
      <c r="I16" s="121"/>
      <c r="J16" s="122"/>
      <c r="K16" s="121"/>
      <c r="L16" s="7"/>
      <c r="M16" s="86"/>
      <c r="N16" s="83"/>
      <c r="O16" s="86"/>
      <c r="P16" s="7"/>
    </row>
    <row r="17" spans="1:18" s="8" customFormat="1" ht="25.2" customHeight="1" thickTop="1">
      <c r="A17" s="2"/>
      <c r="B17" s="147" t="s">
        <v>2</v>
      </c>
      <c r="C17" s="155">
        <v>0</v>
      </c>
      <c r="D17" s="156">
        <f>IFERROR(E17/$B$3,"-")</f>
        <v>5314.4966442953018</v>
      </c>
      <c r="E17" s="157">
        <f>SUMIF(I4:I3100,"SYOMO",J4:J3100)+SUMIF(M4:M6600,"SYOMO",N4:N6600)</f>
        <v>79186</v>
      </c>
      <c r="F17" s="114"/>
      <c r="G17" s="158"/>
      <c r="H17" s="5"/>
      <c r="I17" s="121"/>
      <c r="J17" s="122"/>
      <c r="K17" s="121"/>
      <c r="L17" s="7"/>
      <c r="M17" s="87"/>
      <c r="N17" s="88"/>
      <c r="O17" s="87"/>
      <c r="P17" s="7"/>
    </row>
    <row r="18" spans="1:18" s="8" customFormat="1" ht="25.2" customHeight="1">
      <c r="A18" s="2"/>
      <c r="B18" s="159" t="s">
        <v>5</v>
      </c>
      <c r="C18" s="155">
        <v>280000</v>
      </c>
      <c r="D18" s="160">
        <f>IFERROR($E$18/$K$2,"-")</f>
        <v>11619.33962264151</v>
      </c>
      <c r="E18" s="161">
        <f>SUMIF(I3:I3333,"ROMU",J3:J3333)+SUMIF(M3:M3333,"ROMU",N3:N3333)</f>
        <v>1231650</v>
      </c>
      <c r="F18" s="114"/>
      <c r="G18" s="158"/>
      <c r="H18" s="5"/>
      <c r="I18" s="121"/>
      <c r="J18" s="122"/>
      <c r="K18" s="121"/>
      <c r="L18" s="7"/>
      <c r="M18" s="60"/>
      <c r="N18" s="62"/>
      <c r="O18" s="60"/>
      <c r="P18" s="7"/>
    </row>
    <row r="19" spans="1:18" s="8" customFormat="1" ht="25.2" customHeight="1">
      <c r="A19" s="2"/>
      <c r="B19" s="147" t="s">
        <v>51</v>
      </c>
      <c r="C19" s="155">
        <v>0</v>
      </c>
      <c r="D19" s="156">
        <f>IFERROR(E19/$B$3,"-")</f>
        <v>0</v>
      </c>
      <c r="E19" s="157">
        <f>SUMIF(I4:I3600,"KENSA",J4:J3600)+SUMIF(M4:M6600,"KENSA",N4:N6600)</f>
        <v>0</v>
      </c>
      <c r="F19" s="115"/>
      <c r="G19" s="162"/>
      <c r="H19" s="22"/>
      <c r="I19" s="121"/>
      <c r="J19" s="122"/>
      <c r="K19" s="121"/>
      <c r="L19" s="7"/>
      <c r="M19" s="60"/>
      <c r="N19" s="62"/>
      <c r="O19" s="60"/>
      <c r="P19" s="7"/>
    </row>
    <row r="20" spans="1:18" s="8" customFormat="1" ht="25.2" customHeight="1">
      <c r="A20" s="2"/>
      <c r="B20" s="147" t="s">
        <v>52</v>
      </c>
      <c r="C20" s="155">
        <v>0</v>
      </c>
      <c r="D20" s="156">
        <f>IFERROR(E20/$B$3,"-")</f>
        <v>67660.067114093952</v>
      </c>
      <c r="E20" s="157">
        <f>SUMIF(I11:I37,"MEKKI",J3:J3333)+SUMIF(M3:M3333,"MEKKi",N3:N3333)</f>
        <v>1008135</v>
      </c>
      <c r="F20" s="115"/>
      <c r="G20" s="162"/>
      <c r="H20" s="22"/>
      <c r="I20" s="121"/>
      <c r="J20" s="124"/>
      <c r="K20" s="121"/>
      <c r="L20" s="7"/>
      <c r="M20" s="60"/>
      <c r="N20" s="62"/>
      <c r="O20" s="60"/>
      <c r="P20" s="7"/>
    </row>
    <row r="21" spans="1:18" s="8" customFormat="1" ht="25.2" customHeight="1" thickBot="1">
      <c r="A21" s="2"/>
      <c r="B21" s="163" t="s">
        <v>8</v>
      </c>
      <c r="C21" s="155">
        <v>70000</v>
      </c>
      <c r="D21" s="156">
        <f>IFERROR(E21/$B$3,"-")</f>
        <v>28791.946308724833</v>
      </c>
      <c r="E21" s="164">
        <f>SUMIF(I3:I3333,"UNSO",J3:J3333)+SUMIF(M4:M3333,"UNSO",N4:N3333)</f>
        <v>429000</v>
      </c>
      <c r="F21" s="116"/>
      <c r="G21" s="162"/>
      <c r="H21" s="5"/>
      <c r="I21" s="121"/>
      <c r="J21" s="122"/>
      <c r="K21" s="121"/>
      <c r="L21" s="7"/>
      <c r="M21" s="60"/>
      <c r="N21" s="62"/>
      <c r="O21" s="60"/>
      <c r="P21" s="7"/>
    </row>
    <row r="22" spans="1:18" s="8" customFormat="1" ht="25.2" customHeight="1" thickBot="1">
      <c r="A22" s="2"/>
      <c r="B22" s="165" t="s">
        <v>4</v>
      </c>
      <c r="C22" s="166">
        <f>SUM(C14:C21)</f>
        <v>375000</v>
      </c>
      <c r="D22" s="167"/>
      <c r="E22" s="168">
        <f>SUM(E14:E21)</f>
        <v>3003429</v>
      </c>
      <c r="F22" s="169"/>
      <c r="G22" s="170"/>
      <c r="H22" s="4"/>
      <c r="I22" s="121"/>
      <c r="J22" s="122"/>
      <c r="K22" s="121"/>
      <c r="L22" s="7"/>
      <c r="M22" s="60"/>
      <c r="N22" s="62"/>
      <c r="O22" s="60"/>
      <c r="P22" s="7"/>
    </row>
    <row r="23" spans="1:18" s="8" customFormat="1" ht="25.2" customHeight="1" thickTop="1">
      <c r="A23" s="2"/>
      <c r="B23" s="141"/>
      <c r="C23" s="141"/>
      <c r="D23" s="141"/>
      <c r="E23" s="141"/>
      <c r="F23" s="141"/>
      <c r="G23" s="140"/>
      <c r="H23" s="4"/>
      <c r="I23" s="121"/>
      <c r="J23" s="124"/>
      <c r="K23" s="121"/>
      <c r="L23" s="7"/>
      <c r="M23" s="60"/>
      <c r="N23" s="62"/>
      <c r="O23" s="60"/>
      <c r="P23" s="7"/>
    </row>
    <row r="24" spans="1:18" s="8" customFormat="1" ht="25.2" customHeight="1" thickBot="1">
      <c r="A24" s="2"/>
      <c r="B24" s="141" t="s">
        <v>18</v>
      </c>
      <c r="C24" s="141"/>
      <c r="D24" s="141"/>
      <c r="E24" s="141"/>
      <c r="F24" s="141"/>
      <c r="G24" s="140"/>
      <c r="H24" s="4"/>
      <c r="I24" s="25"/>
      <c r="J24" s="26"/>
      <c r="K24" s="25"/>
      <c r="L24" s="7"/>
      <c r="M24" s="60"/>
      <c r="N24" s="62"/>
      <c r="O24" s="60"/>
      <c r="P24" s="7"/>
    </row>
    <row r="25" spans="1:18" s="8" customFormat="1" ht="25.2" customHeight="1" thickTop="1">
      <c r="A25" s="2"/>
      <c r="B25" s="314" t="s">
        <v>12</v>
      </c>
      <c r="C25" s="315" t="s">
        <v>1</v>
      </c>
      <c r="D25" s="322" t="s">
        <v>222</v>
      </c>
      <c r="E25" s="323" t="s">
        <v>72</v>
      </c>
      <c r="F25" s="325" t="s">
        <v>73</v>
      </c>
      <c r="G25" s="171"/>
      <c r="H25" s="4"/>
      <c r="I25" s="90"/>
      <c r="J25" s="91"/>
      <c r="K25" s="90"/>
      <c r="L25" s="7"/>
      <c r="M25" s="60"/>
      <c r="N25" s="62"/>
      <c r="O25" s="60"/>
      <c r="P25" s="7"/>
    </row>
    <row r="26" spans="1:18" s="8" customFormat="1" ht="25.2" customHeight="1">
      <c r="A26" s="2"/>
      <c r="B26" s="314"/>
      <c r="C26" s="315"/>
      <c r="D26" s="322"/>
      <c r="E26" s="324"/>
      <c r="F26" s="314"/>
      <c r="G26" s="172"/>
      <c r="H26" s="4"/>
      <c r="I26" s="25"/>
      <c r="J26" s="26"/>
      <c r="K26" s="25"/>
      <c r="L26" s="7"/>
      <c r="M26" s="60"/>
      <c r="N26" s="62"/>
      <c r="O26" s="60"/>
      <c r="P26" s="7"/>
    </row>
    <row r="27" spans="1:18" s="8" customFormat="1" ht="25.2" customHeight="1">
      <c r="A27" s="2"/>
      <c r="B27" s="147" t="s">
        <v>19</v>
      </c>
      <c r="C27" s="173">
        <f>SUMIF(I3:I3333,"ZYOSAN",J3:J3333)+SUMIF(M3:M3333,"ZYOSAN",N3:N3333)</f>
        <v>1645159</v>
      </c>
      <c r="D27" s="174">
        <f>D8</f>
        <v>1645159</v>
      </c>
      <c r="E27" s="175" t="str">
        <f>INT(IFERROR(D27/C27*100,"-"))&amp;"%"</f>
        <v>100%</v>
      </c>
      <c r="F27" s="176">
        <f>C27-D27</f>
        <v>0</v>
      </c>
      <c r="G27" s="140"/>
      <c r="H27" s="4"/>
      <c r="I27" s="25"/>
      <c r="J27" s="26"/>
      <c r="K27" s="25"/>
      <c r="L27" s="7"/>
      <c r="M27" s="59"/>
      <c r="N27" s="65"/>
      <c r="O27" s="59"/>
      <c r="P27" s="7"/>
    </row>
    <row r="28" spans="1:18" s="8" customFormat="1" ht="25.2" customHeight="1" thickBot="1">
      <c r="A28" s="2"/>
      <c r="B28" s="163" t="s">
        <v>16</v>
      </c>
      <c r="C28" s="177">
        <f>SUMIF(I3:I3333,"KYOSAN",J3:J3333)+SUMIF(M3:M3333,"KYOSAN",N3:N3333)</f>
        <v>4774841</v>
      </c>
      <c r="D28" s="178">
        <f>E22</f>
        <v>3003429</v>
      </c>
      <c r="E28" s="179" t="str">
        <f>INT(IFERROR(D28/C28*100,"-"))&amp;"%"</f>
        <v>62%</v>
      </c>
      <c r="F28" s="180">
        <f>C28-D28</f>
        <v>1771412</v>
      </c>
      <c r="G28" s="140"/>
      <c r="H28" s="4"/>
      <c r="I28" s="25"/>
      <c r="J28" s="26"/>
      <c r="K28" s="25"/>
      <c r="L28" s="7"/>
      <c r="M28" s="59"/>
      <c r="N28" s="65"/>
      <c r="O28" s="59"/>
      <c r="P28" s="7"/>
    </row>
    <row r="29" spans="1:18" s="8" customFormat="1" ht="25.2" customHeight="1" thickTop="1">
      <c r="A29" s="2"/>
      <c r="B29" s="181" t="s">
        <v>117</v>
      </c>
      <c r="C29" s="182">
        <f>SUM(C27:C28)</f>
        <v>6420000</v>
      </c>
      <c r="D29" s="183">
        <f>SUM(D27:D28)</f>
        <v>4648588</v>
      </c>
      <c r="E29" s="184" t="str">
        <f>ROUND(100*D29/C29,2)&amp;"%"</f>
        <v>72.41%</v>
      </c>
      <c r="F29" s="84">
        <f>C29-D29</f>
        <v>1771412</v>
      </c>
      <c r="G29" s="185"/>
      <c r="H29" s="4"/>
      <c r="I29" s="90"/>
      <c r="J29" s="91"/>
      <c r="K29" s="90"/>
      <c r="L29" s="7"/>
      <c r="M29" s="59"/>
      <c r="N29" s="65"/>
      <c r="O29" s="60"/>
      <c r="P29" s="7"/>
    </row>
    <row r="30" spans="1:18" ht="25.2" customHeight="1" thickBot="1">
      <c r="A30" s="2"/>
      <c r="B30" s="311" t="s">
        <v>255</v>
      </c>
      <c r="C30" s="312"/>
      <c r="D30" s="313"/>
      <c r="E30" s="313"/>
      <c r="F30" s="313"/>
      <c r="G30" s="136"/>
      <c r="H30" s="28"/>
      <c r="I30" s="25"/>
      <c r="J30" s="26"/>
      <c r="K30" s="25"/>
      <c r="L30" s="29"/>
      <c r="M30" s="86"/>
      <c r="N30" s="83"/>
      <c r="O30" s="80"/>
      <c r="P30" s="7"/>
      <c r="Q30" s="8"/>
      <c r="R30" s="8"/>
    </row>
    <row r="31" spans="1:18" ht="25.2" customHeight="1" thickTop="1">
      <c r="A31" s="2"/>
      <c r="B31" s="311"/>
      <c r="C31" s="313"/>
      <c r="D31" s="313"/>
      <c r="E31" s="313"/>
      <c r="F31" s="313"/>
      <c r="G31" s="136"/>
      <c r="H31" s="31"/>
      <c r="I31" s="6"/>
      <c r="J31" s="9"/>
      <c r="K31" s="6"/>
      <c r="L31" s="30"/>
      <c r="M31" s="87"/>
      <c r="N31" s="88"/>
      <c r="O31" s="87"/>
      <c r="P31" s="7"/>
      <c r="Q31" s="8"/>
      <c r="R31" s="8"/>
    </row>
    <row r="32" spans="1:18" ht="25.2" customHeight="1">
      <c r="A32" s="2"/>
      <c r="B32" s="311"/>
      <c r="C32" s="313"/>
      <c r="D32" s="313"/>
      <c r="E32" s="313"/>
      <c r="F32" s="313"/>
      <c r="G32" s="136"/>
      <c r="H32" s="31"/>
      <c r="I32" s="6"/>
      <c r="J32" s="9"/>
      <c r="K32" s="6"/>
      <c r="L32" s="30"/>
      <c r="M32" s="60"/>
      <c r="N32" s="62"/>
      <c r="O32" s="60"/>
      <c r="P32" s="7"/>
      <c r="Q32" s="8"/>
      <c r="R32" s="8"/>
    </row>
    <row r="33" spans="1:18" ht="25.2" customHeight="1">
      <c r="A33" s="2"/>
      <c r="B33" s="89"/>
      <c r="C33" s="89"/>
      <c r="D33" s="89"/>
      <c r="E33" s="89"/>
      <c r="F33" s="89"/>
      <c r="G33" s="185"/>
      <c r="H33" s="31"/>
      <c r="I33" s="25"/>
      <c r="J33" s="26"/>
      <c r="K33" s="25"/>
      <c r="L33" s="30"/>
      <c r="M33" s="80"/>
      <c r="N33" s="75"/>
      <c r="O33" s="80"/>
      <c r="P33" s="7"/>
      <c r="Q33" s="8"/>
      <c r="R33" s="8"/>
    </row>
    <row r="34" spans="1:18" ht="25.2" customHeight="1">
      <c r="A34" s="2"/>
      <c r="B34" s="89" t="s">
        <v>249</v>
      </c>
      <c r="C34" s="89"/>
      <c r="D34" s="89"/>
      <c r="E34" s="89"/>
      <c r="F34" s="89"/>
      <c r="G34" s="185"/>
      <c r="H34" s="31"/>
      <c r="I34" s="6"/>
      <c r="J34" s="9"/>
      <c r="K34" s="6"/>
      <c r="L34" s="30"/>
      <c r="M34" s="80"/>
      <c r="N34" s="75"/>
      <c r="O34" s="80"/>
      <c r="P34" s="7"/>
      <c r="Q34" s="8"/>
      <c r="R34" s="8"/>
    </row>
    <row r="35" spans="1:18" ht="25.2" customHeight="1" thickBot="1">
      <c r="A35" s="2"/>
      <c r="B35" s="120" t="s">
        <v>250</v>
      </c>
      <c r="C35" s="120" t="s">
        <v>0</v>
      </c>
      <c r="D35" s="216" t="s">
        <v>119</v>
      </c>
      <c r="E35" s="216" t="s">
        <v>120</v>
      </c>
      <c r="F35" s="217" t="s">
        <v>257</v>
      </c>
      <c r="G35" s="218" t="s">
        <v>258</v>
      </c>
      <c r="H35" s="31"/>
      <c r="I35" s="25"/>
      <c r="J35" s="26"/>
      <c r="K35" s="25"/>
      <c r="L35" s="30"/>
      <c r="M35" s="80"/>
      <c r="N35" s="75"/>
      <c r="O35" s="80"/>
      <c r="P35" s="7"/>
      <c r="Q35" s="8"/>
      <c r="R35" s="8"/>
    </row>
    <row r="36" spans="1:18" ht="25.2" customHeight="1" thickTop="1" thickBot="1">
      <c r="A36" s="2"/>
      <c r="B36" s="97" t="s">
        <v>271</v>
      </c>
      <c r="C36" s="125">
        <v>0</v>
      </c>
      <c r="D36" s="220"/>
      <c r="E36" s="220"/>
      <c r="F36" s="131"/>
      <c r="G36" s="131"/>
      <c r="H36" s="31"/>
      <c r="I36" s="6"/>
      <c r="J36" s="9"/>
      <c r="K36" s="6"/>
      <c r="L36" s="30"/>
      <c r="M36" s="80"/>
      <c r="N36" s="75"/>
      <c r="O36" s="80"/>
      <c r="P36" s="2"/>
      <c r="Q36" s="8"/>
      <c r="R36" s="8"/>
    </row>
    <row r="37" spans="1:18" ht="25.2" customHeight="1" thickTop="1" thickBot="1">
      <c r="A37" s="4"/>
      <c r="B37" s="96" t="s">
        <v>272</v>
      </c>
      <c r="C37" s="125">
        <v>0</v>
      </c>
      <c r="D37" s="220"/>
      <c r="E37" s="220"/>
      <c r="F37" s="131"/>
      <c r="G37" s="131"/>
      <c r="H37" s="31"/>
      <c r="I37" s="25"/>
      <c r="J37" s="26"/>
      <c r="K37" s="25"/>
      <c r="L37" s="30"/>
      <c r="M37" s="59"/>
      <c r="N37" s="65"/>
      <c r="O37" s="59"/>
      <c r="P37" s="29"/>
    </row>
    <row r="38" spans="1:18" ht="21" thickTop="1" thickBot="1">
      <c r="A38" s="93"/>
      <c r="B38" s="96" t="s">
        <v>84</v>
      </c>
      <c r="C38" s="125">
        <v>1.8</v>
      </c>
      <c r="D38" s="220"/>
      <c r="E38" s="220"/>
      <c r="F38" s="131"/>
      <c r="G38" s="131"/>
      <c r="H38" s="31"/>
      <c r="I38" s="6"/>
      <c r="J38" s="9"/>
      <c r="K38" s="6"/>
      <c r="L38" s="30"/>
      <c r="M38" s="60"/>
      <c r="N38" s="62"/>
      <c r="O38" s="60"/>
      <c r="P38" s="35"/>
    </row>
    <row r="39" spans="1:18" ht="21" thickTop="1" thickBot="1">
      <c r="A39" s="119"/>
      <c r="B39" s="98" t="s">
        <v>269</v>
      </c>
      <c r="C39" s="125">
        <v>13</v>
      </c>
      <c r="D39" s="131"/>
      <c r="E39" s="131"/>
      <c r="F39" s="131"/>
      <c r="G39" s="131"/>
      <c r="H39" s="31"/>
      <c r="I39" s="25"/>
      <c r="J39" s="26"/>
      <c r="K39" s="25"/>
      <c r="L39" s="30"/>
      <c r="M39" s="60"/>
      <c r="N39" s="65"/>
      <c r="O39" s="59"/>
      <c r="P39" s="35"/>
    </row>
    <row r="40" spans="1:18" ht="20.399999999999999" thickTop="1">
      <c r="A40" s="119"/>
      <c r="B40" s="112"/>
      <c r="C40" s="125"/>
      <c r="D40" s="223">
        <v>15</v>
      </c>
      <c r="E40" s="223">
        <v>15</v>
      </c>
      <c r="F40" s="131">
        <v>15</v>
      </c>
      <c r="G40" s="131">
        <v>15</v>
      </c>
      <c r="H40" s="31"/>
      <c r="I40" s="6"/>
      <c r="J40" s="9"/>
      <c r="K40" s="6"/>
      <c r="L40" s="30"/>
      <c r="M40" s="59"/>
      <c r="N40" s="65"/>
      <c r="O40" s="59"/>
      <c r="P40" s="35"/>
    </row>
    <row r="41" spans="1:18" ht="19.8">
      <c r="A41" s="119"/>
      <c r="B41" s="222"/>
      <c r="C41" s="125"/>
      <c r="D41" s="126"/>
      <c r="E41" s="126"/>
      <c r="F41" s="126"/>
      <c r="G41" s="126"/>
      <c r="H41" s="31"/>
      <c r="I41" s="25"/>
      <c r="J41" s="26"/>
      <c r="K41" s="25"/>
      <c r="L41" s="30"/>
      <c r="M41" s="80"/>
      <c r="N41" s="75"/>
      <c r="O41" s="79"/>
      <c r="P41" s="35"/>
    </row>
    <row r="42" spans="1:18" ht="19.8">
      <c r="A42" s="119"/>
      <c r="B42" s="222"/>
      <c r="C42" s="125"/>
      <c r="D42" s="224"/>
      <c r="E42" s="224"/>
      <c r="F42" s="131"/>
      <c r="G42" s="131"/>
      <c r="H42" s="44"/>
      <c r="I42" s="6"/>
      <c r="J42" s="9"/>
      <c r="K42" s="6"/>
      <c r="L42" s="43"/>
      <c r="M42" s="59"/>
      <c r="N42" s="65"/>
      <c r="O42" s="59"/>
      <c r="P42" s="35"/>
    </row>
    <row r="43" spans="1:18" ht="19.8">
      <c r="A43" s="119"/>
      <c r="B43" s="126"/>
      <c r="C43" s="127"/>
      <c r="D43" s="126"/>
      <c r="E43" s="126"/>
      <c r="F43" s="131"/>
      <c r="G43" s="131"/>
      <c r="H43" s="44"/>
      <c r="I43" s="25"/>
      <c r="J43" s="26"/>
      <c r="K43" s="25"/>
      <c r="L43" s="43"/>
      <c r="M43" s="6"/>
      <c r="N43" s="67"/>
      <c r="O43" s="59"/>
      <c r="P43" s="35"/>
    </row>
    <row r="44" spans="1:18" ht="19.8">
      <c r="A44" s="30"/>
      <c r="B44" s="128"/>
      <c r="C44" s="128"/>
      <c r="D44" s="128"/>
      <c r="E44" s="128"/>
      <c r="F44" s="128"/>
      <c r="G44" s="128"/>
      <c r="H44" s="44"/>
      <c r="I44" s="6"/>
      <c r="J44" s="9"/>
      <c r="K44" s="6"/>
      <c r="L44" s="43"/>
      <c r="M44" s="59"/>
      <c r="N44" s="65"/>
      <c r="O44" s="59"/>
      <c r="P44" s="35"/>
    </row>
    <row r="45" spans="1:18" ht="19.8">
      <c r="A45" s="30"/>
      <c r="B45" s="128"/>
      <c r="C45" s="128"/>
      <c r="D45" s="128"/>
      <c r="E45" s="128"/>
      <c r="F45" s="128"/>
      <c r="G45" s="128"/>
      <c r="H45" s="44"/>
      <c r="I45" s="25"/>
      <c r="J45" s="26"/>
      <c r="K45" s="25"/>
      <c r="L45" s="43"/>
      <c r="M45" s="80"/>
      <c r="N45" s="75"/>
      <c r="O45" s="80"/>
      <c r="P45" s="35"/>
    </row>
    <row r="46" spans="1:18" ht="19.8">
      <c r="A46" s="30"/>
      <c r="B46" s="128"/>
      <c r="C46" s="128"/>
      <c r="D46" s="128"/>
      <c r="E46" s="128"/>
      <c r="F46" s="128"/>
      <c r="G46" s="128"/>
      <c r="H46" s="44"/>
      <c r="I46" s="6"/>
      <c r="J46" s="9"/>
      <c r="K46" s="6"/>
      <c r="L46" s="43"/>
      <c r="M46" s="59"/>
      <c r="N46" s="65"/>
      <c r="O46" s="59"/>
    </row>
    <row r="47" spans="1:18" ht="19.8">
      <c r="A47" s="43"/>
      <c r="B47" s="129"/>
      <c r="C47" s="129"/>
      <c r="D47" s="129"/>
      <c r="E47" s="129"/>
      <c r="F47" s="129"/>
      <c r="G47" s="129"/>
      <c r="H47" s="44"/>
      <c r="I47" s="46"/>
      <c r="J47" s="46"/>
      <c r="K47" s="46"/>
      <c r="L47" s="43"/>
      <c r="M47" s="6"/>
      <c r="N47" s="67"/>
      <c r="O47" s="6"/>
    </row>
    <row r="48" spans="1:18" ht="19.8">
      <c r="A48" s="43"/>
      <c r="B48" s="129"/>
      <c r="C48" s="129"/>
      <c r="D48" s="129"/>
      <c r="E48" s="129"/>
      <c r="F48" s="129"/>
      <c r="G48" s="129"/>
      <c r="H48" s="44"/>
      <c r="I48" s="46"/>
      <c r="J48" s="46"/>
      <c r="K48" s="46"/>
      <c r="L48" s="43"/>
      <c r="M48" s="6"/>
      <c r="N48" s="67"/>
      <c r="O48" s="6"/>
    </row>
    <row r="49" spans="1:17" ht="19.8">
      <c r="A49" s="43"/>
      <c r="B49" s="128"/>
      <c r="C49" s="129"/>
      <c r="D49" s="129"/>
      <c r="E49" s="129"/>
      <c r="F49" s="129"/>
      <c r="G49" s="129"/>
      <c r="H49" s="44"/>
      <c r="I49" s="46"/>
      <c r="J49" s="46"/>
      <c r="K49" s="46"/>
      <c r="L49" s="43"/>
      <c r="M49" s="6"/>
      <c r="N49" s="67"/>
      <c r="O49" s="6"/>
    </row>
    <row r="50" spans="1:17" ht="19.8">
      <c r="A50" s="43"/>
      <c r="B50" s="128"/>
      <c r="C50" s="128"/>
      <c r="D50" s="128"/>
      <c r="E50" s="128"/>
      <c r="F50" s="128"/>
      <c r="G50" s="128"/>
      <c r="H50" s="44"/>
      <c r="I50" s="46"/>
      <c r="J50" s="46"/>
      <c r="K50" s="46"/>
      <c r="L50" s="43"/>
      <c r="M50" s="6"/>
      <c r="N50" s="67"/>
      <c r="O50" s="6"/>
    </row>
    <row r="51" spans="1:17" ht="19.8">
      <c r="A51" s="43"/>
      <c r="B51" s="128"/>
      <c r="C51" s="128"/>
      <c r="D51" s="128"/>
      <c r="E51" s="128"/>
      <c r="F51" s="128"/>
      <c r="G51" s="128"/>
      <c r="H51" s="44"/>
      <c r="I51" s="46"/>
      <c r="J51" s="46"/>
      <c r="K51" s="46"/>
      <c r="L51" s="43"/>
      <c r="M51" s="6"/>
      <c r="N51" s="67"/>
      <c r="O51" s="6"/>
    </row>
    <row r="52" spans="1:17" ht="19.8">
      <c r="A52" s="43"/>
      <c r="B52" s="128"/>
      <c r="C52" s="128"/>
      <c r="D52" s="128"/>
      <c r="E52" s="128"/>
      <c r="F52" s="128"/>
      <c r="G52" s="128"/>
      <c r="H52" s="49"/>
      <c r="I52" s="46"/>
      <c r="J52" s="46"/>
      <c r="K52" s="46"/>
      <c r="L52" s="43"/>
      <c r="M52" s="6"/>
      <c r="N52" s="67"/>
      <c r="O52" s="6"/>
    </row>
    <row r="53" spans="1:17" ht="19.8">
      <c r="A53" s="43"/>
      <c r="B53" s="128"/>
      <c r="C53" s="128"/>
      <c r="D53" s="128"/>
      <c r="E53" s="128"/>
      <c r="F53" s="128"/>
      <c r="G53" s="128"/>
      <c r="H53" s="49"/>
      <c r="I53" s="46"/>
      <c r="J53" s="46"/>
      <c r="K53" s="46"/>
      <c r="L53" s="43"/>
      <c r="M53" s="6"/>
      <c r="N53" s="67"/>
      <c r="O53" s="6"/>
    </row>
    <row r="54" spans="1:17" ht="19.8">
      <c r="A54" s="43"/>
      <c r="B54" s="128"/>
      <c r="C54" s="128"/>
      <c r="D54" s="128"/>
      <c r="E54" s="128"/>
      <c r="F54" s="128"/>
      <c r="G54" s="128"/>
      <c r="H54" s="44"/>
      <c r="I54" s="46"/>
      <c r="J54" s="46"/>
      <c r="K54" s="46"/>
      <c r="L54" s="43"/>
      <c r="M54" s="60"/>
      <c r="N54" s="62"/>
      <c r="O54" s="60"/>
    </row>
    <row r="55" spans="1:17" ht="19.8">
      <c r="A55" s="43"/>
      <c r="B55" s="128"/>
      <c r="C55" s="128"/>
      <c r="D55" s="128"/>
      <c r="E55" s="128"/>
      <c r="F55" s="128"/>
      <c r="G55" s="128"/>
      <c r="H55" s="53"/>
      <c r="I55" s="46"/>
      <c r="J55" s="46"/>
      <c r="K55" s="46"/>
      <c r="L55" s="43"/>
      <c r="M55" s="60"/>
      <c r="N55" s="62"/>
      <c r="O55" s="60"/>
    </row>
    <row r="56" spans="1:17" ht="19.8">
      <c r="A56" s="43"/>
      <c r="B56" s="133"/>
      <c r="C56" s="133"/>
      <c r="D56" s="133"/>
      <c r="E56" s="133"/>
      <c r="F56" s="133"/>
      <c r="G56" s="129"/>
      <c r="H56" s="53"/>
      <c r="I56" s="46"/>
      <c r="J56" s="46"/>
      <c r="K56" s="46"/>
      <c r="L56" s="43"/>
      <c r="M56" s="6"/>
      <c r="N56" s="67"/>
      <c r="O56" s="6"/>
    </row>
    <row r="57" spans="1:17" ht="18" customHeight="1">
      <c r="A57" s="43"/>
      <c r="B57" s="128"/>
      <c r="C57" s="128"/>
      <c r="D57" s="128"/>
      <c r="E57" s="128"/>
      <c r="F57" s="128"/>
      <c r="G57" s="128"/>
      <c r="H57" s="54"/>
      <c r="I57" s="46"/>
      <c r="J57" s="46"/>
      <c r="K57" s="46"/>
      <c r="L57" s="43"/>
      <c r="M57" s="25"/>
      <c r="N57" s="68"/>
      <c r="O57" s="25"/>
    </row>
    <row r="58" spans="1:17" ht="19.8">
      <c r="A58" s="43"/>
      <c r="B58" s="128"/>
      <c r="C58" s="128"/>
      <c r="D58" s="128"/>
      <c r="E58" s="128"/>
      <c r="F58" s="128"/>
      <c r="G58" s="128"/>
      <c r="I58" s="46"/>
      <c r="J58" s="46"/>
      <c r="K58" s="46"/>
      <c r="M58" s="59"/>
      <c r="N58" s="65"/>
      <c r="O58" s="59"/>
    </row>
    <row r="59" spans="1:17" ht="19.8">
      <c r="A59" s="43"/>
      <c r="B59" s="130"/>
      <c r="C59" s="130"/>
      <c r="D59" s="225"/>
      <c r="E59" s="130"/>
      <c r="F59" s="130"/>
      <c r="G59" s="130"/>
      <c r="I59" s="46"/>
      <c r="J59" s="46"/>
      <c r="K59" s="46"/>
      <c r="M59" s="59"/>
      <c r="N59" s="65"/>
      <c r="O59" s="59"/>
      <c r="Q59" s="99"/>
    </row>
    <row r="60" spans="1:17" ht="19.8">
      <c r="A60" s="43"/>
      <c r="B60" s="130"/>
      <c r="C60" s="128"/>
      <c r="D60" s="128"/>
      <c r="E60" s="130"/>
      <c r="F60" s="128"/>
      <c r="G60" s="128"/>
      <c r="M60" s="59"/>
      <c r="N60" s="65"/>
      <c r="O60" s="60"/>
    </row>
    <row r="61" spans="1:17" ht="20.399999999999999" thickBot="1">
      <c r="A61" s="43"/>
      <c r="B61" s="128"/>
      <c r="C61" s="128"/>
      <c r="D61" s="128"/>
      <c r="E61" s="130"/>
      <c r="F61" s="128"/>
      <c r="G61" s="128"/>
      <c r="M61" s="86"/>
      <c r="N61" s="83"/>
      <c r="O61" s="80"/>
    </row>
    <row r="62" spans="1:17" ht="27" thickTop="1">
      <c r="A62" s="54"/>
      <c r="B62" s="131"/>
      <c r="C62" s="131"/>
      <c r="D62" s="131"/>
      <c r="E62" s="131"/>
      <c r="F62" s="131"/>
      <c r="G62" s="131"/>
      <c r="M62" s="87"/>
      <c r="N62" s="88"/>
      <c r="O62" s="87"/>
    </row>
    <row r="63" spans="1:17" ht="19.8">
      <c r="B63" s="131"/>
      <c r="C63" s="131"/>
      <c r="D63" s="131"/>
      <c r="E63" s="131"/>
      <c r="F63" s="131"/>
      <c r="G63" s="131"/>
      <c r="M63" s="6"/>
      <c r="N63" s="67"/>
      <c r="O63" s="6"/>
    </row>
    <row r="64" spans="1:17" ht="26.4">
      <c r="B64" s="132"/>
      <c r="C64" s="132"/>
      <c r="D64" s="132"/>
      <c r="E64" s="132"/>
      <c r="F64" s="132"/>
      <c r="G64" s="132"/>
      <c r="M64" s="60"/>
      <c r="N64" s="62"/>
      <c r="O64" s="60"/>
    </row>
    <row r="65" spans="2:16" ht="19.8">
      <c r="B65" s="131"/>
      <c r="C65" s="131"/>
      <c r="D65" s="131"/>
      <c r="E65" s="131"/>
      <c r="F65" s="131"/>
      <c r="G65" s="131"/>
      <c r="M65" s="60"/>
      <c r="N65" s="62"/>
      <c r="O65" s="60"/>
    </row>
    <row r="66" spans="2:16" ht="19.8">
      <c r="B66" s="131"/>
      <c r="C66" s="131"/>
      <c r="D66" s="131"/>
      <c r="E66" s="131"/>
      <c r="F66" s="131"/>
      <c r="G66" s="131"/>
      <c r="M66" s="6"/>
      <c r="N66" s="67"/>
      <c r="O66" s="6"/>
    </row>
    <row r="67" spans="2:16">
      <c r="B67" s="131"/>
      <c r="C67" s="131"/>
      <c r="D67" s="131"/>
      <c r="E67" s="131"/>
      <c r="F67" s="131"/>
      <c r="G67" s="131"/>
      <c r="M67" s="37"/>
      <c r="N67" s="37"/>
      <c r="O67" s="37"/>
      <c r="P67" s="43"/>
    </row>
    <row r="68" spans="2:16">
      <c r="M68" s="34"/>
      <c r="N68" s="34"/>
      <c r="O68" s="34"/>
    </row>
    <row r="69" spans="2:16">
      <c r="M69" s="34"/>
      <c r="N69" s="34"/>
      <c r="O69" s="34"/>
    </row>
    <row r="70" spans="2:16">
      <c r="M70" s="34"/>
      <c r="N70" s="34"/>
      <c r="O70" s="34"/>
    </row>
    <row r="71" spans="2:16">
      <c r="M71" s="34"/>
      <c r="N71" s="34"/>
      <c r="O71" s="34"/>
    </row>
    <row r="72" spans="2:16">
      <c r="M72" s="34"/>
      <c r="N72" s="34"/>
      <c r="O72" s="34"/>
    </row>
    <row r="73" spans="2:16">
      <c r="M73" s="34"/>
      <c r="N73" s="34"/>
      <c r="O73" s="34"/>
    </row>
    <row r="74" spans="2:16">
      <c r="M74" s="46"/>
      <c r="N74" s="46"/>
      <c r="O74" s="46"/>
    </row>
    <row r="75" spans="2:16">
      <c r="M75" s="46"/>
      <c r="N75" s="46"/>
      <c r="O75" s="46"/>
    </row>
    <row r="76" spans="2:16">
      <c r="M76" s="46"/>
      <c r="N76" s="46"/>
      <c r="O76" s="46"/>
    </row>
    <row r="77" spans="2:16">
      <c r="M77" s="46"/>
      <c r="N77" s="46"/>
      <c r="O77" s="46"/>
    </row>
    <row r="78" spans="2:16">
      <c r="M78" s="46"/>
      <c r="N78" s="46"/>
      <c r="O78" s="46"/>
    </row>
    <row r="79" spans="2:16">
      <c r="M79" s="46"/>
      <c r="N79" s="46"/>
      <c r="O79" s="46"/>
    </row>
    <row r="80" spans="2:16">
      <c r="M80" s="46"/>
      <c r="N80" s="46"/>
      <c r="O80" s="46"/>
    </row>
    <row r="81" spans="13:15">
      <c r="M81" s="46"/>
      <c r="N81" s="46"/>
      <c r="O81" s="46"/>
    </row>
    <row r="82" spans="13:15">
      <c r="M82" s="46"/>
      <c r="N82" s="46"/>
      <c r="O82" s="46"/>
    </row>
    <row r="83" spans="13:15">
      <c r="M83" s="46"/>
      <c r="N83" s="46"/>
      <c r="O83" s="46"/>
    </row>
    <row r="84" spans="13:15">
      <c r="M84" s="46"/>
      <c r="N84" s="46"/>
      <c r="O84" s="46"/>
    </row>
    <row r="85" spans="13:15">
      <c r="M85" s="46"/>
      <c r="N85" s="46"/>
      <c r="O85" s="46"/>
    </row>
    <row r="86" spans="13:15">
      <c r="M86" s="46"/>
      <c r="N86" s="46"/>
      <c r="O86" s="46"/>
    </row>
    <row r="87" spans="13:15">
      <c r="M87" s="46"/>
      <c r="N87" s="46"/>
      <c r="O87" s="46"/>
    </row>
    <row r="88" spans="13:15">
      <c r="M88" s="46"/>
      <c r="N88" s="46"/>
      <c r="O88" s="46"/>
    </row>
    <row r="89" spans="13:15">
      <c r="M89" s="46"/>
      <c r="N89" s="46"/>
      <c r="O89" s="46"/>
    </row>
  </sheetData>
  <mergeCells count="16">
    <mergeCell ref="B30:B32"/>
    <mergeCell ref="C30:F32"/>
    <mergeCell ref="A1:N1"/>
    <mergeCell ref="I2:J2"/>
    <mergeCell ref="B6:B7"/>
    <mergeCell ref="C6:C7"/>
    <mergeCell ref="D6:D7"/>
    <mergeCell ref="B12:B13"/>
    <mergeCell ref="C12:C13"/>
    <mergeCell ref="D12:D13"/>
    <mergeCell ref="E12:E13"/>
    <mergeCell ref="B25:B26"/>
    <mergeCell ref="C25:C26"/>
    <mergeCell ref="D25:D26"/>
    <mergeCell ref="E25:E26"/>
    <mergeCell ref="F25:F26"/>
  </mergeCells>
  <phoneticPr fontId="1"/>
  <pageMargins left="0.70866141732283472" right="0.70866141732283472" top="0.74803149606299213" bottom="0.74803149606299213" header="0.31496062992125984" footer="0.31496062992125984"/>
  <pageSetup paperSize="8" scale="59" fitToHeight="0" orientation="landscape" blackAndWhite="1" r:id="rId1"/>
  <rowBreaks count="1" manualBreakCount="1">
    <brk id="57" max="17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89"/>
  <sheetViews>
    <sheetView view="pageBreakPreview" zoomScale="60" zoomScaleNormal="100" workbookViewId="0">
      <selection activeCell="N11" sqref="N11"/>
    </sheetView>
  </sheetViews>
  <sheetFormatPr defaultColWidth="8.69921875" defaultRowHeight="18"/>
  <cols>
    <col min="1" max="1" width="4.09765625" style="1" customWidth="1"/>
    <col min="2" max="2" width="15.69921875" style="95" customWidth="1"/>
    <col min="3" max="6" width="20.59765625" style="95" customWidth="1"/>
    <col min="7" max="7" width="10.69921875" style="205" customWidth="1"/>
    <col min="8" max="8" width="5.59765625" style="55" customWidth="1"/>
    <col min="9" max="9" width="11.09765625" style="1" bestFit="1" customWidth="1"/>
    <col min="10" max="10" width="19.19921875" style="1" customWidth="1"/>
    <col min="11" max="11" width="35.69921875" style="1" customWidth="1"/>
    <col min="12" max="12" width="5.69921875" style="1" customWidth="1"/>
    <col min="13" max="13" width="11.5" style="1" bestFit="1" customWidth="1"/>
    <col min="14" max="14" width="15.69921875" style="1" customWidth="1"/>
    <col min="15" max="15" width="43" style="1" customWidth="1"/>
    <col min="16" max="16" width="5.69921875" style="1" customWidth="1"/>
    <col min="17" max="17" width="10.5" style="1" bestFit="1" customWidth="1"/>
    <col min="18" max="16384" width="8.69921875" style="1"/>
  </cols>
  <sheetData>
    <row r="1" spans="1:17" ht="78" customHeight="1">
      <c r="A1" s="303" t="str">
        <f>K4</f>
        <v>オイレス藤沢（CD：62922）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81">
        <f ca="1">NOW()</f>
        <v>44466.455727314817</v>
      </c>
      <c r="P1" s="82"/>
    </row>
    <row r="2" spans="1:17" s="8" customFormat="1" ht="25.2" customHeight="1">
      <c r="A2" s="2"/>
      <c r="B2" s="134" t="s">
        <v>85</v>
      </c>
      <c r="C2" s="135" t="s">
        <v>254</v>
      </c>
      <c r="D2" s="135" t="s">
        <v>253</v>
      </c>
      <c r="E2" s="135" t="s">
        <v>252</v>
      </c>
      <c r="F2" s="135" t="s">
        <v>256</v>
      </c>
      <c r="G2" s="136"/>
      <c r="H2" s="5"/>
      <c r="I2" s="306" t="s">
        <v>15</v>
      </c>
      <c r="J2" s="306"/>
      <c r="K2" s="6">
        <v>99</v>
      </c>
      <c r="L2" s="7" t="s">
        <v>30</v>
      </c>
      <c r="M2" s="7"/>
      <c r="N2" s="7"/>
      <c r="O2" s="7"/>
      <c r="P2" s="7" t="s">
        <v>217</v>
      </c>
    </row>
    <row r="3" spans="1:17" s="8" customFormat="1" ht="25.2" customHeight="1">
      <c r="A3" s="2"/>
      <c r="B3" s="137">
        <f>ROUND(SUM(C36:C994)+0.1,2)</f>
        <v>0.8</v>
      </c>
      <c r="C3" s="138" t="str">
        <f>SUM(D36:D994)&amp;"t ("&amp;ROUND(SUM(D36:D994)/$B$3,1)*100&amp;"%)"</f>
        <v>0t (0%)</v>
      </c>
      <c r="D3" s="138" t="str">
        <f t="shared" ref="D3:F3" si="0">SUM(E36:E994)&amp;"t ("&amp;ROUND(SUM(E36:E994)/$B$3,1)*100&amp;"%)"</f>
        <v>0t (0%)</v>
      </c>
      <c r="E3" s="138" t="str">
        <f t="shared" si="0"/>
        <v>0t (0%)</v>
      </c>
      <c r="F3" s="138" t="str">
        <f t="shared" si="0"/>
        <v>0t (0%)</v>
      </c>
      <c r="G3" s="139"/>
      <c r="H3" s="5"/>
      <c r="I3" s="118" t="s">
        <v>12</v>
      </c>
      <c r="J3" s="118" t="s">
        <v>25</v>
      </c>
      <c r="K3" s="118" t="s">
        <v>146</v>
      </c>
      <c r="L3" s="7"/>
      <c r="M3" s="118" t="s">
        <v>12</v>
      </c>
      <c r="N3" s="118" t="s">
        <v>25</v>
      </c>
      <c r="O3" s="118" t="s">
        <v>26</v>
      </c>
      <c r="P3" s="7"/>
    </row>
    <row r="4" spans="1:17" s="8" customFormat="1" ht="25.2" customHeight="1">
      <c r="A4" s="92"/>
      <c r="B4" s="140"/>
      <c r="C4" s="140"/>
      <c r="D4" s="140"/>
      <c r="E4" s="140"/>
      <c r="F4" s="140"/>
      <c r="G4" s="140"/>
      <c r="H4" s="5"/>
      <c r="I4" s="121" t="s">
        <v>228</v>
      </c>
      <c r="J4" s="122"/>
      <c r="K4" s="121" t="s">
        <v>99</v>
      </c>
      <c r="L4" s="61"/>
      <c r="M4" s="59"/>
      <c r="N4" s="67"/>
      <c r="O4" s="6" t="s">
        <v>100</v>
      </c>
      <c r="P4" s="7"/>
    </row>
    <row r="5" spans="1:17" s="8" customFormat="1" ht="25.2" customHeight="1" thickBot="1">
      <c r="A5" s="2"/>
      <c r="B5" s="141" t="s">
        <v>20</v>
      </c>
      <c r="C5" s="141"/>
      <c r="D5" s="141"/>
      <c r="E5" s="141"/>
      <c r="F5" s="141"/>
      <c r="G5" s="140"/>
      <c r="H5" s="5"/>
      <c r="I5" s="121"/>
      <c r="J5" s="122"/>
      <c r="K5" s="121"/>
      <c r="L5" s="61"/>
      <c r="M5" s="6" t="s">
        <v>96</v>
      </c>
      <c r="N5" s="67">
        <v>37160</v>
      </c>
      <c r="O5" s="85" t="s">
        <v>55</v>
      </c>
      <c r="P5" s="7"/>
    </row>
    <row r="6" spans="1:17" s="8" customFormat="1" ht="25.2" customHeight="1" thickTop="1">
      <c r="A6" s="2"/>
      <c r="B6" s="314" t="s">
        <v>12</v>
      </c>
      <c r="C6" s="315" t="s">
        <v>220</v>
      </c>
      <c r="D6" s="316" t="s">
        <v>225</v>
      </c>
      <c r="E6" s="142"/>
      <c r="F6" s="143"/>
      <c r="G6" s="144"/>
      <c r="H6" s="5"/>
      <c r="I6" s="121" t="s">
        <v>86</v>
      </c>
      <c r="J6" s="122">
        <f>D27</f>
        <v>182786</v>
      </c>
      <c r="K6" s="121" t="s">
        <v>62</v>
      </c>
      <c r="L6" s="61"/>
      <c r="M6" s="6" t="s">
        <v>75</v>
      </c>
      <c r="N6" s="67">
        <v>46614</v>
      </c>
      <c r="O6" s="85" t="s">
        <v>76</v>
      </c>
      <c r="P6" s="7"/>
    </row>
    <row r="7" spans="1:17" s="8" customFormat="1" ht="25.2" customHeight="1">
      <c r="A7" s="2"/>
      <c r="B7" s="314"/>
      <c r="C7" s="315"/>
      <c r="D7" s="317"/>
      <c r="E7" s="145"/>
      <c r="F7" s="146"/>
      <c r="G7" s="144"/>
      <c r="H7" s="5"/>
      <c r="I7" s="121" t="s">
        <v>264</v>
      </c>
      <c r="J7" s="122">
        <f>D28</f>
        <v>524307</v>
      </c>
      <c r="K7" s="121" t="s">
        <v>33</v>
      </c>
      <c r="L7" s="61"/>
      <c r="M7" s="60" t="s">
        <v>83</v>
      </c>
      <c r="N7" s="62">
        <v>44000</v>
      </c>
      <c r="O7" s="60" t="s">
        <v>8</v>
      </c>
      <c r="P7" s="7"/>
    </row>
    <row r="8" spans="1:17" s="8" customFormat="1" ht="25.2" customHeight="1">
      <c r="A8" s="2"/>
      <c r="B8" s="147" t="s">
        <v>19</v>
      </c>
      <c r="C8" s="226">
        <f>C27</f>
        <v>182786</v>
      </c>
      <c r="D8" s="149">
        <f>SUMIF(I9:I31,"ZAIRYO",J9:J31)+SUMIF(M4:M63,"ZAIRYO",N4:N63)</f>
        <v>182786</v>
      </c>
      <c r="E8" s="215"/>
      <c r="F8" s="103"/>
      <c r="G8" s="140"/>
      <c r="H8" s="5"/>
      <c r="I8" s="121"/>
      <c r="J8" s="122"/>
      <c r="K8" s="121"/>
      <c r="L8" s="61"/>
      <c r="M8" s="25" t="s">
        <v>79</v>
      </c>
      <c r="N8" s="68">
        <v>65754</v>
      </c>
      <c r="O8" s="25" t="s">
        <v>88</v>
      </c>
      <c r="P8" s="7"/>
    </row>
    <row r="9" spans="1:17" s="8" customFormat="1" ht="25.2" customHeight="1" thickBot="1">
      <c r="A9" s="2"/>
      <c r="B9" s="151"/>
      <c r="C9" s="151"/>
      <c r="D9" s="152"/>
      <c r="E9" s="153"/>
      <c r="F9" s="117"/>
      <c r="G9" s="154"/>
      <c r="H9" s="5"/>
      <c r="I9" s="121"/>
      <c r="J9" s="122"/>
      <c r="K9" s="121"/>
      <c r="L9" s="61"/>
      <c r="M9" s="60"/>
      <c r="N9" s="65"/>
      <c r="O9" s="101" t="s">
        <v>82</v>
      </c>
      <c r="P9" s="7"/>
    </row>
    <row r="10" spans="1:17" s="8" customFormat="1" ht="25.2" customHeight="1" thickTop="1">
      <c r="A10" s="2"/>
      <c r="B10" s="94"/>
      <c r="C10" s="94"/>
      <c r="D10" s="94"/>
      <c r="E10" s="94"/>
      <c r="F10" s="94"/>
      <c r="G10" s="144"/>
      <c r="H10" s="5"/>
      <c r="I10" s="123"/>
      <c r="J10" s="123"/>
      <c r="K10" s="123"/>
      <c r="L10" s="7"/>
      <c r="M10" s="59" t="s">
        <v>96</v>
      </c>
      <c r="N10" s="65">
        <v>145626</v>
      </c>
      <c r="O10" s="59" t="s">
        <v>55</v>
      </c>
      <c r="P10" s="7"/>
      <c r="Q10" s="8" t="s">
        <v>196</v>
      </c>
    </row>
    <row r="11" spans="1:17" s="8" customFormat="1" ht="25.2" customHeight="1" thickBot="1">
      <c r="A11" s="2"/>
      <c r="B11" s="141" t="s">
        <v>17</v>
      </c>
      <c r="C11" s="94"/>
      <c r="D11" s="94"/>
      <c r="E11" s="94"/>
      <c r="F11" s="94"/>
      <c r="G11" s="144"/>
      <c r="H11" s="5"/>
      <c r="I11" s="123"/>
      <c r="J11" s="123"/>
      <c r="K11" s="123"/>
      <c r="L11" s="7"/>
      <c r="M11" s="59" t="s">
        <v>75</v>
      </c>
      <c r="N11" s="247">
        <v>115974</v>
      </c>
      <c r="O11" s="60" t="s">
        <v>76</v>
      </c>
      <c r="P11" s="7"/>
      <c r="Q11" s="8" t="s">
        <v>195</v>
      </c>
    </row>
    <row r="12" spans="1:17" s="8" customFormat="1" ht="25.2" customHeight="1" thickTop="1">
      <c r="A12" s="2"/>
      <c r="B12" s="314" t="s">
        <v>12</v>
      </c>
      <c r="C12" s="315" t="s">
        <v>221</v>
      </c>
      <c r="D12" s="318" t="s">
        <v>227</v>
      </c>
      <c r="E12" s="320" t="s">
        <v>225</v>
      </c>
      <c r="F12" s="143"/>
      <c r="G12" s="144"/>
      <c r="H12" s="5"/>
      <c r="I12" s="121"/>
      <c r="J12" s="122"/>
      <c r="K12" s="121"/>
      <c r="L12" s="7"/>
      <c r="M12" s="86" t="s">
        <v>83</v>
      </c>
      <c r="N12" s="83">
        <v>88000</v>
      </c>
      <c r="O12" s="80" t="s">
        <v>90</v>
      </c>
      <c r="P12" s="7"/>
      <c r="Q12" s="8" t="s">
        <v>197</v>
      </c>
    </row>
    <row r="13" spans="1:17" s="8" customFormat="1" ht="25.2" customHeight="1">
      <c r="A13" s="2"/>
      <c r="B13" s="314"/>
      <c r="C13" s="315"/>
      <c r="D13" s="319"/>
      <c r="E13" s="321"/>
      <c r="F13" s="146"/>
      <c r="G13" s="144"/>
      <c r="H13" s="5"/>
      <c r="I13" s="121"/>
      <c r="J13" s="122"/>
      <c r="K13" s="121"/>
      <c r="L13" s="7"/>
      <c r="M13" s="86" t="s">
        <v>79</v>
      </c>
      <c r="N13" s="83">
        <v>163965</v>
      </c>
      <c r="O13" s="60" t="s">
        <v>5</v>
      </c>
      <c r="P13" s="7"/>
      <c r="Q13" s="8" t="s">
        <v>198</v>
      </c>
    </row>
    <row r="14" spans="1:17" s="8" customFormat="1" ht="25.2" customHeight="1">
      <c r="A14" s="2"/>
      <c r="B14" s="147" t="s">
        <v>46</v>
      </c>
      <c r="C14" s="155"/>
      <c r="D14" s="156">
        <f>IFERROR(E14/$B$3,"-")</f>
        <v>0</v>
      </c>
      <c r="E14" s="157">
        <f>SUMIF(I4:I3000,"GENSUN",J4:J3000)+SUMIF(M3:M6200,"GENSUN",N3:N6200)</f>
        <v>0</v>
      </c>
      <c r="F14" s="114"/>
      <c r="G14" s="158"/>
      <c r="H14" s="5"/>
      <c r="I14" s="121"/>
      <c r="J14" s="124"/>
      <c r="K14" s="121"/>
      <c r="L14" s="7"/>
      <c r="M14" s="86"/>
      <c r="N14" s="83">
        <v>513565</v>
      </c>
      <c r="O14" s="60" t="s">
        <v>112</v>
      </c>
      <c r="P14" s="7"/>
    </row>
    <row r="15" spans="1:17" s="8" customFormat="1" ht="25.2" customHeight="1">
      <c r="A15" s="2"/>
      <c r="B15" s="147" t="s">
        <v>50</v>
      </c>
      <c r="C15" s="155"/>
      <c r="D15" s="156">
        <f>IFERROR(E15/$B$3,"-")</f>
        <v>0</v>
      </c>
      <c r="E15" s="157">
        <f>SUMIF(I4:I3000,"KANAMO",J4:J3000)+SUMIF(M4:M6300,"KANAMO",N4:N6300)</f>
        <v>0</v>
      </c>
      <c r="F15" s="114"/>
      <c r="G15" s="158"/>
      <c r="H15" s="5"/>
      <c r="I15" s="121"/>
      <c r="J15" s="122"/>
      <c r="K15" s="121"/>
      <c r="L15" s="7"/>
      <c r="M15" s="86"/>
      <c r="N15" s="83"/>
      <c r="O15" s="80"/>
      <c r="P15" s="7"/>
    </row>
    <row r="16" spans="1:17" s="8" customFormat="1" ht="25.2" customHeight="1" thickBot="1">
      <c r="A16" s="2"/>
      <c r="B16" s="147" t="s">
        <v>6</v>
      </c>
      <c r="C16" s="155"/>
      <c r="D16" s="156">
        <f>IFERROR(E16/$B$3,"-")</f>
        <v>203235</v>
      </c>
      <c r="E16" s="157">
        <f>SUMIF(I3:I3330,"ITIZI",J3:J3330)+SUMIF(M4:M3332,"ITIZI",N4:N3332)</f>
        <v>162588</v>
      </c>
      <c r="F16" s="114"/>
      <c r="G16" s="158"/>
      <c r="H16" s="5"/>
      <c r="I16" s="121"/>
      <c r="J16" s="122"/>
      <c r="K16" s="121"/>
      <c r="L16" s="7"/>
      <c r="M16" s="86"/>
      <c r="N16" s="83"/>
      <c r="O16" s="86"/>
      <c r="P16" s="7"/>
    </row>
    <row r="17" spans="1:18" s="8" customFormat="1" ht="25.2" customHeight="1" thickTop="1">
      <c r="A17" s="2"/>
      <c r="B17" s="147" t="s">
        <v>2</v>
      </c>
      <c r="C17" s="155"/>
      <c r="D17" s="156">
        <f>IFERROR(E17/$B$3,"-")</f>
        <v>0</v>
      </c>
      <c r="E17" s="157">
        <f>SUMIF(I4:I3100,"SYOMO",J4:J3100)+SUMIF(M4:M6600,"SYOMO",N4:N6600)</f>
        <v>0</v>
      </c>
      <c r="F17" s="114"/>
      <c r="G17" s="158"/>
      <c r="H17" s="5"/>
      <c r="I17" s="121"/>
      <c r="J17" s="122"/>
      <c r="K17" s="121"/>
      <c r="L17" s="7"/>
      <c r="M17" s="87"/>
      <c r="N17" s="88"/>
      <c r="O17" s="87"/>
      <c r="P17" s="7"/>
    </row>
    <row r="18" spans="1:18" s="8" customFormat="1" ht="25.2" customHeight="1">
      <c r="A18" s="2"/>
      <c r="B18" s="159" t="s">
        <v>5</v>
      </c>
      <c r="C18" s="155"/>
      <c r="D18" s="160">
        <f>IFERROR($E$18/$K$2,"-")</f>
        <v>2320.3939393939395</v>
      </c>
      <c r="E18" s="161">
        <f>SUMIF(I3:I3333,"ROMU",J3:J3333)+SUMIF(M3:M3333,"ROMU",N3:N3333)</f>
        <v>229719</v>
      </c>
      <c r="F18" s="114"/>
      <c r="G18" s="158"/>
      <c r="H18" s="5"/>
      <c r="I18" s="121"/>
      <c r="J18" s="122"/>
      <c r="K18" s="121"/>
      <c r="L18" s="7"/>
      <c r="M18" s="60"/>
      <c r="N18" s="62"/>
      <c r="O18" s="60"/>
      <c r="P18" s="7"/>
    </row>
    <row r="19" spans="1:18" s="8" customFormat="1" ht="25.2" customHeight="1">
      <c r="A19" s="2"/>
      <c r="B19" s="147" t="s">
        <v>51</v>
      </c>
      <c r="C19" s="155"/>
      <c r="D19" s="156">
        <f>IFERROR(E19/$B$3,"-")</f>
        <v>0</v>
      </c>
      <c r="E19" s="157">
        <f>SUMIF(I4:I3600,"KENSA",J4:J3600)+SUMIF(M4:M6600,"KENSA",N4:N6600)</f>
        <v>0</v>
      </c>
      <c r="F19" s="115"/>
      <c r="G19" s="162"/>
      <c r="H19" s="22"/>
      <c r="I19" s="121"/>
      <c r="J19" s="122"/>
      <c r="K19" s="121"/>
      <c r="L19" s="7"/>
      <c r="M19" s="60" t="s">
        <v>442</v>
      </c>
      <c r="N19" s="62">
        <v>295907</v>
      </c>
      <c r="O19" s="60"/>
      <c r="P19" s="7"/>
    </row>
    <row r="20" spans="1:18" s="8" customFormat="1" ht="25.2" customHeight="1">
      <c r="A20" s="2"/>
      <c r="B20" s="147" t="s">
        <v>52</v>
      </c>
      <c r="C20" s="155"/>
      <c r="D20" s="156">
        <f>IFERROR(E20/$B$3,"-")</f>
        <v>0</v>
      </c>
      <c r="E20" s="157">
        <f>SUMIF(I11:I37,"MEKKI",J3:J3333)+SUMIF(M3:M3333,"MEKKi",N3:N3333)</f>
        <v>0</v>
      </c>
      <c r="F20" s="115"/>
      <c r="G20" s="162"/>
      <c r="H20" s="22"/>
      <c r="I20" s="121"/>
      <c r="J20" s="124"/>
      <c r="K20" s="121"/>
      <c r="L20" s="7"/>
      <c r="M20" s="60"/>
      <c r="N20" s="62"/>
      <c r="O20" s="60"/>
      <c r="P20" s="7"/>
    </row>
    <row r="21" spans="1:18" s="8" customFormat="1" ht="25.2" customHeight="1" thickBot="1">
      <c r="A21" s="2"/>
      <c r="B21" s="163" t="s">
        <v>8</v>
      </c>
      <c r="C21" s="155"/>
      <c r="D21" s="156">
        <f>IFERROR(E21/$B$3,"-")</f>
        <v>165000</v>
      </c>
      <c r="E21" s="164">
        <f>SUMIF(I3:I3333,"UNSO",J3:J3333)+SUMIF(M4:M3333,"UNSO",N4:N3333)</f>
        <v>132000</v>
      </c>
      <c r="F21" s="116"/>
      <c r="G21" s="162"/>
      <c r="H21" s="5"/>
      <c r="I21" s="121"/>
      <c r="J21" s="122"/>
      <c r="K21" s="121"/>
      <c r="L21" s="7"/>
      <c r="M21" s="60"/>
      <c r="N21" s="62"/>
      <c r="O21" s="60"/>
      <c r="P21" s="7"/>
    </row>
    <row r="22" spans="1:18" s="8" customFormat="1" ht="25.2" customHeight="1" thickBot="1">
      <c r="A22" s="2"/>
      <c r="B22" s="165" t="s">
        <v>4</v>
      </c>
      <c r="C22" s="166">
        <f>SUM(C14:C21)</f>
        <v>0</v>
      </c>
      <c r="D22" s="167"/>
      <c r="E22" s="168">
        <f>SUM(E14:E21)</f>
        <v>524307</v>
      </c>
      <c r="F22" s="169"/>
      <c r="G22" s="170"/>
      <c r="H22" s="4"/>
      <c r="I22" s="121"/>
      <c r="J22" s="122"/>
      <c r="K22" s="121"/>
      <c r="L22" s="7"/>
      <c r="M22" s="60"/>
      <c r="N22" s="62"/>
      <c r="O22" s="60"/>
      <c r="P22" s="7"/>
    </row>
    <row r="23" spans="1:18" s="8" customFormat="1" ht="25.2" customHeight="1" thickTop="1">
      <c r="A23" s="2"/>
      <c r="B23" s="141"/>
      <c r="C23" s="141"/>
      <c r="D23" s="141"/>
      <c r="E23" s="141"/>
      <c r="F23" s="141"/>
      <c r="G23" s="140"/>
      <c r="H23" s="4"/>
      <c r="I23" s="121"/>
      <c r="J23" s="124"/>
      <c r="K23" s="121"/>
      <c r="L23" s="7"/>
      <c r="M23" s="60"/>
      <c r="N23" s="62"/>
      <c r="O23" s="60"/>
      <c r="P23" s="7"/>
    </row>
    <row r="24" spans="1:18" s="8" customFormat="1" ht="25.2" customHeight="1" thickBot="1">
      <c r="A24" s="2"/>
      <c r="B24" s="141" t="s">
        <v>18</v>
      </c>
      <c r="C24" s="141"/>
      <c r="D24" s="141"/>
      <c r="E24" s="141"/>
      <c r="F24" s="141"/>
      <c r="G24" s="140"/>
      <c r="H24" s="4"/>
      <c r="I24" s="25"/>
      <c r="J24" s="26"/>
      <c r="K24" s="25"/>
      <c r="L24" s="7"/>
      <c r="M24" s="60"/>
      <c r="N24" s="62"/>
      <c r="O24" s="60"/>
      <c r="P24" s="7"/>
    </row>
    <row r="25" spans="1:18" s="8" customFormat="1" ht="25.2" customHeight="1" thickTop="1">
      <c r="A25" s="2"/>
      <c r="B25" s="314" t="s">
        <v>12</v>
      </c>
      <c r="C25" s="315" t="s">
        <v>1</v>
      </c>
      <c r="D25" s="322" t="s">
        <v>222</v>
      </c>
      <c r="E25" s="323" t="s">
        <v>72</v>
      </c>
      <c r="F25" s="325" t="s">
        <v>73</v>
      </c>
      <c r="G25" s="171"/>
      <c r="H25" s="4"/>
      <c r="I25" s="90"/>
      <c r="J25" s="91"/>
      <c r="K25" s="90"/>
      <c r="L25" s="7"/>
      <c r="M25" s="60"/>
      <c r="N25" s="62"/>
      <c r="O25" s="60"/>
      <c r="P25" s="7"/>
    </row>
    <row r="26" spans="1:18" s="8" customFormat="1" ht="25.2" customHeight="1">
      <c r="A26" s="2"/>
      <c r="B26" s="314"/>
      <c r="C26" s="315"/>
      <c r="D26" s="322"/>
      <c r="E26" s="324"/>
      <c r="F26" s="314"/>
      <c r="G26" s="172"/>
      <c r="H26" s="4"/>
      <c r="I26" s="25"/>
      <c r="J26" s="26"/>
      <c r="K26" s="25"/>
      <c r="L26" s="7"/>
      <c r="M26" s="60"/>
      <c r="N26" s="62"/>
      <c r="O26" s="60"/>
      <c r="P26" s="7"/>
    </row>
    <row r="27" spans="1:18" s="8" customFormat="1" ht="25.2" customHeight="1">
      <c r="A27" s="2"/>
      <c r="B27" s="147" t="s">
        <v>19</v>
      </c>
      <c r="C27" s="173">
        <f>SUMIF(I3:I3333,"ZYOSAN",J3:J3333)+SUMIF(M3:M3333,"ZYOSAN",N3:N3333)</f>
        <v>182786</v>
      </c>
      <c r="D27" s="174">
        <f>D8</f>
        <v>182786</v>
      </c>
      <c r="E27" s="175" t="str">
        <f>INT(IFERROR(D27/C27*100,"-"))&amp;"%"</f>
        <v>100%</v>
      </c>
      <c r="F27" s="176">
        <f>C27-D27</f>
        <v>0</v>
      </c>
      <c r="G27" s="140"/>
      <c r="H27" s="4"/>
      <c r="I27" s="25"/>
      <c r="J27" s="26"/>
      <c r="K27" s="25"/>
      <c r="L27" s="7"/>
      <c r="M27" s="59"/>
      <c r="N27" s="65"/>
      <c r="O27" s="59"/>
      <c r="P27" s="7"/>
    </row>
    <row r="28" spans="1:18" s="8" customFormat="1" ht="25.2" customHeight="1" thickBot="1">
      <c r="A28" s="2"/>
      <c r="B28" s="163" t="s">
        <v>16</v>
      </c>
      <c r="C28" s="177">
        <f>SUMIF(I3:I3333,"KYOSAN",J3:J3333)+SUMIF(M3:M3333,"KYOSAN",N3:N3333)</f>
        <v>524307</v>
      </c>
      <c r="D28" s="178">
        <f>E22</f>
        <v>524307</v>
      </c>
      <c r="E28" s="179" t="str">
        <f>INT(IFERROR(D28/C28*100,"-"))&amp;"%"</f>
        <v>100%</v>
      </c>
      <c r="F28" s="180">
        <f>C28-D28</f>
        <v>0</v>
      </c>
      <c r="G28" s="140"/>
      <c r="H28" s="4"/>
      <c r="I28" s="25"/>
      <c r="J28" s="26"/>
      <c r="K28" s="25"/>
      <c r="L28" s="7"/>
      <c r="M28" s="59"/>
      <c r="N28" s="65"/>
      <c r="O28" s="59"/>
      <c r="P28" s="7"/>
    </row>
    <row r="29" spans="1:18" s="8" customFormat="1" ht="25.2" customHeight="1" thickTop="1">
      <c r="A29" s="2"/>
      <c r="B29" s="181" t="s">
        <v>117</v>
      </c>
      <c r="C29" s="182">
        <f>SUM(C27:C28)</f>
        <v>707093</v>
      </c>
      <c r="D29" s="183">
        <f>SUM(D27:D28)</f>
        <v>707093</v>
      </c>
      <c r="E29" s="184" t="str">
        <f>ROUND(100*D29/C29,2)&amp;"%"</f>
        <v>100%</v>
      </c>
      <c r="F29" s="84">
        <f>C29-D29</f>
        <v>0</v>
      </c>
      <c r="G29" s="185"/>
      <c r="H29" s="4"/>
      <c r="I29" s="90"/>
      <c r="J29" s="91"/>
      <c r="K29" s="90"/>
      <c r="L29" s="7"/>
      <c r="M29" s="59"/>
      <c r="N29" s="65"/>
      <c r="O29" s="60"/>
      <c r="P29" s="7"/>
    </row>
    <row r="30" spans="1:18" ht="25.2" customHeight="1" thickBot="1">
      <c r="A30" s="2"/>
      <c r="B30" s="311" t="s">
        <v>255</v>
      </c>
      <c r="C30" s="326" t="s">
        <v>449</v>
      </c>
      <c r="D30" s="327"/>
      <c r="E30" s="327"/>
      <c r="F30" s="328"/>
      <c r="G30" s="136"/>
      <c r="H30" s="28"/>
      <c r="I30" s="25"/>
      <c r="J30" s="26"/>
      <c r="K30" s="25"/>
      <c r="L30" s="29"/>
      <c r="M30" s="86"/>
      <c r="N30" s="83"/>
      <c r="O30" s="80"/>
      <c r="P30" s="7"/>
      <c r="Q30" s="8"/>
      <c r="R30" s="8"/>
    </row>
    <row r="31" spans="1:18" ht="25.2" customHeight="1" thickTop="1">
      <c r="A31" s="2"/>
      <c r="B31" s="311"/>
      <c r="C31" s="329" t="s">
        <v>450</v>
      </c>
      <c r="D31" s="330"/>
      <c r="E31" s="330"/>
      <c r="F31" s="331"/>
      <c r="G31" s="136"/>
      <c r="H31" s="31"/>
      <c r="I31" s="6"/>
      <c r="J31" s="9"/>
      <c r="K31" s="6"/>
      <c r="L31" s="30"/>
      <c r="M31" s="87"/>
      <c r="N31" s="88"/>
      <c r="O31" s="87"/>
      <c r="P31" s="7"/>
      <c r="Q31" s="8"/>
      <c r="R31" s="8"/>
    </row>
    <row r="32" spans="1:18" ht="25.2" customHeight="1">
      <c r="A32" s="2"/>
      <c r="B32" s="311"/>
      <c r="C32" s="332"/>
      <c r="D32" s="333"/>
      <c r="E32" s="333"/>
      <c r="F32" s="334"/>
      <c r="G32" s="136"/>
      <c r="H32" s="31"/>
      <c r="I32" s="6"/>
      <c r="J32" s="9"/>
      <c r="K32" s="6"/>
      <c r="L32" s="30"/>
      <c r="M32" s="60"/>
      <c r="N32" s="62"/>
      <c r="O32" s="60"/>
      <c r="P32" s="7"/>
      <c r="Q32" s="8"/>
      <c r="R32" s="8"/>
    </row>
    <row r="33" spans="1:18" ht="25.2" customHeight="1">
      <c r="A33" s="2"/>
      <c r="B33" s="89"/>
      <c r="C33" s="89"/>
      <c r="D33" s="89"/>
      <c r="E33" s="89"/>
      <c r="F33" s="89"/>
      <c r="G33" s="185"/>
      <c r="H33" s="31"/>
      <c r="I33" s="25"/>
      <c r="J33" s="26"/>
      <c r="K33" s="25"/>
      <c r="L33" s="30"/>
      <c r="M33" s="80"/>
      <c r="N33" s="75"/>
      <c r="O33" s="80"/>
      <c r="P33" s="7"/>
      <c r="Q33" s="8"/>
      <c r="R33" s="8"/>
    </row>
    <row r="34" spans="1:18" ht="25.2" customHeight="1">
      <c r="A34" s="2"/>
      <c r="B34" s="89" t="s">
        <v>249</v>
      </c>
      <c r="C34" s="89"/>
      <c r="D34" s="89"/>
      <c r="E34" s="89"/>
      <c r="F34" s="89"/>
      <c r="G34" s="185"/>
      <c r="H34" s="31"/>
      <c r="I34" s="6"/>
      <c r="J34" s="9"/>
      <c r="K34" s="6"/>
      <c r="L34" s="30"/>
      <c r="M34" s="80"/>
      <c r="N34" s="75"/>
      <c r="O34" s="80"/>
      <c r="P34" s="7"/>
      <c r="Q34" s="8"/>
      <c r="R34" s="8"/>
    </row>
    <row r="35" spans="1:18" ht="25.2" customHeight="1" thickBot="1">
      <c r="A35" s="2"/>
      <c r="B35" s="120" t="s">
        <v>250</v>
      </c>
      <c r="C35" s="120" t="s">
        <v>0</v>
      </c>
      <c r="D35" s="216" t="s">
        <v>119</v>
      </c>
      <c r="E35" s="216" t="s">
        <v>120</v>
      </c>
      <c r="F35" s="217" t="s">
        <v>257</v>
      </c>
      <c r="G35" s="218" t="s">
        <v>258</v>
      </c>
      <c r="H35" s="31"/>
      <c r="I35" s="25"/>
      <c r="J35" s="26"/>
      <c r="K35" s="25"/>
      <c r="L35" s="30"/>
      <c r="M35" s="80"/>
      <c r="N35" s="75"/>
      <c r="O35" s="80"/>
      <c r="P35" s="7"/>
      <c r="Q35" s="8"/>
      <c r="R35" s="8"/>
    </row>
    <row r="36" spans="1:18" ht="25.2" customHeight="1" thickTop="1" thickBot="1">
      <c r="A36" s="2"/>
      <c r="B36" s="97" t="s">
        <v>268</v>
      </c>
      <c r="C36" s="125">
        <v>0.7</v>
      </c>
      <c r="D36" s="220"/>
      <c r="E36" s="220"/>
      <c r="F36" s="131"/>
      <c r="G36" s="131"/>
      <c r="H36" s="31"/>
      <c r="I36" s="6"/>
      <c r="J36" s="9"/>
      <c r="K36" s="6"/>
      <c r="L36" s="30"/>
      <c r="M36" s="80"/>
      <c r="N36" s="75"/>
      <c r="O36" s="80"/>
      <c r="P36" s="2"/>
      <c r="Q36" s="8"/>
      <c r="R36" s="8"/>
    </row>
    <row r="37" spans="1:18" ht="25.2" customHeight="1" thickTop="1" thickBot="1">
      <c r="A37" s="4"/>
      <c r="B37" s="96"/>
      <c r="C37" s="125"/>
      <c r="D37" s="220"/>
      <c r="E37" s="220"/>
      <c r="F37" s="131"/>
      <c r="G37" s="131"/>
      <c r="H37" s="31"/>
      <c r="I37" s="25"/>
      <c r="J37" s="26"/>
      <c r="K37" s="25"/>
      <c r="L37" s="30"/>
      <c r="M37" s="59"/>
      <c r="N37" s="65"/>
      <c r="O37" s="59"/>
      <c r="P37" s="29"/>
    </row>
    <row r="38" spans="1:18" ht="21" thickTop="1" thickBot="1">
      <c r="A38" s="93"/>
      <c r="B38" s="96"/>
      <c r="C38" s="125"/>
      <c r="D38" s="220"/>
      <c r="E38" s="220"/>
      <c r="F38" s="131"/>
      <c r="G38" s="131"/>
      <c r="H38" s="31"/>
      <c r="I38" s="6"/>
      <c r="J38" s="9"/>
      <c r="K38" s="6"/>
      <c r="L38" s="30"/>
      <c r="M38" s="60"/>
      <c r="N38" s="62"/>
      <c r="O38" s="60"/>
      <c r="P38" s="35"/>
    </row>
    <row r="39" spans="1:18" ht="21" thickTop="1" thickBot="1">
      <c r="A39" s="119"/>
      <c r="B39" s="98"/>
      <c r="C39" s="125"/>
      <c r="D39" s="131"/>
      <c r="E39" s="131"/>
      <c r="F39" s="131"/>
      <c r="G39" s="131"/>
      <c r="H39" s="31"/>
      <c r="I39" s="25"/>
      <c r="J39" s="26"/>
      <c r="K39" s="25"/>
      <c r="L39" s="30"/>
      <c r="M39" s="60"/>
      <c r="N39" s="65"/>
      <c r="O39" s="59"/>
      <c r="P39" s="35"/>
    </row>
    <row r="40" spans="1:18" ht="20.399999999999999" thickTop="1">
      <c r="A40" s="119"/>
      <c r="B40" s="112"/>
      <c r="C40" s="125"/>
      <c r="D40" s="223"/>
      <c r="E40" s="223"/>
      <c r="F40" s="131"/>
      <c r="G40" s="131"/>
      <c r="H40" s="31"/>
      <c r="I40" s="6"/>
      <c r="J40" s="9"/>
      <c r="K40" s="6"/>
      <c r="L40" s="30"/>
      <c r="M40" s="59"/>
      <c r="N40" s="65"/>
      <c r="O40" s="59"/>
      <c r="P40" s="35"/>
    </row>
    <row r="41" spans="1:18" ht="19.8">
      <c r="A41" s="119"/>
      <c r="B41" s="222"/>
      <c r="C41" s="125"/>
      <c r="D41" s="126"/>
      <c r="E41" s="126"/>
      <c r="F41" s="126"/>
      <c r="G41" s="126"/>
      <c r="H41" s="31"/>
      <c r="I41" s="25"/>
      <c r="J41" s="26"/>
      <c r="K41" s="25"/>
      <c r="L41" s="30"/>
      <c r="M41" s="80"/>
      <c r="N41" s="75"/>
      <c r="O41" s="79"/>
      <c r="P41" s="35"/>
    </row>
    <row r="42" spans="1:18" ht="19.8">
      <c r="A42" s="119"/>
      <c r="B42" s="222"/>
      <c r="C42" s="125"/>
      <c r="D42" s="224"/>
      <c r="E42" s="224"/>
      <c r="F42" s="131"/>
      <c r="G42" s="131"/>
      <c r="H42" s="44"/>
      <c r="I42" s="6"/>
      <c r="J42" s="9"/>
      <c r="K42" s="6"/>
      <c r="L42" s="43"/>
      <c r="M42" s="59"/>
      <c r="N42" s="65"/>
      <c r="O42" s="59"/>
      <c r="P42" s="35"/>
    </row>
    <row r="43" spans="1:18" ht="19.8">
      <c r="A43" s="119"/>
      <c r="B43" s="126"/>
      <c r="C43" s="127"/>
      <c r="D43" s="126"/>
      <c r="E43" s="126"/>
      <c r="F43" s="131"/>
      <c r="G43" s="131"/>
      <c r="H43" s="44"/>
      <c r="I43" s="25"/>
      <c r="J43" s="26"/>
      <c r="K43" s="25"/>
      <c r="L43" s="43"/>
      <c r="M43" s="6"/>
      <c r="N43" s="67"/>
      <c r="O43" s="59"/>
      <c r="P43" s="35"/>
    </row>
    <row r="44" spans="1:18" ht="19.8">
      <c r="A44" s="30"/>
      <c r="B44" s="128"/>
      <c r="C44" s="128"/>
      <c r="D44" s="128"/>
      <c r="E44" s="128"/>
      <c r="F44" s="128"/>
      <c r="G44" s="128"/>
      <c r="H44" s="44"/>
      <c r="I44" s="6"/>
      <c r="J44" s="9"/>
      <c r="K44" s="6"/>
      <c r="L44" s="43"/>
      <c r="M44" s="59"/>
      <c r="N44" s="65"/>
      <c r="O44" s="59"/>
      <c r="P44" s="35"/>
    </row>
    <row r="45" spans="1:18" ht="19.8">
      <c r="A45" s="30"/>
      <c r="B45" s="128"/>
      <c r="C45" s="128"/>
      <c r="D45" s="128"/>
      <c r="E45" s="128"/>
      <c r="F45" s="128"/>
      <c r="G45" s="128"/>
      <c r="H45" s="44"/>
      <c r="I45" s="25"/>
      <c r="J45" s="26"/>
      <c r="K45" s="25"/>
      <c r="L45" s="43"/>
      <c r="M45" s="80"/>
      <c r="N45" s="75"/>
      <c r="O45" s="80"/>
      <c r="P45" s="35"/>
    </row>
    <row r="46" spans="1:18" ht="19.8">
      <c r="A46" s="30"/>
      <c r="B46" s="128"/>
      <c r="C46" s="128"/>
      <c r="D46" s="128"/>
      <c r="E46" s="128"/>
      <c r="F46" s="128"/>
      <c r="G46" s="128"/>
      <c r="H46" s="44"/>
      <c r="I46" s="6"/>
      <c r="J46" s="9"/>
      <c r="K46" s="6"/>
      <c r="L46" s="43"/>
      <c r="M46" s="59"/>
      <c r="N46" s="65"/>
      <c r="O46" s="59"/>
    </row>
    <row r="47" spans="1:18" ht="19.8">
      <c r="A47" s="43"/>
      <c r="B47" s="129"/>
      <c r="C47" s="129"/>
      <c r="D47" s="129"/>
      <c r="E47" s="129"/>
      <c r="F47" s="129"/>
      <c r="G47" s="129"/>
      <c r="H47" s="44"/>
      <c r="I47" s="46"/>
      <c r="J47" s="46"/>
      <c r="K47" s="46"/>
      <c r="L47" s="43"/>
      <c r="M47" s="6"/>
      <c r="N47" s="67"/>
      <c r="O47" s="6"/>
    </row>
    <row r="48" spans="1:18" ht="19.8">
      <c r="A48" s="43"/>
      <c r="B48" s="129"/>
      <c r="C48" s="129"/>
      <c r="D48" s="129"/>
      <c r="E48" s="129"/>
      <c r="F48" s="129"/>
      <c r="G48" s="129"/>
      <c r="H48" s="44"/>
      <c r="I48" s="46"/>
      <c r="J48" s="46"/>
      <c r="K48" s="46"/>
      <c r="L48" s="43"/>
      <c r="M48" s="6"/>
      <c r="N48" s="67"/>
      <c r="O48" s="6"/>
    </row>
    <row r="49" spans="1:17" ht="19.8">
      <c r="A49" s="43"/>
      <c r="B49" s="128"/>
      <c r="C49" s="129"/>
      <c r="D49" s="129"/>
      <c r="E49" s="129"/>
      <c r="F49" s="129"/>
      <c r="G49" s="129"/>
      <c r="H49" s="44"/>
      <c r="I49" s="46"/>
      <c r="J49" s="46"/>
      <c r="K49" s="46"/>
      <c r="L49" s="43"/>
      <c r="M49" s="6"/>
      <c r="N49" s="67"/>
      <c r="O49" s="6"/>
    </row>
    <row r="50" spans="1:17" ht="19.8">
      <c r="A50" s="43"/>
      <c r="B50" s="128"/>
      <c r="C50" s="128"/>
      <c r="D50" s="128"/>
      <c r="E50" s="128"/>
      <c r="F50" s="128"/>
      <c r="G50" s="128"/>
      <c r="H50" s="44"/>
      <c r="I50" s="46"/>
      <c r="J50" s="46"/>
      <c r="K50" s="46"/>
      <c r="L50" s="43"/>
      <c r="M50" s="6"/>
      <c r="N50" s="67"/>
      <c r="O50" s="6"/>
    </row>
    <row r="51" spans="1:17" ht="19.8">
      <c r="A51" s="43"/>
      <c r="B51" s="128"/>
      <c r="C51" s="128"/>
      <c r="D51" s="128"/>
      <c r="E51" s="128"/>
      <c r="F51" s="128"/>
      <c r="G51" s="128"/>
      <c r="H51" s="44"/>
      <c r="I51" s="46"/>
      <c r="J51" s="46"/>
      <c r="K51" s="46"/>
      <c r="L51" s="43"/>
      <c r="M51" s="6"/>
      <c r="N51" s="67"/>
      <c r="O51" s="6"/>
    </row>
    <row r="52" spans="1:17" ht="19.8">
      <c r="A52" s="43"/>
      <c r="B52" s="128"/>
      <c r="C52" s="128"/>
      <c r="D52" s="128"/>
      <c r="E52" s="128"/>
      <c r="F52" s="128"/>
      <c r="G52" s="128"/>
      <c r="H52" s="49"/>
      <c r="I52" s="46"/>
      <c r="J52" s="46"/>
      <c r="K52" s="46"/>
      <c r="L52" s="43"/>
      <c r="M52" s="6"/>
      <c r="N52" s="67"/>
      <c r="O52" s="6"/>
    </row>
    <row r="53" spans="1:17" ht="19.8">
      <c r="A53" s="43"/>
      <c r="B53" s="128"/>
      <c r="C53" s="128"/>
      <c r="D53" s="128"/>
      <c r="E53" s="128"/>
      <c r="F53" s="128"/>
      <c r="G53" s="128"/>
      <c r="H53" s="49"/>
      <c r="I53" s="46"/>
      <c r="J53" s="46"/>
      <c r="K53" s="46"/>
      <c r="L53" s="43"/>
      <c r="M53" s="6"/>
      <c r="N53" s="67"/>
      <c r="O53" s="6"/>
    </row>
    <row r="54" spans="1:17" ht="19.8">
      <c r="A54" s="43"/>
      <c r="B54" s="128"/>
      <c r="C54" s="128"/>
      <c r="D54" s="128"/>
      <c r="E54" s="128"/>
      <c r="F54" s="128"/>
      <c r="G54" s="128"/>
      <c r="H54" s="44"/>
      <c r="I54" s="46"/>
      <c r="J54" s="46"/>
      <c r="K54" s="46"/>
      <c r="L54" s="43"/>
      <c r="M54" s="60"/>
      <c r="N54" s="62"/>
      <c r="O54" s="60"/>
    </row>
    <row r="55" spans="1:17" ht="19.8">
      <c r="A55" s="43"/>
      <c r="B55" s="128"/>
      <c r="C55" s="128"/>
      <c r="D55" s="128"/>
      <c r="E55" s="128"/>
      <c r="F55" s="128"/>
      <c r="G55" s="128"/>
      <c r="H55" s="53"/>
      <c r="I55" s="46"/>
      <c r="J55" s="46"/>
      <c r="K55" s="46"/>
      <c r="L55" s="43"/>
      <c r="M55" s="60"/>
      <c r="N55" s="62"/>
      <c r="O55" s="60"/>
    </row>
    <row r="56" spans="1:17" ht="19.8">
      <c r="A56" s="43"/>
      <c r="B56" s="133"/>
      <c r="C56" s="133"/>
      <c r="D56" s="133"/>
      <c r="E56" s="133"/>
      <c r="F56" s="133"/>
      <c r="G56" s="129"/>
      <c r="H56" s="53"/>
      <c r="I56" s="46"/>
      <c r="J56" s="46"/>
      <c r="K56" s="46"/>
      <c r="L56" s="43"/>
      <c r="M56" s="6"/>
      <c r="N56" s="67"/>
      <c r="O56" s="6"/>
    </row>
    <row r="57" spans="1:17" ht="18" customHeight="1">
      <c r="A57" s="43"/>
      <c r="B57" s="128"/>
      <c r="C57" s="128"/>
      <c r="D57" s="128"/>
      <c r="E57" s="128"/>
      <c r="F57" s="128"/>
      <c r="G57" s="128"/>
      <c r="H57" s="54"/>
      <c r="I57" s="46"/>
      <c r="J57" s="46"/>
      <c r="K57" s="46"/>
      <c r="L57" s="43"/>
      <c r="M57" s="25"/>
      <c r="N57" s="68"/>
      <c r="O57" s="25"/>
    </row>
    <row r="58" spans="1:17" ht="19.8">
      <c r="A58" s="43"/>
      <c r="B58" s="128"/>
      <c r="C58" s="128"/>
      <c r="D58" s="128"/>
      <c r="E58" s="128"/>
      <c r="F58" s="128"/>
      <c r="G58" s="128"/>
      <c r="I58" s="46"/>
      <c r="J58" s="46"/>
      <c r="K58" s="46"/>
      <c r="M58" s="59"/>
      <c r="N58" s="65"/>
      <c r="O58" s="59"/>
    </row>
    <row r="59" spans="1:17" ht="19.8">
      <c r="A59" s="43"/>
      <c r="B59" s="130"/>
      <c r="C59" s="130"/>
      <c r="D59" s="225"/>
      <c r="E59" s="130"/>
      <c r="F59" s="130"/>
      <c r="G59" s="130"/>
      <c r="I59" s="46"/>
      <c r="J59" s="46"/>
      <c r="K59" s="46"/>
      <c r="M59" s="59"/>
      <c r="N59" s="65"/>
      <c r="O59" s="59"/>
      <c r="Q59" s="99"/>
    </row>
    <row r="60" spans="1:17" ht="19.8">
      <c r="A60" s="43"/>
      <c r="B60" s="130"/>
      <c r="C60" s="128"/>
      <c r="D60" s="128"/>
      <c r="E60" s="130"/>
      <c r="F60" s="128"/>
      <c r="G60" s="128"/>
      <c r="M60" s="59"/>
      <c r="N60" s="65"/>
      <c r="O60" s="60"/>
    </row>
    <row r="61" spans="1:17" ht="20.399999999999999" thickBot="1">
      <c r="A61" s="43"/>
      <c r="B61" s="128"/>
      <c r="C61" s="128"/>
      <c r="D61" s="128"/>
      <c r="E61" s="130"/>
      <c r="F61" s="128"/>
      <c r="G61" s="128"/>
      <c r="M61" s="86"/>
      <c r="N61" s="83"/>
      <c r="O61" s="80"/>
    </row>
    <row r="62" spans="1:17" ht="27" thickTop="1">
      <c r="A62" s="54"/>
      <c r="B62" s="131"/>
      <c r="C62" s="131"/>
      <c r="D62" s="131"/>
      <c r="E62" s="131"/>
      <c r="F62" s="131"/>
      <c r="G62" s="131"/>
      <c r="M62" s="87"/>
      <c r="N62" s="88"/>
      <c r="O62" s="87"/>
    </row>
    <row r="63" spans="1:17" ht="19.8">
      <c r="B63" s="131"/>
      <c r="C63" s="131"/>
      <c r="D63" s="131"/>
      <c r="E63" s="131"/>
      <c r="F63" s="131"/>
      <c r="G63" s="131"/>
      <c r="M63" s="6"/>
      <c r="N63" s="67"/>
      <c r="O63" s="6"/>
    </row>
    <row r="64" spans="1:17" ht="26.4">
      <c r="B64" s="132"/>
      <c r="C64" s="132"/>
      <c r="D64" s="132"/>
      <c r="E64" s="132"/>
      <c r="F64" s="132"/>
      <c r="G64" s="132"/>
      <c r="M64" s="60"/>
      <c r="N64" s="62"/>
      <c r="O64" s="60"/>
    </row>
    <row r="65" spans="2:16" ht="19.8">
      <c r="B65" s="131"/>
      <c r="C65" s="131"/>
      <c r="D65" s="131"/>
      <c r="E65" s="131"/>
      <c r="F65" s="131"/>
      <c r="G65" s="131"/>
      <c r="M65" s="60"/>
      <c r="N65" s="62"/>
      <c r="O65" s="60"/>
    </row>
    <row r="66" spans="2:16" ht="19.8">
      <c r="B66" s="131"/>
      <c r="C66" s="131"/>
      <c r="D66" s="131"/>
      <c r="E66" s="131"/>
      <c r="F66" s="131"/>
      <c r="G66" s="131"/>
      <c r="M66" s="6"/>
      <c r="N66" s="67"/>
      <c r="O66" s="6"/>
    </row>
    <row r="67" spans="2:16">
      <c r="B67" s="131"/>
      <c r="C67" s="131"/>
      <c r="D67" s="131"/>
      <c r="E67" s="131"/>
      <c r="F67" s="131"/>
      <c r="G67" s="131"/>
      <c r="M67" s="37"/>
      <c r="N67" s="37"/>
      <c r="O67" s="37"/>
      <c r="P67" s="43"/>
    </row>
    <row r="68" spans="2:16">
      <c r="M68" s="34"/>
      <c r="N68" s="34"/>
      <c r="O68" s="34"/>
    </row>
    <row r="69" spans="2:16">
      <c r="M69" s="34"/>
      <c r="N69" s="34"/>
      <c r="O69" s="34"/>
    </row>
    <row r="70" spans="2:16">
      <c r="M70" s="34"/>
      <c r="N70" s="34"/>
      <c r="O70" s="34"/>
    </row>
    <row r="71" spans="2:16">
      <c r="M71" s="34"/>
      <c r="N71" s="34"/>
      <c r="O71" s="34"/>
    </row>
    <row r="72" spans="2:16">
      <c r="M72" s="34"/>
      <c r="N72" s="34"/>
      <c r="O72" s="34"/>
    </row>
    <row r="73" spans="2:16">
      <c r="M73" s="34"/>
      <c r="N73" s="34"/>
      <c r="O73" s="34"/>
    </row>
    <row r="74" spans="2:16">
      <c r="M74" s="46"/>
      <c r="N74" s="46"/>
      <c r="O74" s="46"/>
    </row>
    <row r="75" spans="2:16">
      <c r="M75" s="46"/>
      <c r="N75" s="46"/>
      <c r="O75" s="46"/>
    </row>
    <row r="76" spans="2:16">
      <c r="M76" s="46"/>
      <c r="N76" s="46"/>
      <c r="O76" s="46"/>
    </row>
    <row r="77" spans="2:16">
      <c r="M77" s="46"/>
      <c r="N77" s="46"/>
      <c r="O77" s="46"/>
    </row>
    <row r="78" spans="2:16">
      <c r="M78" s="46"/>
      <c r="N78" s="46"/>
      <c r="O78" s="46"/>
    </row>
    <row r="79" spans="2:16">
      <c r="M79" s="46"/>
      <c r="N79" s="46"/>
      <c r="O79" s="46"/>
    </row>
    <row r="80" spans="2:16">
      <c r="M80" s="46"/>
      <c r="N80" s="46"/>
      <c r="O80" s="46"/>
    </row>
    <row r="81" spans="13:15">
      <c r="M81" s="46"/>
      <c r="N81" s="46"/>
      <c r="O81" s="46"/>
    </row>
    <row r="82" spans="13:15">
      <c r="M82" s="46"/>
      <c r="N82" s="46"/>
      <c r="O82" s="46"/>
    </row>
    <row r="83" spans="13:15">
      <c r="M83" s="46"/>
      <c r="N83" s="46"/>
      <c r="O83" s="46"/>
    </row>
    <row r="84" spans="13:15">
      <c r="M84" s="46"/>
      <c r="N84" s="46"/>
      <c r="O84" s="46"/>
    </row>
    <row r="85" spans="13:15">
      <c r="M85" s="46"/>
      <c r="N85" s="46"/>
      <c r="O85" s="46"/>
    </row>
    <row r="86" spans="13:15">
      <c r="M86" s="46"/>
      <c r="N86" s="46"/>
      <c r="O86" s="46"/>
    </row>
    <row r="87" spans="13:15">
      <c r="M87" s="46"/>
      <c r="N87" s="46"/>
      <c r="O87" s="46"/>
    </row>
    <row r="88" spans="13:15">
      <c r="M88" s="46"/>
      <c r="N88" s="46"/>
      <c r="O88" s="46"/>
    </row>
    <row r="89" spans="13:15">
      <c r="M89" s="46"/>
      <c r="N89" s="46"/>
      <c r="O89" s="46"/>
    </row>
  </sheetData>
  <mergeCells count="17">
    <mergeCell ref="B12:B13"/>
    <mergeCell ref="C12:C13"/>
    <mergeCell ref="D12:D13"/>
    <mergeCell ref="E12:E13"/>
    <mergeCell ref="B25:B26"/>
    <mergeCell ref="C25:C26"/>
    <mergeCell ref="D25:D26"/>
    <mergeCell ref="A1:N1"/>
    <mergeCell ref="I2:J2"/>
    <mergeCell ref="B6:B7"/>
    <mergeCell ref="C6:C7"/>
    <mergeCell ref="D6:D7"/>
    <mergeCell ref="E25:E26"/>
    <mergeCell ref="F25:F26"/>
    <mergeCell ref="C30:F30"/>
    <mergeCell ref="C31:F32"/>
    <mergeCell ref="B30:B32"/>
  </mergeCells>
  <phoneticPr fontId="1"/>
  <printOptions horizontalCentered="1"/>
  <pageMargins left="0.70866141732283472" right="0.70866141732283472" top="0.74803149606299213" bottom="0.74803149606299213" header="0.31496062992125984" footer="0.31496062992125984"/>
  <pageSetup paperSize="8" scale="65" fitToHeight="0" orientation="landscape" blackAndWhite="1" r:id="rId1"/>
  <rowBreaks count="1" manualBreakCount="1">
    <brk id="57" max="17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89"/>
  <sheetViews>
    <sheetView view="pageBreakPreview" topLeftCell="A28" zoomScale="60" zoomScaleNormal="100" workbookViewId="0">
      <selection activeCell="N11" sqref="N11"/>
    </sheetView>
  </sheetViews>
  <sheetFormatPr defaultColWidth="8.69921875" defaultRowHeight="18"/>
  <cols>
    <col min="1" max="1" width="4.09765625" style="1" customWidth="1"/>
    <col min="2" max="2" width="15.69921875" style="95" customWidth="1"/>
    <col min="3" max="6" width="20.59765625" style="95" customWidth="1"/>
    <col min="7" max="7" width="10.69921875" style="205" customWidth="1"/>
    <col min="8" max="8" width="5.59765625" style="55" customWidth="1"/>
    <col min="9" max="9" width="11.09765625" style="1" bestFit="1" customWidth="1"/>
    <col min="10" max="10" width="19.19921875" style="1" customWidth="1"/>
    <col min="11" max="11" width="35.69921875" style="1" customWidth="1"/>
    <col min="12" max="12" width="5.69921875" style="1" customWidth="1"/>
    <col min="13" max="13" width="11.5" style="1" bestFit="1" customWidth="1"/>
    <col min="14" max="14" width="15.69921875" style="1" customWidth="1"/>
    <col min="15" max="15" width="43" style="1" customWidth="1"/>
    <col min="16" max="16" width="5.69921875" style="1" customWidth="1"/>
    <col min="17" max="17" width="10.5" style="1" bestFit="1" customWidth="1"/>
    <col min="18" max="16384" width="8.69921875" style="1"/>
  </cols>
  <sheetData>
    <row r="1" spans="1:17" ht="78" customHeight="1">
      <c r="A1" s="303" t="str">
        <f>K4</f>
        <v>【概算】サイバニクスA棟(CD：62946)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81">
        <f ca="1">NOW()</f>
        <v>44466.455727314817</v>
      </c>
      <c r="P1" s="82"/>
    </row>
    <row r="2" spans="1:17" s="8" customFormat="1" ht="25.2" customHeight="1">
      <c r="A2" s="2"/>
      <c r="B2" s="134" t="s">
        <v>85</v>
      </c>
      <c r="C2" s="135" t="s">
        <v>254</v>
      </c>
      <c r="D2" s="135" t="s">
        <v>253</v>
      </c>
      <c r="E2" s="135" t="s">
        <v>252</v>
      </c>
      <c r="F2" s="135" t="s">
        <v>256</v>
      </c>
      <c r="G2" s="136"/>
      <c r="H2" s="5"/>
      <c r="I2" s="306" t="s">
        <v>15</v>
      </c>
      <c r="J2" s="306"/>
      <c r="K2" s="6">
        <v>101</v>
      </c>
      <c r="L2" s="7" t="s">
        <v>30</v>
      </c>
      <c r="M2" s="7"/>
      <c r="N2" s="7"/>
      <c r="O2" s="7"/>
      <c r="P2" s="7" t="s">
        <v>217</v>
      </c>
    </row>
    <row r="3" spans="1:17" s="8" customFormat="1" ht="25.2" customHeight="1">
      <c r="A3" s="2"/>
      <c r="B3" s="137">
        <f>ROUND(SUM(C36:C994),2)</f>
        <v>2.6</v>
      </c>
      <c r="C3" s="138" t="str">
        <f>SUM(D36:D994)&amp;"t ("&amp;ROUND(SUM(D36:D994)/$B$3,1)*100&amp;"%)"</f>
        <v>2.6t (100%)</v>
      </c>
      <c r="D3" s="138" t="str">
        <f t="shared" ref="D3:F3" si="0">SUM(E36:E994)&amp;"t ("&amp;ROUND(SUM(E36:E994)/$B$3,1)*100&amp;"%)"</f>
        <v>2.6t (100%)</v>
      </c>
      <c r="E3" s="138" t="str">
        <f t="shared" si="0"/>
        <v>0t (0%)</v>
      </c>
      <c r="F3" s="138" t="str">
        <f t="shared" si="0"/>
        <v>0t (0%)</v>
      </c>
      <c r="G3" s="139"/>
      <c r="H3" s="5"/>
      <c r="I3" s="118" t="s">
        <v>12</v>
      </c>
      <c r="J3" s="118" t="s">
        <v>25</v>
      </c>
      <c r="K3" s="118" t="s">
        <v>146</v>
      </c>
      <c r="L3" s="7"/>
      <c r="M3" s="118" t="s">
        <v>12</v>
      </c>
      <c r="N3" s="118" t="s">
        <v>25</v>
      </c>
      <c r="O3" s="118" t="s">
        <v>26</v>
      </c>
      <c r="P3" s="7"/>
    </row>
    <row r="4" spans="1:17" s="8" customFormat="1" ht="25.2" customHeight="1">
      <c r="A4" s="92"/>
      <c r="B4" s="140"/>
      <c r="C4" s="140"/>
      <c r="D4" s="140"/>
      <c r="E4" s="140"/>
      <c r="F4" s="140"/>
      <c r="G4" s="140"/>
      <c r="H4" s="5"/>
      <c r="I4" s="121" t="s">
        <v>228</v>
      </c>
      <c r="J4" s="122"/>
      <c r="K4" s="121" t="s">
        <v>188</v>
      </c>
      <c r="L4" s="61"/>
      <c r="M4" s="59" t="s">
        <v>208</v>
      </c>
      <c r="N4" s="67"/>
      <c r="O4" s="6"/>
      <c r="P4" s="7"/>
    </row>
    <row r="5" spans="1:17" s="8" customFormat="1" ht="25.2" customHeight="1" thickBot="1">
      <c r="A5" s="2"/>
      <c r="B5" s="141" t="s">
        <v>20</v>
      </c>
      <c r="C5" s="141"/>
      <c r="D5" s="141"/>
      <c r="E5" s="141"/>
      <c r="F5" s="141"/>
      <c r="G5" s="140"/>
      <c r="H5" s="5"/>
      <c r="I5" s="121"/>
      <c r="J5" s="122"/>
      <c r="K5" s="121" t="s">
        <v>169</v>
      </c>
      <c r="L5" s="61"/>
      <c r="M5" s="6"/>
      <c r="N5" s="67">
        <v>364337</v>
      </c>
      <c r="O5" s="85" t="s">
        <v>184</v>
      </c>
      <c r="P5" s="7"/>
    </row>
    <row r="6" spans="1:17" s="8" customFormat="1" ht="25.2" customHeight="1" thickTop="1">
      <c r="A6" s="2"/>
      <c r="B6" s="314" t="s">
        <v>12</v>
      </c>
      <c r="C6" s="315" t="s">
        <v>220</v>
      </c>
      <c r="D6" s="316" t="s">
        <v>225</v>
      </c>
      <c r="E6" s="142" t="s">
        <v>171</v>
      </c>
      <c r="F6" s="143" t="s">
        <v>248</v>
      </c>
      <c r="G6" s="144"/>
      <c r="H6" s="5"/>
      <c r="I6" s="121"/>
      <c r="J6" s="122"/>
      <c r="K6" s="121"/>
      <c r="L6" s="61"/>
      <c r="M6" s="6"/>
      <c r="N6" s="67">
        <v>286648</v>
      </c>
      <c r="O6" s="85" t="s">
        <v>185</v>
      </c>
      <c r="P6" s="7"/>
    </row>
    <row r="7" spans="1:17" s="8" customFormat="1" ht="25.2" customHeight="1">
      <c r="A7" s="2"/>
      <c r="B7" s="314"/>
      <c r="C7" s="315"/>
      <c r="D7" s="317"/>
      <c r="E7" s="145" t="s">
        <v>145</v>
      </c>
      <c r="F7" s="146" t="s">
        <v>219</v>
      </c>
      <c r="G7" s="144"/>
      <c r="H7" s="5"/>
      <c r="I7" s="121" t="s">
        <v>86</v>
      </c>
      <c r="J7" s="122">
        <f>D27</f>
        <v>364337</v>
      </c>
      <c r="K7" s="121" t="s">
        <v>32</v>
      </c>
      <c r="L7" s="61"/>
      <c r="M7" s="60"/>
      <c r="N7" s="62">
        <v>650985</v>
      </c>
      <c r="O7" s="60"/>
      <c r="P7" s="7"/>
    </row>
    <row r="8" spans="1:17" s="8" customFormat="1" ht="25.2" customHeight="1">
      <c r="A8" s="2"/>
      <c r="B8" s="147" t="s">
        <v>19</v>
      </c>
      <c r="C8" s="226">
        <v>350000</v>
      </c>
      <c r="D8" s="149">
        <f>SUMIF(I9:I31,"ZAIRYO",J9:J31)+SUMIF(M4:M63,"ZAIRYO",N4:N63)</f>
        <v>364337</v>
      </c>
      <c r="E8" s="215">
        <v>2.57</v>
      </c>
      <c r="F8" s="105">
        <v>0</v>
      </c>
      <c r="G8" s="140"/>
      <c r="H8" s="5"/>
      <c r="I8" s="121" t="s">
        <v>264</v>
      </c>
      <c r="J8" s="122">
        <f>D28</f>
        <v>321648</v>
      </c>
      <c r="K8" s="121" t="s">
        <v>33</v>
      </c>
      <c r="L8" s="61"/>
      <c r="M8" s="25"/>
      <c r="N8" s="68"/>
      <c r="O8" s="25"/>
      <c r="P8" s="7"/>
    </row>
    <row r="9" spans="1:17" s="8" customFormat="1" ht="25.2" customHeight="1" thickBot="1">
      <c r="A9" s="2"/>
      <c r="B9" s="151"/>
      <c r="C9" s="151"/>
      <c r="D9" s="152"/>
      <c r="E9" s="153" t="str">
        <f>ROUND(E8/B3*100,2)&amp;"%"</f>
        <v>98.85%</v>
      </c>
      <c r="F9" s="104">
        <v>0</v>
      </c>
      <c r="G9" s="154"/>
      <c r="H9" s="5"/>
      <c r="I9" s="121"/>
      <c r="J9" s="122"/>
      <c r="K9" s="121"/>
      <c r="L9" s="61"/>
      <c r="M9" s="60" t="s">
        <v>209</v>
      </c>
      <c r="N9" s="65"/>
      <c r="O9" s="101"/>
      <c r="P9" s="7"/>
    </row>
    <row r="10" spans="1:17" s="8" customFormat="1" ht="25.2" customHeight="1" thickTop="1">
      <c r="A10" s="2"/>
      <c r="B10" s="94"/>
      <c r="C10" s="94"/>
      <c r="D10" s="94"/>
      <c r="E10" s="94"/>
      <c r="F10" s="94"/>
      <c r="G10" s="144"/>
      <c r="H10" s="5"/>
      <c r="I10" s="123"/>
      <c r="J10" s="123"/>
      <c r="K10" s="123"/>
      <c r="L10" s="7"/>
      <c r="M10" s="59" t="s">
        <v>83</v>
      </c>
      <c r="N10" s="65">
        <v>35000</v>
      </c>
      <c r="O10" s="59" t="s">
        <v>186</v>
      </c>
      <c r="P10" s="7"/>
      <c r="Q10" s="8" t="s">
        <v>196</v>
      </c>
    </row>
    <row r="11" spans="1:17" s="8" customFormat="1" ht="25.2" customHeight="1" thickBot="1">
      <c r="A11" s="2"/>
      <c r="B11" s="141" t="s">
        <v>17</v>
      </c>
      <c r="C11" s="94"/>
      <c r="D11" s="94"/>
      <c r="E11" s="94"/>
      <c r="F11" s="94"/>
      <c r="G11" s="144"/>
      <c r="H11" s="5"/>
      <c r="I11" s="123" t="s">
        <v>207</v>
      </c>
      <c r="J11" s="123"/>
      <c r="K11" s="123"/>
      <c r="L11" s="7"/>
      <c r="M11" s="59" t="s">
        <v>112</v>
      </c>
      <c r="N11" s="247">
        <v>35000</v>
      </c>
      <c r="O11" s="60"/>
      <c r="P11" s="7"/>
      <c r="Q11" s="8" t="s">
        <v>195</v>
      </c>
    </row>
    <row r="12" spans="1:17" s="8" customFormat="1" ht="25.2" customHeight="1" thickTop="1">
      <c r="A12" s="2"/>
      <c r="B12" s="314" t="s">
        <v>12</v>
      </c>
      <c r="C12" s="315" t="s">
        <v>221</v>
      </c>
      <c r="D12" s="318" t="s">
        <v>227</v>
      </c>
      <c r="E12" s="320" t="s">
        <v>225</v>
      </c>
      <c r="F12" s="143" t="s">
        <v>248</v>
      </c>
      <c r="G12" s="144"/>
      <c r="H12" s="5"/>
      <c r="I12" s="121" t="s">
        <v>205</v>
      </c>
      <c r="J12" s="122"/>
      <c r="K12" s="121"/>
      <c r="L12" s="7"/>
      <c r="M12" s="86"/>
      <c r="N12" s="83"/>
      <c r="O12" s="80"/>
      <c r="P12" s="7"/>
      <c r="Q12" s="8" t="s">
        <v>197</v>
      </c>
    </row>
    <row r="13" spans="1:17" s="8" customFormat="1" ht="25.2" customHeight="1">
      <c r="A13" s="2"/>
      <c r="B13" s="314"/>
      <c r="C13" s="315"/>
      <c r="D13" s="319"/>
      <c r="E13" s="321"/>
      <c r="F13" s="146" t="s">
        <v>219</v>
      </c>
      <c r="G13" s="144"/>
      <c r="H13" s="5"/>
      <c r="I13" s="121" t="s">
        <v>206</v>
      </c>
      <c r="J13" s="122"/>
      <c r="K13" s="121"/>
      <c r="L13" s="7"/>
      <c r="M13" s="86"/>
      <c r="N13" s="83"/>
      <c r="O13" s="60"/>
      <c r="P13" s="7"/>
      <c r="Q13" s="8" t="s">
        <v>198</v>
      </c>
    </row>
    <row r="14" spans="1:17" s="8" customFormat="1" ht="25.2" customHeight="1">
      <c r="A14" s="2"/>
      <c r="B14" s="147" t="s">
        <v>46</v>
      </c>
      <c r="C14" s="155" t="s">
        <v>263</v>
      </c>
      <c r="D14" s="156">
        <f>IFERROR(E14/$B$3,"-")</f>
        <v>0</v>
      </c>
      <c r="E14" s="157">
        <f>SUMIF(I4:I3000,"GENSUN",J4:J3000)+SUMIF(M3:M6200,"GENSUN",N3:N6200)</f>
        <v>0</v>
      </c>
      <c r="F14" s="114"/>
      <c r="G14" s="158"/>
      <c r="H14" s="5"/>
      <c r="I14" s="121"/>
      <c r="J14" s="124"/>
      <c r="K14" s="121"/>
      <c r="L14" s="7"/>
      <c r="M14" s="86"/>
      <c r="N14" s="83"/>
      <c r="O14" s="60"/>
      <c r="P14" s="7"/>
    </row>
    <row r="15" spans="1:17" s="8" customFormat="1" ht="25.2" customHeight="1">
      <c r="A15" s="2"/>
      <c r="B15" s="147" t="s">
        <v>50</v>
      </c>
      <c r="C15" s="155" t="s">
        <v>263</v>
      </c>
      <c r="D15" s="156">
        <f>IFERROR(E15/$B$3,"-")</f>
        <v>0</v>
      </c>
      <c r="E15" s="157">
        <f>SUMIF(I4:I3000,"KANAMO",J4:J3000)+SUMIF(M4:M6300,"KANAMO",N4:N6300)</f>
        <v>0</v>
      </c>
      <c r="F15" s="114"/>
      <c r="G15" s="158"/>
      <c r="H15" s="5"/>
      <c r="I15" s="121"/>
      <c r="J15" s="122"/>
      <c r="K15" s="121"/>
      <c r="L15" s="7"/>
      <c r="M15" s="86"/>
      <c r="N15" s="83"/>
      <c r="O15" s="80"/>
      <c r="P15" s="7"/>
    </row>
    <row r="16" spans="1:17" s="8" customFormat="1" ht="25.2" customHeight="1" thickBot="1">
      <c r="A16" s="2"/>
      <c r="B16" s="147" t="s">
        <v>6</v>
      </c>
      <c r="C16" s="155" t="s">
        <v>263</v>
      </c>
      <c r="D16" s="156">
        <f>IFERROR(E16/$B$3,"-")</f>
        <v>0</v>
      </c>
      <c r="E16" s="157">
        <f>SUMIF(I3:I3330,"ITIZI",J3:J3330)+SUMIF(M4:M3332,"ITIZI",N4:N3332)</f>
        <v>0</v>
      </c>
      <c r="F16" s="114"/>
      <c r="G16" s="158"/>
      <c r="H16" s="5"/>
      <c r="I16" s="121"/>
      <c r="J16" s="122"/>
      <c r="K16" s="121"/>
      <c r="L16" s="7"/>
      <c r="M16" s="86"/>
      <c r="N16" s="83"/>
      <c r="O16" s="86"/>
      <c r="P16" s="7"/>
    </row>
    <row r="17" spans="1:18" s="8" customFormat="1" ht="25.2" customHeight="1" thickTop="1">
      <c r="A17" s="2"/>
      <c r="B17" s="147" t="s">
        <v>2</v>
      </c>
      <c r="C17" s="155" t="s">
        <v>263</v>
      </c>
      <c r="D17" s="156">
        <f>IFERROR(E17/$B$3,"-")</f>
        <v>0</v>
      </c>
      <c r="E17" s="157">
        <f>SUMIF(I4:I3100,"SYOMO",J4:J3100)+SUMIF(M4:M6600,"SYOMO",N4:N6600)</f>
        <v>0</v>
      </c>
      <c r="F17" s="114"/>
      <c r="G17" s="158"/>
      <c r="H17" s="5"/>
      <c r="I17" s="121"/>
      <c r="J17" s="122"/>
      <c r="K17" s="121"/>
      <c r="L17" s="7"/>
      <c r="M17" s="87"/>
      <c r="N17" s="88"/>
      <c r="O17" s="87"/>
      <c r="P17" s="7"/>
    </row>
    <row r="18" spans="1:18" s="8" customFormat="1" ht="25.2" customHeight="1">
      <c r="A18" s="2"/>
      <c r="B18" s="159" t="s">
        <v>5</v>
      </c>
      <c r="C18" s="155" t="s">
        <v>263</v>
      </c>
      <c r="D18" s="160">
        <f>IFERROR($E$18/$K$2,"-")</f>
        <v>2412.3564356435645</v>
      </c>
      <c r="E18" s="161">
        <f>SUMIF(I3:I3333,"ROMU",J3:J3333)+SUMIF(M3:M3333,"ROMU",N3:N3333)</f>
        <v>243648</v>
      </c>
      <c r="F18" s="114"/>
      <c r="G18" s="158"/>
      <c r="H18" s="5"/>
      <c r="I18" s="121"/>
      <c r="J18" s="122"/>
      <c r="K18" s="121"/>
      <c r="L18" s="7"/>
      <c r="M18" s="60"/>
      <c r="N18" s="62"/>
      <c r="O18" s="60"/>
      <c r="P18" s="7"/>
    </row>
    <row r="19" spans="1:18" s="8" customFormat="1" ht="25.2" customHeight="1">
      <c r="A19" s="2"/>
      <c r="B19" s="147" t="s">
        <v>51</v>
      </c>
      <c r="C19" s="155" t="s">
        <v>263</v>
      </c>
      <c r="D19" s="156">
        <f>IFERROR(E19/$B$3,"-")</f>
        <v>0</v>
      </c>
      <c r="E19" s="157">
        <f>SUMIF(I4:I3600,"KENSA",J4:J3600)+SUMIF(M4:M6600,"KENSA",N4:N6600)</f>
        <v>0</v>
      </c>
      <c r="F19" s="115"/>
      <c r="G19" s="162"/>
      <c r="H19" s="22"/>
      <c r="I19" s="121"/>
      <c r="J19" s="122"/>
      <c r="K19" s="121"/>
      <c r="L19" s="7"/>
      <c r="M19" s="60"/>
      <c r="N19" s="62"/>
      <c r="O19" s="60"/>
      <c r="P19" s="7"/>
    </row>
    <row r="20" spans="1:18" s="8" customFormat="1" ht="25.2" customHeight="1">
      <c r="A20" s="2"/>
      <c r="B20" s="147" t="s">
        <v>52</v>
      </c>
      <c r="C20" s="155" t="s">
        <v>263</v>
      </c>
      <c r="D20" s="156">
        <f>IFERROR(E20/$B$3,"-")</f>
        <v>0</v>
      </c>
      <c r="E20" s="157">
        <f>SUMIF(I11:I37,"MEKKI",J3:J3333)+SUMIF(M3:M3333,"MEKKi",N3:N3333)</f>
        <v>0</v>
      </c>
      <c r="F20" s="115"/>
      <c r="G20" s="162"/>
      <c r="H20" s="22"/>
      <c r="I20" s="121"/>
      <c r="J20" s="124"/>
      <c r="K20" s="121"/>
      <c r="L20" s="7"/>
      <c r="M20" s="60"/>
      <c r="N20" s="62"/>
      <c r="O20" s="60"/>
      <c r="P20" s="7"/>
    </row>
    <row r="21" spans="1:18" s="8" customFormat="1" ht="25.2" customHeight="1" thickBot="1">
      <c r="A21" s="2"/>
      <c r="B21" s="163" t="s">
        <v>8</v>
      </c>
      <c r="C21" s="155" t="s">
        <v>263</v>
      </c>
      <c r="D21" s="156">
        <f>IFERROR(E21/$B$3,"-")</f>
        <v>30000</v>
      </c>
      <c r="E21" s="164">
        <f>SUMIF(I3:I3333,"UNSO",J3:J3333)+SUMIF(M4:M3333,"UNSO",N4:N3333)</f>
        <v>78000</v>
      </c>
      <c r="F21" s="116">
        <v>35000</v>
      </c>
      <c r="G21" s="162"/>
      <c r="H21" s="5"/>
      <c r="I21" s="121"/>
      <c r="J21" s="122"/>
      <c r="K21" s="121"/>
      <c r="L21" s="7"/>
      <c r="M21" s="60"/>
      <c r="N21" s="62"/>
      <c r="O21" s="60"/>
      <c r="P21" s="7"/>
    </row>
    <row r="22" spans="1:18" s="8" customFormat="1" ht="25.2" customHeight="1" thickBot="1">
      <c r="A22" s="2"/>
      <c r="B22" s="165" t="s">
        <v>4</v>
      </c>
      <c r="C22" s="166">
        <f>SUM(C14:C21)</f>
        <v>0</v>
      </c>
      <c r="D22" s="167"/>
      <c r="E22" s="168">
        <f>SUM(E14:E21)</f>
        <v>321648</v>
      </c>
      <c r="F22" s="169">
        <f>SUM(F14:F21)</f>
        <v>35000</v>
      </c>
      <c r="G22" s="170"/>
      <c r="H22" s="4"/>
      <c r="I22" s="121"/>
      <c r="J22" s="122"/>
      <c r="K22" s="121"/>
      <c r="L22" s="7"/>
      <c r="M22" s="60"/>
      <c r="N22" s="62"/>
      <c r="O22" s="60"/>
      <c r="P22" s="7"/>
    </row>
    <row r="23" spans="1:18" s="8" customFormat="1" ht="25.2" customHeight="1" thickTop="1">
      <c r="A23" s="2"/>
      <c r="B23" s="141"/>
      <c r="C23" s="141"/>
      <c r="D23" s="141"/>
      <c r="E23" s="141"/>
      <c r="F23" s="141"/>
      <c r="G23" s="140"/>
      <c r="H23" s="4"/>
      <c r="I23" s="121"/>
      <c r="J23" s="124"/>
      <c r="K23" s="121"/>
      <c r="L23" s="7"/>
      <c r="M23" s="60"/>
      <c r="N23" s="62"/>
      <c r="O23" s="60"/>
      <c r="P23" s="7"/>
    </row>
    <row r="24" spans="1:18" s="8" customFormat="1" ht="25.2" customHeight="1" thickBot="1">
      <c r="A24" s="2"/>
      <c r="B24" s="141" t="s">
        <v>18</v>
      </c>
      <c r="C24" s="141"/>
      <c r="D24" s="141"/>
      <c r="E24" s="141"/>
      <c r="F24" s="141"/>
      <c r="G24" s="140"/>
      <c r="H24" s="4"/>
      <c r="I24" s="25"/>
      <c r="J24" s="26"/>
      <c r="K24" s="25"/>
      <c r="L24" s="7"/>
      <c r="M24" s="60"/>
      <c r="N24" s="62"/>
      <c r="O24" s="60"/>
      <c r="P24" s="7"/>
    </row>
    <row r="25" spans="1:18" s="8" customFormat="1" ht="25.2" customHeight="1" thickTop="1">
      <c r="A25" s="2"/>
      <c r="B25" s="314" t="s">
        <v>12</v>
      </c>
      <c r="C25" s="315" t="s">
        <v>1</v>
      </c>
      <c r="D25" s="322" t="s">
        <v>222</v>
      </c>
      <c r="E25" s="323" t="s">
        <v>72</v>
      </c>
      <c r="F25" s="325" t="s">
        <v>73</v>
      </c>
      <c r="G25" s="171"/>
      <c r="H25" s="4"/>
      <c r="I25" s="90"/>
      <c r="J25" s="91"/>
      <c r="K25" s="90"/>
      <c r="L25" s="7"/>
      <c r="M25" s="60"/>
      <c r="N25" s="62"/>
      <c r="O25" s="60"/>
      <c r="P25" s="7"/>
    </row>
    <row r="26" spans="1:18" s="8" customFormat="1" ht="25.2" customHeight="1">
      <c r="A26" s="2"/>
      <c r="B26" s="314"/>
      <c r="C26" s="315"/>
      <c r="D26" s="322"/>
      <c r="E26" s="324"/>
      <c r="F26" s="314"/>
      <c r="G26" s="172"/>
      <c r="H26" s="4"/>
      <c r="I26" s="25"/>
      <c r="J26" s="26"/>
      <c r="K26" s="25"/>
      <c r="L26" s="7"/>
      <c r="M26" s="60"/>
      <c r="N26" s="62"/>
      <c r="O26" s="60"/>
      <c r="P26" s="7"/>
    </row>
    <row r="27" spans="1:18" s="8" customFormat="1" ht="25.2" customHeight="1">
      <c r="A27" s="2"/>
      <c r="B27" s="147" t="s">
        <v>19</v>
      </c>
      <c r="C27" s="173">
        <f>SUMIF(I3:I3333,"ZYOSAN",J3:J3333)+SUMIF(M3:M3333,"ZYOSAN",N3:N3333)</f>
        <v>364337</v>
      </c>
      <c r="D27" s="174">
        <f>D8</f>
        <v>364337</v>
      </c>
      <c r="E27" s="175" t="str">
        <f>INT(IFERROR(D27/C27*100,"-"))&amp;"%"</f>
        <v>100%</v>
      </c>
      <c r="F27" s="176">
        <f>C27-D27</f>
        <v>0</v>
      </c>
      <c r="G27" s="140"/>
      <c r="H27" s="4"/>
      <c r="I27" s="25"/>
      <c r="J27" s="26"/>
      <c r="K27" s="25"/>
      <c r="L27" s="7"/>
      <c r="M27" s="59"/>
      <c r="N27" s="65"/>
      <c r="O27" s="59"/>
      <c r="P27" s="7"/>
    </row>
    <row r="28" spans="1:18" s="8" customFormat="1" ht="25.2" customHeight="1" thickBot="1">
      <c r="A28" s="2"/>
      <c r="B28" s="163" t="s">
        <v>16</v>
      </c>
      <c r="C28" s="177">
        <f>SUMIF(I3:I3333,"KYOSAN",J3:J3333)+SUMIF(M3:M3333,"KYOSAN",N3:N3333)</f>
        <v>321648</v>
      </c>
      <c r="D28" s="178">
        <f>E22</f>
        <v>321648</v>
      </c>
      <c r="E28" s="179" t="str">
        <f>INT(IFERROR(D28/C28*100,"-"))&amp;"%"</f>
        <v>100%</v>
      </c>
      <c r="F28" s="180">
        <f>C28-D28</f>
        <v>0</v>
      </c>
      <c r="G28" s="140"/>
      <c r="H28" s="4"/>
      <c r="I28" s="25"/>
      <c r="J28" s="26"/>
      <c r="K28" s="25"/>
      <c r="L28" s="7"/>
      <c r="M28" s="59"/>
      <c r="N28" s="65"/>
      <c r="O28" s="59"/>
      <c r="P28" s="7"/>
    </row>
    <row r="29" spans="1:18" s="8" customFormat="1" ht="25.2" customHeight="1" thickTop="1">
      <c r="A29" s="2"/>
      <c r="B29" s="181" t="s">
        <v>117</v>
      </c>
      <c r="C29" s="182">
        <f>SUM(C27:C28)</f>
        <v>685985</v>
      </c>
      <c r="D29" s="183">
        <f>SUM(D27:D28)</f>
        <v>685985</v>
      </c>
      <c r="E29" s="184" t="str">
        <f>ROUND(100*D29/C29,2)&amp;"%"</f>
        <v>100%</v>
      </c>
      <c r="F29" s="84">
        <f>C29-D29</f>
        <v>0</v>
      </c>
      <c r="G29" s="185"/>
      <c r="H29" s="4"/>
      <c r="I29" s="90"/>
      <c r="J29" s="91"/>
      <c r="K29" s="90"/>
      <c r="L29" s="7"/>
      <c r="M29" s="59"/>
      <c r="N29" s="65"/>
      <c r="O29" s="60"/>
      <c r="P29" s="7"/>
    </row>
    <row r="30" spans="1:18" ht="25.2" customHeight="1" thickBot="1">
      <c r="A30" s="2"/>
      <c r="B30" s="311" t="s">
        <v>255</v>
      </c>
      <c r="C30" s="312" t="s">
        <v>270</v>
      </c>
      <c r="D30" s="313"/>
      <c r="E30" s="313"/>
      <c r="F30" s="313"/>
      <c r="G30" s="136"/>
      <c r="H30" s="28"/>
      <c r="I30" s="25"/>
      <c r="J30" s="26"/>
      <c r="K30" s="25"/>
      <c r="L30" s="29"/>
      <c r="M30" s="86"/>
      <c r="N30" s="83"/>
      <c r="O30" s="80"/>
      <c r="P30" s="7"/>
      <c r="Q30" s="8"/>
      <c r="R30" s="8"/>
    </row>
    <row r="31" spans="1:18" ht="25.2" customHeight="1" thickTop="1">
      <c r="A31" s="2"/>
      <c r="B31" s="311"/>
      <c r="C31" s="313"/>
      <c r="D31" s="313"/>
      <c r="E31" s="313"/>
      <c r="F31" s="313"/>
      <c r="G31" s="136"/>
      <c r="H31" s="31"/>
      <c r="I31" s="6"/>
      <c r="J31" s="9"/>
      <c r="K31" s="6"/>
      <c r="L31" s="30"/>
      <c r="M31" s="87"/>
      <c r="N31" s="88"/>
      <c r="O31" s="87"/>
      <c r="P31" s="7"/>
      <c r="Q31" s="8"/>
      <c r="R31" s="8"/>
    </row>
    <row r="32" spans="1:18" ht="25.2" customHeight="1">
      <c r="A32" s="2"/>
      <c r="B32" s="311"/>
      <c r="C32" s="313"/>
      <c r="D32" s="313"/>
      <c r="E32" s="313"/>
      <c r="F32" s="313"/>
      <c r="G32" s="136"/>
      <c r="H32" s="31"/>
      <c r="I32" s="6"/>
      <c r="J32" s="9"/>
      <c r="K32" s="6"/>
      <c r="L32" s="30"/>
      <c r="M32" s="60"/>
      <c r="N32" s="62"/>
      <c r="O32" s="60"/>
      <c r="P32" s="7"/>
      <c r="Q32" s="8"/>
      <c r="R32" s="8"/>
    </row>
    <row r="33" spans="1:18" ht="25.2" customHeight="1">
      <c r="A33" s="2"/>
      <c r="B33" s="89"/>
      <c r="C33" s="89"/>
      <c r="D33" s="89"/>
      <c r="E33" s="89"/>
      <c r="F33" s="89"/>
      <c r="G33" s="185"/>
      <c r="H33" s="31"/>
      <c r="I33" s="25"/>
      <c r="J33" s="26"/>
      <c r="K33" s="25"/>
      <c r="L33" s="30"/>
      <c r="M33" s="80"/>
      <c r="N33" s="75"/>
      <c r="O33" s="80"/>
      <c r="P33" s="7"/>
      <c r="Q33" s="8"/>
      <c r="R33" s="8"/>
    </row>
    <row r="34" spans="1:18" ht="25.2" customHeight="1">
      <c r="A34" s="2"/>
      <c r="B34" s="89" t="s">
        <v>249</v>
      </c>
      <c r="C34" s="89"/>
      <c r="D34" s="89"/>
      <c r="E34" s="89"/>
      <c r="F34" s="89"/>
      <c r="G34" s="185"/>
      <c r="H34" s="31"/>
      <c r="I34" s="6"/>
      <c r="J34" s="9"/>
      <c r="K34" s="6"/>
      <c r="L34" s="30"/>
      <c r="M34" s="80"/>
      <c r="N34" s="75"/>
      <c r="O34" s="80"/>
      <c r="P34" s="7"/>
      <c r="Q34" s="8"/>
      <c r="R34" s="8"/>
    </row>
    <row r="35" spans="1:18" ht="25.2" customHeight="1">
      <c r="A35" s="2"/>
      <c r="B35" s="120" t="s">
        <v>250</v>
      </c>
      <c r="C35" s="120" t="s">
        <v>0</v>
      </c>
      <c r="D35" s="216" t="s">
        <v>119</v>
      </c>
      <c r="E35" s="216" t="s">
        <v>120</v>
      </c>
      <c r="F35" s="217" t="s">
        <v>257</v>
      </c>
      <c r="G35" s="218" t="s">
        <v>258</v>
      </c>
      <c r="H35" s="31"/>
      <c r="I35" s="25"/>
      <c r="J35" s="26"/>
      <c r="K35" s="25"/>
      <c r="L35" s="30"/>
      <c r="M35" s="80"/>
      <c r="N35" s="75"/>
      <c r="O35" s="80"/>
      <c r="P35" s="7"/>
      <c r="Q35" s="8"/>
      <c r="R35" s="8"/>
    </row>
    <row r="36" spans="1:18" ht="25.2" customHeight="1">
      <c r="A36" s="2"/>
      <c r="B36" s="219" t="s">
        <v>268</v>
      </c>
      <c r="C36" s="125">
        <v>2.6</v>
      </c>
      <c r="D36" s="220"/>
      <c r="E36" s="220"/>
      <c r="F36" s="131"/>
      <c r="G36" s="131"/>
      <c r="H36" s="31"/>
      <c r="I36" s="6"/>
      <c r="J36" s="9"/>
      <c r="K36" s="6"/>
      <c r="L36" s="30"/>
      <c r="M36" s="80"/>
      <c r="N36" s="75"/>
      <c r="O36" s="80"/>
      <c r="P36" s="2"/>
      <c r="Q36" s="8"/>
      <c r="R36" s="8"/>
    </row>
    <row r="37" spans="1:18" ht="25.2" customHeight="1">
      <c r="A37" s="4"/>
      <c r="B37" s="221"/>
      <c r="C37" s="125"/>
      <c r="D37" s="220"/>
      <c r="E37" s="220"/>
      <c r="F37" s="131"/>
      <c r="G37" s="131"/>
      <c r="H37" s="31"/>
      <c r="I37" s="25"/>
      <c r="J37" s="26"/>
      <c r="K37" s="25"/>
      <c r="L37" s="30"/>
      <c r="M37" s="59"/>
      <c r="N37" s="65"/>
      <c r="O37" s="59"/>
      <c r="P37" s="29"/>
    </row>
    <row r="38" spans="1:18" ht="19.8">
      <c r="A38" s="93"/>
      <c r="B38" s="219"/>
      <c r="C38" s="125"/>
      <c r="D38" s="220"/>
      <c r="E38" s="220"/>
      <c r="F38" s="131"/>
      <c r="G38" s="131"/>
      <c r="H38" s="31"/>
      <c r="I38" s="6"/>
      <c r="J38" s="9"/>
      <c r="K38" s="6"/>
      <c r="L38" s="30"/>
      <c r="M38" s="60"/>
      <c r="N38" s="62"/>
      <c r="O38" s="60" t="s">
        <v>121</v>
      </c>
      <c r="P38" s="35"/>
    </row>
    <row r="39" spans="1:18" ht="19.8">
      <c r="A39" s="119"/>
      <c r="B39" s="221" t="s">
        <v>259</v>
      </c>
      <c r="C39" s="125"/>
      <c r="D39" s="131">
        <v>2.6</v>
      </c>
      <c r="E39" s="131">
        <v>2.6</v>
      </c>
      <c r="F39" s="131">
        <v>0</v>
      </c>
      <c r="G39" s="131">
        <v>0</v>
      </c>
      <c r="H39" s="31"/>
      <c r="I39" s="25"/>
      <c r="J39" s="26"/>
      <c r="K39" s="25"/>
      <c r="L39" s="30"/>
      <c r="M39" s="60" t="s">
        <v>96</v>
      </c>
      <c r="N39" s="65">
        <v>301517</v>
      </c>
      <c r="O39" s="59" t="s">
        <v>19</v>
      </c>
      <c r="P39" s="35"/>
    </row>
    <row r="40" spans="1:18" ht="19.8">
      <c r="A40" s="119"/>
      <c r="B40" s="222"/>
      <c r="C40" s="125"/>
      <c r="D40" s="223"/>
      <c r="E40" s="223"/>
      <c r="F40" s="131"/>
      <c r="G40" s="131"/>
      <c r="H40" s="31"/>
      <c r="I40" s="6"/>
      <c r="J40" s="9"/>
      <c r="K40" s="6"/>
      <c r="L40" s="30"/>
      <c r="M40" s="59" t="s">
        <v>83</v>
      </c>
      <c r="N40" s="65">
        <v>43000</v>
      </c>
      <c r="O40" s="59" t="s">
        <v>8</v>
      </c>
      <c r="P40" s="35"/>
    </row>
    <row r="41" spans="1:18" ht="19.8">
      <c r="A41" s="119"/>
      <c r="B41" s="222"/>
      <c r="C41" s="125"/>
      <c r="D41" s="126"/>
      <c r="E41" s="126"/>
      <c r="F41" s="131"/>
      <c r="G41" s="131"/>
      <c r="H41" s="31"/>
      <c r="I41" s="25"/>
      <c r="J41" s="26"/>
      <c r="K41" s="25"/>
      <c r="L41" s="30"/>
      <c r="M41" s="80" t="s">
        <v>79</v>
      </c>
      <c r="N41" s="75">
        <v>243648</v>
      </c>
      <c r="O41" s="79" t="s">
        <v>167</v>
      </c>
      <c r="P41" s="35"/>
    </row>
    <row r="42" spans="1:18" ht="19.8">
      <c r="A42" s="119"/>
      <c r="B42" s="222"/>
      <c r="C42" s="125"/>
      <c r="D42" s="224"/>
      <c r="E42" s="224"/>
      <c r="F42" s="131"/>
      <c r="G42" s="131"/>
      <c r="H42" s="44"/>
      <c r="I42" s="6"/>
      <c r="J42" s="9"/>
      <c r="K42" s="6"/>
      <c r="L42" s="43"/>
      <c r="M42" s="59" t="s">
        <v>112</v>
      </c>
      <c r="N42" s="65">
        <v>588165</v>
      </c>
      <c r="O42" s="59"/>
      <c r="P42" s="35"/>
    </row>
    <row r="43" spans="1:18" ht="19.8">
      <c r="A43" s="119"/>
      <c r="B43" s="126"/>
      <c r="C43" s="127"/>
      <c r="D43" s="126"/>
      <c r="E43" s="126"/>
      <c r="F43" s="131"/>
      <c r="G43" s="131"/>
      <c r="H43" s="44"/>
      <c r="I43" s="25"/>
      <c r="J43" s="26"/>
      <c r="K43" s="25"/>
      <c r="L43" s="43"/>
      <c r="M43" s="6"/>
      <c r="N43" s="67"/>
      <c r="O43" s="59"/>
      <c r="P43" s="35"/>
    </row>
    <row r="44" spans="1:18" ht="19.8">
      <c r="A44" s="30"/>
      <c r="B44" s="128"/>
      <c r="C44" s="128"/>
      <c r="D44" s="128"/>
      <c r="E44" s="128"/>
      <c r="F44" s="128"/>
      <c r="G44" s="128"/>
      <c r="H44" s="44"/>
      <c r="I44" s="6"/>
      <c r="J44" s="9"/>
      <c r="K44" s="6"/>
      <c r="L44" s="43"/>
      <c r="M44" s="59"/>
      <c r="N44" s="65"/>
      <c r="O44" s="59" t="s">
        <v>82</v>
      </c>
      <c r="P44" s="35"/>
    </row>
    <row r="45" spans="1:18" ht="19.8">
      <c r="A45" s="30"/>
      <c r="B45" s="128"/>
      <c r="C45" s="128"/>
      <c r="D45" s="128"/>
      <c r="E45" s="128"/>
      <c r="F45" s="128"/>
      <c r="G45" s="128"/>
      <c r="H45" s="44"/>
      <c r="I45" s="25"/>
      <c r="J45" s="26"/>
      <c r="K45" s="25"/>
      <c r="L45" s="43"/>
      <c r="M45" s="80" t="s">
        <v>96</v>
      </c>
      <c r="N45" s="75">
        <v>62820</v>
      </c>
      <c r="O45" s="80" t="s">
        <v>19</v>
      </c>
      <c r="P45" s="35"/>
    </row>
    <row r="46" spans="1:18" ht="19.8">
      <c r="A46" s="30"/>
      <c r="B46" s="128"/>
      <c r="C46" s="128"/>
      <c r="D46" s="128"/>
      <c r="E46" s="128"/>
      <c r="F46" s="128"/>
      <c r="G46" s="128"/>
      <c r="H46" s="44"/>
      <c r="I46" s="6"/>
      <c r="J46" s="9"/>
      <c r="K46" s="6"/>
      <c r="L46" s="43"/>
      <c r="M46" s="59"/>
      <c r="N46" s="65"/>
      <c r="O46" s="59"/>
    </row>
    <row r="47" spans="1:18" ht="19.8">
      <c r="A47" s="43"/>
      <c r="B47" s="129"/>
      <c r="C47" s="129"/>
      <c r="D47" s="129"/>
      <c r="E47" s="129"/>
      <c r="F47" s="129"/>
      <c r="G47" s="129"/>
      <c r="H47" s="44"/>
      <c r="I47" s="46"/>
      <c r="J47" s="46"/>
      <c r="K47" s="46"/>
      <c r="L47" s="43"/>
      <c r="M47" s="6"/>
      <c r="N47" s="67"/>
      <c r="O47" s="6"/>
    </row>
    <row r="48" spans="1:18" ht="19.8">
      <c r="A48" s="43"/>
      <c r="B48" s="129"/>
      <c r="C48" s="129"/>
      <c r="D48" s="129"/>
      <c r="E48" s="129"/>
      <c r="F48" s="129"/>
      <c r="G48" s="129"/>
      <c r="H48" s="44"/>
      <c r="I48" s="46"/>
      <c r="J48" s="46"/>
      <c r="K48" s="46"/>
      <c r="L48" s="43"/>
      <c r="M48" s="6"/>
      <c r="N48" s="67"/>
      <c r="O48" s="6"/>
    </row>
    <row r="49" spans="1:17" ht="19.8">
      <c r="A49" s="43"/>
      <c r="B49" s="128"/>
      <c r="C49" s="129"/>
      <c r="D49" s="129"/>
      <c r="E49" s="129"/>
      <c r="F49" s="129"/>
      <c r="G49" s="129"/>
      <c r="H49" s="44"/>
      <c r="I49" s="46"/>
      <c r="J49" s="46"/>
      <c r="K49" s="46"/>
      <c r="L49" s="43"/>
      <c r="M49" s="6"/>
      <c r="N49" s="67"/>
      <c r="O49" s="6"/>
    </row>
    <row r="50" spans="1:17" ht="19.8">
      <c r="A50" s="43"/>
      <c r="B50" s="128"/>
      <c r="C50" s="128"/>
      <c r="D50" s="128"/>
      <c r="E50" s="128"/>
      <c r="F50" s="128"/>
      <c r="G50" s="128"/>
      <c r="H50" s="44"/>
      <c r="I50" s="46"/>
      <c r="J50" s="46"/>
      <c r="K50" s="46"/>
      <c r="L50" s="43"/>
      <c r="M50" s="6"/>
      <c r="N50" s="67"/>
      <c r="O50" s="6"/>
    </row>
    <row r="51" spans="1:17" ht="19.8">
      <c r="A51" s="43"/>
      <c r="B51" s="128"/>
      <c r="C51" s="128"/>
      <c r="D51" s="128"/>
      <c r="E51" s="128"/>
      <c r="F51" s="128"/>
      <c r="G51" s="128"/>
      <c r="H51" s="44"/>
      <c r="I51" s="46"/>
      <c r="J51" s="46"/>
      <c r="K51" s="46"/>
      <c r="L51" s="43"/>
      <c r="M51" s="6"/>
      <c r="N51" s="67"/>
      <c r="O51" s="6"/>
    </row>
    <row r="52" spans="1:17" ht="19.8">
      <c r="A52" s="43"/>
      <c r="B52" s="128"/>
      <c r="C52" s="128"/>
      <c r="D52" s="128"/>
      <c r="E52" s="128"/>
      <c r="F52" s="128"/>
      <c r="G52" s="128"/>
      <c r="H52" s="49"/>
      <c r="I52" s="46"/>
      <c r="J52" s="46"/>
      <c r="K52" s="46"/>
      <c r="L52" s="43"/>
      <c r="M52" s="6"/>
      <c r="N52" s="67"/>
      <c r="O52" s="6"/>
    </row>
    <row r="53" spans="1:17" ht="19.8">
      <c r="A53" s="43"/>
      <c r="B53" s="128"/>
      <c r="C53" s="128"/>
      <c r="D53" s="128"/>
      <c r="E53" s="128"/>
      <c r="F53" s="128"/>
      <c r="G53" s="128"/>
      <c r="H53" s="49"/>
      <c r="I53" s="46"/>
      <c r="J53" s="46"/>
      <c r="K53" s="46"/>
      <c r="L53" s="43"/>
      <c r="M53" s="6"/>
      <c r="N53" s="67"/>
      <c r="O53" s="6"/>
    </row>
    <row r="54" spans="1:17" ht="19.8">
      <c r="A54" s="43"/>
      <c r="B54" s="128"/>
      <c r="C54" s="128"/>
      <c r="D54" s="128"/>
      <c r="E54" s="128"/>
      <c r="F54" s="128"/>
      <c r="G54" s="128"/>
      <c r="H54" s="44"/>
      <c r="I54" s="46"/>
      <c r="J54" s="46"/>
      <c r="K54" s="46"/>
      <c r="L54" s="43"/>
      <c r="M54" s="60"/>
      <c r="N54" s="62"/>
      <c r="O54" s="60"/>
    </row>
    <row r="55" spans="1:17" ht="19.8">
      <c r="A55" s="43"/>
      <c r="B55" s="128"/>
      <c r="C55" s="128"/>
      <c r="D55" s="128"/>
      <c r="E55" s="128"/>
      <c r="F55" s="128"/>
      <c r="G55" s="128"/>
      <c r="H55" s="53"/>
      <c r="I55" s="46"/>
      <c r="J55" s="46"/>
      <c r="K55" s="46"/>
      <c r="L55" s="43"/>
      <c r="M55" s="60"/>
      <c r="N55" s="62"/>
      <c r="O55" s="60"/>
    </row>
    <row r="56" spans="1:17" ht="19.8">
      <c r="A56" s="43"/>
      <c r="B56" s="133"/>
      <c r="C56" s="133"/>
      <c r="D56" s="133"/>
      <c r="E56" s="133"/>
      <c r="F56" s="133"/>
      <c r="G56" s="129"/>
      <c r="H56" s="53"/>
      <c r="I56" s="46"/>
      <c r="J56" s="46"/>
      <c r="K56" s="46"/>
      <c r="L56" s="43"/>
      <c r="M56" s="6"/>
      <c r="N56" s="67"/>
      <c r="O56" s="6"/>
    </row>
    <row r="57" spans="1:17" ht="18" customHeight="1">
      <c r="A57" s="43"/>
      <c r="B57" s="128"/>
      <c r="C57" s="128"/>
      <c r="D57" s="128"/>
      <c r="E57" s="128"/>
      <c r="F57" s="128"/>
      <c r="G57" s="128"/>
      <c r="H57" s="54"/>
      <c r="I57" s="46"/>
      <c r="J57" s="46"/>
      <c r="K57" s="46"/>
      <c r="L57" s="43"/>
      <c r="M57" s="25"/>
      <c r="N57" s="68"/>
      <c r="O57" s="25"/>
    </row>
    <row r="58" spans="1:17" ht="19.8">
      <c r="A58" s="43"/>
      <c r="B58" s="128"/>
      <c r="C58" s="128"/>
      <c r="D58" s="128"/>
      <c r="E58" s="128"/>
      <c r="F58" s="128"/>
      <c r="G58" s="128"/>
      <c r="I58" s="46"/>
      <c r="J58" s="46"/>
      <c r="K58" s="46"/>
      <c r="M58" s="59"/>
      <c r="N58" s="65"/>
      <c r="O58" s="59"/>
    </row>
    <row r="59" spans="1:17" ht="19.8">
      <c r="A59" s="43"/>
      <c r="B59" s="130"/>
      <c r="C59" s="130"/>
      <c r="D59" s="225"/>
      <c r="E59" s="130"/>
      <c r="F59" s="130"/>
      <c r="G59" s="130"/>
      <c r="I59" s="46"/>
      <c r="J59" s="46"/>
      <c r="K59" s="46"/>
      <c r="M59" s="59"/>
      <c r="N59" s="65"/>
      <c r="O59" s="59"/>
      <c r="Q59" s="99"/>
    </row>
    <row r="60" spans="1:17" ht="19.8">
      <c r="A60" s="43"/>
      <c r="B60" s="130"/>
      <c r="C60" s="128"/>
      <c r="D60" s="128"/>
      <c r="E60" s="130"/>
      <c r="F60" s="128"/>
      <c r="G60" s="128"/>
      <c r="M60" s="59"/>
      <c r="N60" s="65"/>
      <c r="O60" s="60"/>
    </row>
    <row r="61" spans="1:17" ht="20.399999999999999" thickBot="1">
      <c r="A61" s="43"/>
      <c r="B61" s="128"/>
      <c r="C61" s="128"/>
      <c r="D61" s="128"/>
      <c r="E61" s="130"/>
      <c r="F61" s="128"/>
      <c r="G61" s="128"/>
      <c r="M61" s="86"/>
      <c r="N61" s="83"/>
      <c r="O61" s="80"/>
    </row>
    <row r="62" spans="1:17" ht="27" thickTop="1">
      <c r="A62" s="54"/>
      <c r="B62" s="131"/>
      <c r="C62" s="131"/>
      <c r="D62" s="131"/>
      <c r="E62" s="131"/>
      <c r="F62" s="131"/>
      <c r="G62" s="131"/>
      <c r="M62" s="87"/>
      <c r="N62" s="88"/>
      <c r="O62" s="87"/>
    </row>
    <row r="63" spans="1:17" ht="19.8">
      <c r="B63" s="131"/>
      <c r="C63" s="131"/>
      <c r="D63" s="131"/>
      <c r="E63" s="131"/>
      <c r="F63" s="131"/>
      <c r="G63" s="131"/>
      <c r="M63" s="6"/>
      <c r="N63" s="67"/>
      <c r="O63" s="6"/>
    </row>
    <row r="64" spans="1:17" ht="26.4">
      <c r="B64" s="132"/>
      <c r="C64" s="132"/>
      <c r="D64" s="132"/>
      <c r="E64" s="132"/>
      <c r="F64" s="132"/>
      <c r="G64" s="132"/>
      <c r="M64" s="60"/>
      <c r="N64" s="62"/>
      <c r="O64" s="60"/>
    </row>
    <row r="65" spans="2:16" ht="19.8">
      <c r="B65" s="131"/>
      <c r="C65" s="131"/>
      <c r="D65" s="131"/>
      <c r="E65" s="131"/>
      <c r="F65" s="131"/>
      <c r="G65" s="131"/>
      <c r="M65" s="60"/>
      <c r="N65" s="62"/>
      <c r="O65" s="60"/>
    </row>
    <row r="66" spans="2:16" ht="19.8">
      <c r="B66" s="131"/>
      <c r="C66" s="131"/>
      <c r="D66" s="131"/>
      <c r="E66" s="131"/>
      <c r="F66" s="131"/>
      <c r="G66" s="131"/>
      <c r="M66" s="6"/>
      <c r="N66" s="67"/>
      <c r="O66" s="6"/>
    </row>
    <row r="67" spans="2:16">
      <c r="B67" s="131"/>
      <c r="C67" s="131"/>
      <c r="D67" s="131"/>
      <c r="E67" s="131"/>
      <c r="F67" s="131"/>
      <c r="G67" s="131"/>
      <c r="M67" s="37"/>
      <c r="N67" s="37"/>
      <c r="O67" s="37"/>
      <c r="P67" s="43"/>
    </row>
    <row r="68" spans="2:16">
      <c r="M68" s="34"/>
      <c r="N68" s="34"/>
      <c r="O68" s="34"/>
    </row>
    <row r="69" spans="2:16">
      <c r="M69" s="34"/>
      <c r="N69" s="34"/>
      <c r="O69" s="34"/>
    </row>
    <row r="70" spans="2:16">
      <c r="M70" s="34"/>
      <c r="N70" s="34"/>
      <c r="O70" s="34"/>
    </row>
    <row r="71" spans="2:16">
      <c r="M71" s="34"/>
      <c r="N71" s="34"/>
      <c r="O71" s="34"/>
    </row>
    <row r="72" spans="2:16">
      <c r="M72" s="34"/>
      <c r="N72" s="34"/>
      <c r="O72" s="34"/>
    </row>
    <row r="73" spans="2:16">
      <c r="M73" s="34"/>
      <c r="N73" s="34"/>
      <c r="O73" s="34"/>
    </row>
    <row r="74" spans="2:16">
      <c r="M74" s="46"/>
      <c r="N74" s="46"/>
      <c r="O74" s="46"/>
    </row>
    <row r="75" spans="2:16">
      <c r="M75" s="46"/>
      <c r="N75" s="46"/>
      <c r="O75" s="46"/>
    </row>
    <row r="76" spans="2:16">
      <c r="M76" s="46"/>
      <c r="N76" s="46"/>
      <c r="O76" s="46"/>
    </row>
    <row r="77" spans="2:16">
      <c r="M77" s="46"/>
      <c r="N77" s="46"/>
      <c r="O77" s="46"/>
    </row>
    <row r="78" spans="2:16">
      <c r="M78" s="46"/>
      <c r="N78" s="46"/>
      <c r="O78" s="46"/>
    </row>
    <row r="79" spans="2:16">
      <c r="M79" s="46"/>
      <c r="N79" s="46"/>
      <c r="O79" s="46"/>
    </row>
    <row r="80" spans="2:16">
      <c r="M80" s="46"/>
      <c r="N80" s="46"/>
      <c r="O80" s="46"/>
    </row>
    <row r="81" spans="13:15">
      <c r="M81" s="46"/>
      <c r="N81" s="46"/>
      <c r="O81" s="46"/>
    </row>
    <row r="82" spans="13:15">
      <c r="M82" s="46"/>
      <c r="N82" s="46"/>
      <c r="O82" s="46"/>
    </row>
    <row r="83" spans="13:15">
      <c r="M83" s="46"/>
      <c r="N83" s="46"/>
      <c r="O83" s="46"/>
    </row>
    <row r="84" spans="13:15">
      <c r="M84" s="46"/>
      <c r="N84" s="46"/>
      <c r="O84" s="46"/>
    </row>
    <row r="85" spans="13:15">
      <c r="M85" s="46"/>
      <c r="N85" s="46"/>
      <c r="O85" s="46"/>
    </row>
    <row r="86" spans="13:15">
      <c r="M86" s="46"/>
      <c r="N86" s="46"/>
      <c r="O86" s="46"/>
    </row>
    <row r="87" spans="13:15">
      <c r="M87" s="46"/>
      <c r="N87" s="46"/>
      <c r="O87" s="46"/>
    </row>
    <row r="88" spans="13:15">
      <c r="M88" s="46"/>
      <c r="N88" s="46"/>
      <c r="O88" s="46"/>
    </row>
    <row r="89" spans="13:15">
      <c r="M89" s="46"/>
      <c r="N89" s="46"/>
      <c r="O89" s="46"/>
    </row>
  </sheetData>
  <mergeCells count="16">
    <mergeCell ref="B30:B32"/>
    <mergeCell ref="C30:F32"/>
    <mergeCell ref="A1:N1"/>
    <mergeCell ref="I2:J2"/>
    <mergeCell ref="B6:B7"/>
    <mergeCell ref="C6:C7"/>
    <mergeCell ref="D6:D7"/>
    <mergeCell ref="B12:B13"/>
    <mergeCell ref="C12:C13"/>
    <mergeCell ref="D12:D13"/>
    <mergeCell ref="E12:E13"/>
    <mergeCell ref="B25:B26"/>
    <mergeCell ref="C25:C26"/>
    <mergeCell ref="D25:D26"/>
    <mergeCell ref="E25:E26"/>
    <mergeCell ref="F25:F26"/>
  </mergeCells>
  <phoneticPr fontId="1"/>
  <pageMargins left="0.70866141732283472" right="0.70866141732283472" top="0.74803149606299213" bottom="0.74803149606299213" header="0.31496062992125984" footer="0.31496062992125984"/>
  <pageSetup paperSize="8" scale="59" fitToHeight="0" orientation="landscape" blackAndWhite="1" r:id="rId1"/>
  <rowBreaks count="1" manualBreakCount="1">
    <brk id="57" max="17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90"/>
  <sheetViews>
    <sheetView view="pageBreakPreview" zoomScale="68" zoomScaleNormal="100" zoomScaleSheetLayoutView="68" workbookViewId="0">
      <selection activeCell="J9" sqref="J9"/>
    </sheetView>
  </sheetViews>
  <sheetFormatPr defaultColWidth="8.69921875" defaultRowHeight="18"/>
  <cols>
    <col min="1" max="1" width="4.09765625" style="1" customWidth="1"/>
    <col min="2" max="2" width="15.69921875" style="95" customWidth="1"/>
    <col min="3" max="6" width="20.59765625" style="95" customWidth="1"/>
    <col min="7" max="7" width="10.69921875" style="205" customWidth="1"/>
    <col min="8" max="8" width="5.59765625" style="55" customWidth="1"/>
    <col min="9" max="9" width="11.09765625" style="1" bestFit="1" customWidth="1"/>
    <col min="10" max="10" width="19.19921875" style="1" customWidth="1"/>
    <col min="11" max="11" width="35.69921875" style="1" customWidth="1"/>
    <col min="12" max="12" width="5.69921875" style="1" customWidth="1"/>
    <col min="13" max="13" width="11.5" style="1" bestFit="1" customWidth="1"/>
    <col min="14" max="14" width="15.69921875" style="1" customWidth="1"/>
    <col min="15" max="15" width="43" style="1" customWidth="1"/>
    <col min="16" max="16" width="5.69921875" style="1" customWidth="1"/>
    <col min="17" max="17" width="10.5" style="1" bestFit="1" customWidth="1"/>
    <col min="18" max="16384" width="8.69921875" style="1"/>
  </cols>
  <sheetData>
    <row r="1" spans="1:17" ht="78" customHeight="1">
      <c r="A1" s="303" t="str">
        <f>K4</f>
        <v>ブリヂストン小平(CD：62897)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81">
        <f ca="1">NOW()</f>
        <v>44466.455727314817</v>
      </c>
      <c r="P1" s="82"/>
    </row>
    <row r="2" spans="1:17" s="8" customFormat="1" ht="25.2" customHeight="1">
      <c r="A2" s="2"/>
      <c r="B2" s="134" t="s">
        <v>85</v>
      </c>
      <c r="C2" s="135" t="s">
        <v>254</v>
      </c>
      <c r="D2" s="135" t="s">
        <v>253</v>
      </c>
      <c r="E2" s="135" t="s">
        <v>252</v>
      </c>
      <c r="F2" s="135" t="s">
        <v>256</v>
      </c>
      <c r="G2" s="136"/>
      <c r="H2" s="5"/>
      <c r="I2" s="306" t="s">
        <v>15</v>
      </c>
      <c r="J2" s="306"/>
      <c r="K2" s="6">
        <v>92</v>
      </c>
      <c r="L2" s="7" t="s">
        <v>30</v>
      </c>
      <c r="M2" s="7"/>
      <c r="N2" s="7"/>
      <c r="O2" s="7"/>
      <c r="P2" s="7" t="s">
        <v>217</v>
      </c>
    </row>
    <row r="3" spans="1:17" s="8" customFormat="1" ht="25.2" customHeight="1">
      <c r="A3" s="2"/>
      <c r="B3" s="137">
        <f>ROUND(SUM(C36:C994)+0.1,2)</f>
        <v>0.1</v>
      </c>
      <c r="C3" s="138" t="str">
        <f>SUM(D36:D994)&amp;"t ("&amp;ROUND(SUM(D36:D994)/$B$3,1)*100&amp;"%)"</f>
        <v>0t (0%)</v>
      </c>
      <c r="D3" s="138" t="str">
        <f t="shared" ref="D3:F3" si="0">SUM(E36:E994)&amp;"t ("&amp;ROUND(SUM(E36:E994)/$B$3,1)*100&amp;"%)"</f>
        <v>0t (0%)</v>
      </c>
      <c r="E3" s="138" t="str">
        <f t="shared" si="0"/>
        <v>0t (0%)</v>
      </c>
      <c r="F3" s="138" t="str">
        <f t="shared" si="0"/>
        <v>0t (0%)</v>
      </c>
      <c r="G3" s="139"/>
      <c r="H3" s="5"/>
      <c r="I3" s="118" t="s">
        <v>12</v>
      </c>
      <c r="J3" s="118" t="s">
        <v>25</v>
      </c>
      <c r="K3" s="118" t="s">
        <v>146</v>
      </c>
      <c r="L3" s="7"/>
      <c r="M3" s="118" t="s">
        <v>12</v>
      </c>
      <c r="N3" s="118" t="s">
        <v>25</v>
      </c>
      <c r="O3" s="118" t="s">
        <v>26</v>
      </c>
      <c r="P3" s="7"/>
    </row>
    <row r="4" spans="1:17" s="8" customFormat="1" ht="25.2" customHeight="1">
      <c r="A4" s="92"/>
      <c r="B4" s="140"/>
      <c r="C4" s="140"/>
      <c r="D4" s="140"/>
      <c r="E4" s="140"/>
      <c r="F4" s="140"/>
      <c r="G4" s="140"/>
      <c r="H4" s="5"/>
      <c r="I4" s="121" t="s">
        <v>228</v>
      </c>
      <c r="J4" s="122"/>
      <c r="K4" s="121" t="s">
        <v>311</v>
      </c>
      <c r="L4" s="61"/>
      <c r="M4" s="59"/>
      <c r="N4" s="67"/>
      <c r="O4" s="6" t="s">
        <v>121</v>
      </c>
      <c r="P4" s="7"/>
    </row>
    <row r="5" spans="1:17" s="8" customFormat="1" ht="25.2" customHeight="1" thickBot="1">
      <c r="A5" s="2"/>
      <c r="B5" s="141" t="s">
        <v>20</v>
      </c>
      <c r="C5" s="141"/>
      <c r="D5" s="141"/>
      <c r="E5" s="141"/>
      <c r="F5" s="141"/>
      <c r="G5" s="140"/>
      <c r="H5" s="5"/>
      <c r="I5" s="121"/>
      <c r="J5" s="122"/>
      <c r="K5" s="121" t="s">
        <v>168</v>
      </c>
      <c r="L5" s="61"/>
      <c r="M5" s="6" t="s">
        <v>79</v>
      </c>
      <c r="N5" s="67">
        <v>28949</v>
      </c>
      <c r="O5" s="85" t="s">
        <v>179</v>
      </c>
      <c r="P5" s="7"/>
    </row>
    <row r="6" spans="1:17" s="8" customFormat="1" ht="25.2" customHeight="1" thickTop="1">
      <c r="A6" s="2"/>
      <c r="B6" s="314" t="s">
        <v>12</v>
      </c>
      <c r="C6" s="315" t="s">
        <v>220</v>
      </c>
      <c r="D6" s="316" t="s">
        <v>225</v>
      </c>
      <c r="E6" s="142" t="s">
        <v>171</v>
      </c>
      <c r="F6" s="143" t="s">
        <v>248</v>
      </c>
      <c r="G6" s="144"/>
      <c r="H6" s="5"/>
      <c r="I6" s="121"/>
      <c r="J6" s="122"/>
      <c r="K6" s="121"/>
      <c r="L6" s="61"/>
      <c r="M6" s="6"/>
      <c r="N6" s="67"/>
      <c r="O6" s="85"/>
      <c r="P6" s="7"/>
    </row>
    <row r="7" spans="1:17" s="8" customFormat="1" ht="25.2" customHeight="1">
      <c r="A7" s="2"/>
      <c r="B7" s="314"/>
      <c r="C7" s="315"/>
      <c r="D7" s="317"/>
      <c r="E7" s="145" t="s">
        <v>145</v>
      </c>
      <c r="F7" s="146" t="s">
        <v>219</v>
      </c>
      <c r="G7" s="144"/>
      <c r="H7" s="5"/>
      <c r="I7" s="121" t="s">
        <v>86</v>
      </c>
      <c r="J7" s="122">
        <f>D27</f>
        <v>11548</v>
      </c>
      <c r="K7" s="121" t="s">
        <v>32</v>
      </c>
      <c r="L7" s="61"/>
      <c r="M7" s="60"/>
      <c r="N7" s="62"/>
      <c r="O7" s="60"/>
      <c r="P7" s="7"/>
    </row>
    <row r="8" spans="1:17" s="8" customFormat="1" ht="25.2" customHeight="1">
      <c r="A8" s="2"/>
      <c r="B8" s="147" t="s">
        <v>19</v>
      </c>
      <c r="C8" s="226">
        <v>15000</v>
      </c>
      <c r="D8" s="149">
        <f>SUMIF(I9:I31,"ZAIRYO",J9:J31)+SUMIF(M4:M64,"ZAIRYO",N4:N64)</f>
        <v>11548</v>
      </c>
      <c r="E8" s="215">
        <v>2.57</v>
      </c>
      <c r="F8" s="103"/>
      <c r="G8" s="140"/>
      <c r="H8" s="5"/>
      <c r="I8" s="121" t="s">
        <v>264</v>
      </c>
      <c r="J8" s="122">
        <f>D28</f>
        <v>300655</v>
      </c>
      <c r="K8" s="121" t="s">
        <v>33</v>
      </c>
      <c r="L8" s="61"/>
      <c r="M8" s="25"/>
      <c r="N8" s="68"/>
      <c r="O8" s="25" t="s">
        <v>309</v>
      </c>
      <c r="P8" s="7"/>
    </row>
    <row r="9" spans="1:17" s="8" customFormat="1" ht="25.2" customHeight="1" thickBot="1">
      <c r="A9" s="2"/>
      <c r="B9" s="151"/>
      <c r="C9" s="151"/>
      <c r="D9" s="152"/>
      <c r="E9" s="153" t="str">
        <f>ROUND(E8/B3*100,2)&amp;"%"</f>
        <v>2570%</v>
      </c>
      <c r="F9" s="117"/>
      <c r="G9" s="154"/>
      <c r="H9" s="5"/>
      <c r="I9" s="121"/>
      <c r="J9" s="122" t="s">
        <v>180</v>
      </c>
      <c r="K9" s="121"/>
      <c r="L9" s="61"/>
      <c r="M9" s="60" t="s">
        <v>96</v>
      </c>
      <c r="N9" s="65">
        <v>11548</v>
      </c>
      <c r="O9" s="60" t="s">
        <v>194</v>
      </c>
      <c r="P9" s="7"/>
    </row>
    <row r="10" spans="1:17" s="8" customFormat="1" ht="25.2" customHeight="1" thickTop="1">
      <c r="A10" s="2"/>
      <c r="B10" s="94"/>
      <c r="C10" s="94"/>
      <c r="D10" s="94"/>
      <c r="E10" s="94"/>
      <c r="F10" s="94"/>
      <c r="G10" s="144"/>
      <c r="H10" s="5"/>
      <c r="I10" s="123"/>
      <c r="J10" s="123">
        <v>25000</v>
      </c>
      <c r="K10" s="123" t="s">
        <v>181</v>
      </c>
      <c r="L10" s="7"/>
      <c r="M10" s="60" t="s">
        <v>310</v>
      </c>
      <c r="N10" s="65">
        <v>2448</v>
      </c>
      <c r="O10" s="60"/>
      <c r="P10" s="7"/>
      <c r="Q10" s="8" t="s">
        <v>196</v>
      </c>
    </row>
    <row r="11" spans="1:17" s="8" customFormat="1" ht="25.2" customHeight="1" thickBot="1">
      <c r="A11" s="2"/>
      <c r="B11" s="141" t="s">
        <v>17</v>
      </c>
      <c r="C11" s="94"/>
      <c r="D11" s="94"/>
      <c r="E11" s="94"/>
      <c r="F11" s="94"/>
      <c r="G11" s="144"/>
      <c r="H11" s="5"/>
      <c r="I11" s="123"/>
      <c r="J11" s="123">
        <v>70000</v>
      </c>
      <c r="K11" s="123" t="s">
        <v>182</v>
      </c>
      <c r="L11" s="7"/>
      <c r="M11" s="59" t="s">
        <v>83</v>
      </c>
      <c r="N11" s="65">
        <v>66000</v>
      </c>
      <c r="O11" s="59" t="s">
        <v>187</v>
      </c>
      <c r="P11" s="7"/>
      <c r="Q11" s="8" t="s">
        <v>195</v>
      </c>
    </row>
    <row r="12" spans="1:17" s="8" customFormat="1" ht="25.2" customHeight="1" thickTop="1" thickBot="1">
      <c r="A12" s="2"/>
      <c r="B12" s="314" t="s">
        <v>12</v>
      </c>
      <c r="C12" s="315" t="s">
        <v>221</v>
      </c>
      <c r="D12" s="318" t="s">
        <v>227</v>
      </c>
      <c r="E12" s="320" t="s">
        <v>225</v>
      </c>
      <c r="F12" s="143" t="s">
        <v>248</v>
      </c>
      <c r="G12" s="144"/>
      <c r="H12" s="5"/>
      <c r="I12" s="121"/>
      <c r="J12" s="122">
        <v>280000</v>
      </c>
      <c r="K12" s="121" t="s">
        <v>183</v>
      </c>
      <c r="L12" s="7"/>
      <c r="M12" s="86" t="s">
        <v>79</v>
      </c>
      <c r="N12" s="248">
        <v>203258</v>
      </c>
      <c r="O12" s="80" t="s">
        <v>179</v>
      </c>
      <c r="P12" s="7"/>
      <c r="Q12" s="8" t="s">
        <v>197</v>
      </c>
    </row>
    <row r="13" spans="1:17" s="8" customFormat="1" ht="25.2" customHeight="1" thickTop="1">
      <c r="A13" s="2"/>
      <c r="B13" s="314"/>
      <c r="C13" s="315"/>
      <c r="D13" s="319"/>
      <c r="E13" s="321"/>
      <c r="F13" s="146" t="s">
        <v>219</v>
      </c>
      <c r="G13" s="144"/>
      <c r="H13" s="5"/>
      <c r="I13" s="121"/>
      <c r="J13" s="122"/>
      <c r="K13" s="121"/>
      <c r="L13" s="7"/>
      <c r="M13" s="253" t="s">
        <v>112</v>
      </c>
      <c r="N13" s="254">
        <f>SUM(N9:N12)</f>
        <v>283254</v>
      </c>
      <c r="O13" s="87"/>
      <c r="P13" s="7"/>
      <c r="Q13" s="8" t="s">
        <v>198</v>
      </c>
    </row>
    <row r="14" spans="1:17" s="8" customFormat="1" ht="25.2" customHeight="1">
      <c r="A14" s="2"/>
      <c r="B14" s="147" t="s">
        <v>46</v>
      </c>
      <c r="C14" s="155">
        <v>25000</v>
      </c>
      <c r="D14" s="156">
        <f>IFERROR(E14/$B$3,"-")</f>
        <v>0</v>
      </c>
      <c r="E14" s="157">
        <f>SUMIF(I4:I3000,"GENSUN",J4:J3000)+SUMIF(M3:M6201,"GENSUN",N3:N6201)</f>
        <v>0</v>
      </c>
      <c r="F14" s="114"/>
      <c r="G14" s="158"/>
      <c r="H14" s="5"/>
      <c r="I14" s="121" t="s">
        <v>117</v>
      </c>
      <c r="J14" s="124">
        <v>390000</v>
      </c>
      <c r="K14" s="121"/>
      <c r="L14" s="7"/>
      <c r="M14" s="86"/>
      <c r="N14" s="83"/>
      <c r="O14" s="60"/>
      <c r="P14" s="7"/>
    </row>
    <row r="15" spans="1:17" s="8" customFormat="1" ht="25.2" customHeight="1">
      <c r="A15" s="2"/>
      <c r="B15" s="147" t="s">
        <v>50</v>
      </c>
      <c r="C15" s="155">
        <v>0</v>
      </c>
      <c r="D15" s="156">
        <f>IFERROR(E15/$B$3,"-")</f>
        <v>0</v>
      </c>
      <c r="E15" s="157">
        <f>SUMIF(I4:I3000,"KANAMO",J4:J3000)+SUMIF(M4:M6301,"KANAMO",N4:N6301)</f>
        <v>0</v>
      </c>
      <c r="F15" s="114"/>
      <c r="G15" s="158"/>
      <c r="H15" s="5"/>
      <c r="I15" s="121"/>
      <c r="J15" s="122"/>
      <c r="K15" s="121"/>
      <c r="L15" s="7"/>
      <c r="M15" s="86"/>
      <c r="N15" s="83"/>
      <c r="O15" s="60"/>
      <c r="P15" s="7"/>
    </row>
    <row r="16" spans="1:17" s="8" customFormat="1" ht="25.2" customHeight="1">
      <c r="A16" s="2"/>
      <c r="B16" s="147" t="s">
        <v>6</v>
      </c>
      <c r="C16" s="155">
        <v>0</v>
      </c>
      <c r="D16" s="156">
        <f>IFERROR(E16/$B$3,"-")</f>
        <v>24480</v>
      </c>
      <c r="E16" s="157">
        <f>SUMIF(I3:I3330,"ITIZI",J3:J3330)+SUMIF(M4:M3333,"ITIZI",N4:N3333)</f>
        <v>2448</v>
      </c>
      <c r="F16" s="114"/>
      <c r="G16" s="158"/>
      <c r="H16" s="5"/>
      <c r="I16" s="121"/>
      <c r="J16" s="122"/>
      <c r="K16" s="121"/>
      <c r="L16" s="7"/>
      <c r="M16" s="86"/>
      <c r="N16" s="83"/>
      <c r="O16" s="80"/>
      <c r="P16" s="7"/>
    </row>
    <row r="17" spans="1:18" s="8" customFormat="1" ht="25.2" customHeight="1">
      <c r="A17" s="2"/>
      <c r="B17" s="147" t="s">
        <v>2</v>
      </c>
      <c r="C17" s="155">
        <v>0</v>
      </c>
      <c r="D17" s="156">
        <f>IFERROR(E17/$B$3,"-")</f>
        <v>0</v>
      </c>
      <c r="E17" s="157">
        <f>SUMIF(I4:I3100,"SYOMO",J4:J3100)+SUMIF(M4:M6601,"SYOMO",N4:N6601)</f>
        <v>0</v>
      </c>
      <c r="F17" s="114"/>
      <c r="G17" s="158"/>
      <c r="H17" s="5"/>
      <c r="I17" s="121"/>
      <c r="J17" s="122"/>
      <c r="K17" s="121"/>
      <c r="L17" s="7"/>
      <c r="M17" s="86"/>
      <c r="N17" s="83"/>
      <c r="O17" s="80"/>
      <c r="P17" s="7"/>
    </row>
    <row r="18" spans="1:18" s="8" customFormat="1" ht="25.2" customHeight="1">
      <c r="A18" s="2"/>
      <c r="B18" s="159" t="s">
        <v>5</v>
      </c>
      <c r="C18" s="155">
        <v>280000</v>
      </c>
      <c r="D18" s="160">
        <f>IFERROR($E$18/$K$2,"-")</f>
        <v>2523.9891304347825</v>
      </c>
      <c r="E18" s="161">
        <f>SUMIF(I3:I3333,"ROMU",J3:J3333)+SUMIF(M3:M3334,"ROMU",N3:N3334)</f>
        <v>232207</v>
      </c>
      <c r="F18" s="114">
        <v>202253</v>
      </c>
      <c r="G18" s="158"/>
      <c r="H18" s="5"/>
      <c r="I18" s="121"/>
      <c r="J18" s="122"/>
      <c r="K18" s="121"/>
      <c r="L18" s="7"/>
      <c r="M18" s="86"/>
      <c r="N18" s="83"/>
      <c r="O18" s="80"/>
      <c r="P18" s="7"/>
    </row>
    <row r="19" spans="1:18" s="8" customFormat="1" ht="25.2" customHeight="1">
      <c r="A19" s="2"/>
      <c r="B19" s="147" t="s">
        <v>51</v>
      </c>
      <c r="C19" s="155">
        <v>0</v>
      </c>
      <c r="D19" s="156">
        <f>IFERROR(E19/$B$3,"-")</f>
        <v>0</v>
      </c>
      <c r="E19" s="157">
        <f>SUMIF(I4:I3600,"KENSA",J4:J3600)+SUMIF(M4:M6601,"KENSA",N4:N6601)</f>
        <v>0</v>
      </c>
      <c r="F19" s="115"/>
      <c r="G19" s="162"/>
      <c r="H19" s="22"/>
      <c r="I19" s="121"/>
      <c r="J19" s="122"/>
      <c r="K19" s="121"/>
      <c r="L19" s="7"/>
      <c r="M19" s="86"/>
      <c r="N19" s="83"/>
      <c r="O19" s="80"/>
      <c r="P19" s="7"/>
    </row>
    <row r="20" spans="1:18" s="8" customFormat="1" ht="25.2" customHeight="1">
      <c r="A20" s="2"/>
      <c r="B20" s="147" t="s">
        <v>52</v>
      </c>
      <c r="C20" s="155">
        <v>0</v>
      </c>
      <c r="D20" s="156">
        <f>IFERROR(E20/$B$3,"-")</f>
        <v>0</v>
      </c>
      <c r="E20" s="157">
        <f>SUMIF(I11:I37,"MEKKI",J3:J3333)+SUMIF(M3:M3334,"MEKKi",N3:N3334)</f>
        <v>0</v>
      </c>
      <c r="F20" s="115"/>
      <c r="G20" s="162"/>
      <c r="H20" s="22"/>
      <c r="I20" s="121"/>
      <c r="J20" s="124"/>
      <c r="K20" s="121"/>
      <c r="L20" s="7"/>
      <c r="M20" s="86"/>
      <c r="N20" s="83"/>
      <c r="O20" s="80"/>
      <c r="P20" s="7"/>
    </row>
    <row r="21" spans="1:18" s="8" customFormat="1" ht="25.2" customHeight="1" thickBot="1">
      <c r="A21" s="2"/>
      <c r="B21" s="163" t="s">
        <v>8</v>
      </c>
      <c r="C21" s="155">
        <v>70000</v>
      </c>
      <c r="D21" s="156">
        <f>IFERROR(E21/$B$3,"-")</f>
        <v>660000</v>
      </c>
      <c r="E21" s="164">
        <f>SUMIF(I3:I3333,"UNSO",J3:J3333)+SUMIF(M4:M3334,"UNSO",N4:N3334)</f>
        <v>66000</v>
      </c>
      <c r="F21" s="116">
        <v>70000</v>
      </c>
      <c r="G21" s="162"/>
      <c r="H21" s="5"/>
      <c r="I21" s="121"/>
      <c r="J21" s="122"/>
      <c r="K21" s="121"/>
      <c r="L21" s="7"/>
      <c r="M21" s="60"/>
      <c r="N21" s="62"/>
      <c r="O21" s="60"/>
      <c r="P21" s="7"/>
    </row>
    <row r="22" spans="1:18" s="8" customFormat="1" ht="25.2" customHeight="1" thickBot="1">
      <c r="A22" s="2"/>
      <c r="B22" s="165" t="s">
        <v>4</v>
      </c>
      <c r="C22" s="166">
        <f>SUM(C14:C21)</f>
        <v>375000</v>
      </c>
      <c r="D22" s="167"/>
      <c r="E22" s="168">
        <f>SUM(E14:E21)</f>
        <v>300655</v>
      </c>
      <c r="F22" s="169">
        <f>SUM(F14:F21)</f>
        <v>272253</v>
      </c>
      <c r="G22" s="170"/>
      <c r="H22" s="4"/>
      <c r="I22" s="121"/>
      <c r="J22" s="122"/>
      <c r="K22" s="121"/>
      <c r="L22" s="7"/>
      <c r="M22" s="60"/>
      <c r="N22" s="62"/>
      <c r="O22" s="60"/>
      <c r="P22" s="7"/>
    </row>
    <row r="23" spans="1:18" s="8" customFormat="1" ht="25.2" customHeight="1" thickTop="1">
      <c r="A23" s="2"/>
      <c r="B23" s="141"/>
      <c r="C23" s="141"/>
      <c r="D23" s="141"/>
      <c r="E23" s="141"/>
      <c r="F23" s="141"/>
      <c r="G23" s="140"/>
      <c r="H23" s="4"/>
      <c r="I23" s="121"/>
      <c r="J23" s="124"/>
      <c r="K23" s="121"/>
      <c r="L23" s="7"/>
      <c r="M23" s="60"/>
      <c r="N23" s="62"/>
      <c r="O23" s="60"/>
      <c r="P23" s="7"/>
    </row>
    <row r="24" spans="1:18" s="8" customFormat="1" ht="25.2" customHeight="1">
      <c r="A24" s="2"/>
      <c r="B24" s="141" t="s">
        <v>18</v>
      </c>
      <c r="C24" s="141"/>
      <c r="D24" s="141"/>
      <c r="E24" s="141"/>
      <c r="F24" s="141"/>
      <c r="G24" s="140"/>
      <c r="H24" s="4"/>
      <c r="I24" s="6"/>
      <c r="J24" s="9"/>
      <c r="K24" s="6"/>
      <c r="L24" s="7"/>
      <c r="M24" s="60"/>
      <c r="N24" s="62"/>
      <c r="O24" s="60"/>
      <c r="P24" s="7"/>
    </row>
    <row r="25" spans="1:18" s="8" customFormat="1" ht="25.2" customHeight="1">
      <c r="A25" s="2"/>
      <c r="B25" s="314" t="s">
        <v>12</v>
      </c>
      <c r="C25" s="315" t="s">
        <v>1</v>
      </c>
      <c r="D25" s="322" t="s">
        <v>222</v>
      </c>
      <c r="E25" s="323" t="s">
        <v>72</v>
      </c>
      <c r="F25" s="325" t="s">
        <v>73</v>
      </c>
      <c r="G25" s="171"/>
      <c r="H25" s="4"/>
      <c r="I25" s="6"/>
      <c r="J25" s="9"/>
      <c r="K25" s="6"/>
      <c r="L25" s="7"/>
      <c r="M25" s="60"/>
      <c r="N25" s="62"/>
      <c r="O25" s="60"/>
      <c r="P25" s="7"/>
    </row>
    <row r="26" spans="1:18" s="8" customFormat="1" ht="25.2" customHeight="1">
      <c r="A26" s="2"/>
      <c r="B26" s="314"/>
      <c r="C26" s="315"/>
      <c r="D26" s="322"/>
      <c r="E26" s="324"/>
      <c r="F26" s="314"/>
      <c r="G26" s="172"/>
      <c r="H26" s="4"/>
      <c r="I26" s="6"/>
      <c r="J26" s="9"/>
      <c r="K26" s="6"/>
      <c r="L26" s="7"/>
      <c r="M26" s="60"/>
      <c r="N26" s="62"/>
      <c r="O26" s="60"/>
      <c r="P26" s="7"/>
    </row>
    <row r="27" spans="1:18" s="8" customFormat="1" ht="25.2" customHeight="1">
      <c r="A27" s="2"/>
      <c r="B27" s="147" t="s">
        <v>19</v>
      </c>
      <c r="C27" s="173">
        <f>SUMIF(I3:I3333,"ZYOSAN",J3:J3333)+SUMIF(M3:M3334,"ZYOSAN",N3:N3334)</f>
        <v>11548</v>
      </c>
      <c r="D27" s="174">
        <f>D8</f>
        <v>11548</v>
      </c>
      <c r="E27" s="175" t="str">
        <f>INT(IFERROR(D27/C27*100,"-"))&amp;"%"</f>
        <v>100%</v>
      </c>
      <c r="F27" s="176">
        <f>C27-D27</f>
        <v>0</v>
      </c>
      <c r="G27" s="140"/>
      <c r="H27" s="4"/>
      <c r="I27" s="6"/>
      <c r="J27" s="9"/>
      <c r="K27" s="6"/>
      <c r="L27" s="7"/>
      <c r="M27" s="60"/>
      <c r="N27" s="62"/>
      <c r="O27" s="60"/>
      <c r="P27" s="7"/>
    </row>
    <row r="28" spans="1:18" s="8" customFormat="1" ht="25.2" customHeight="1" thickBot="1">
      <c r="A28" s="2"/>
      <c r="B28" s="163" t="s">
        <v>16</v>
      </c>
      <c r="C28" s="177">
        <f>SUMIF(I3:I3333,"KYOSAN",J3:J3333)+SUMIF(M3:M3334,"KYOSAN",N3:N3334)</f>
        <v>300655</v>
      </c>
      <c r="D28" s="178">
        <f>E22</f>
        <v>300655</v>
      </c>
      <c r="E28" s="179" t="str">
        <f>INT(IFERROR(D28/C28*100,"-"))&amp;"%"</f>
        <v>100%</v>
      </c>
      <c r="F28" s="180">
        <f>C28-D28</f>
        <v>0</v>
      </c>
      <c r="G28" s="140"/>
      <c r="H28" s="4"/>
      <c r="I28" s="6"/>
      <c r="J28" s="9"/>
      <c r="K28" s="6"/>
      <c r="L28" s="7"/>
      <c r="M28" s="59"/>
      <c r="N28" s="65"/>
      <c r="O28" s="59"/>
      <c r="P28" s="7"/>
    </row>
    <row r="29" spans="1:18" s="8" customFormat="1" ht="25.2" customHeight="1">
      <c r="A29" s="2"/>
      <c r="B29" s="181" t="s">
        <v>117</v>
      </c>
      <c r="C29" s="182">
        <f>SUM(C27:C28)</f>
        <v>312203</v>
      </c>
      <c r="D29" s="183">
        <f>SUM(D27:D28)</f>
        <v>312203</v>
      </c>
      <c r="E29" s="184" t="str">
        <f>ROUND(100*D29/C29,2)&amp;"%"</f>
        <v>100%</v>
      </c>
      <c r="F29" s="84">
        <f>C29-D29</f>
        <v>0</v>
      </c>
      <c r="G29" s="185"/>
      <c r="H29" s="4"/>
      <c r="I29" s="6"/>
      <c r="J29" s="9"/>
      <c r="K29" s="6"/>
      <c r="L29" s="7"/>
      <c r="M29" s="59"/>
      <c r="N29" s="65"/>
      <c r="O29" s="59"/>
      <c r="P29" s="7"/>
    </row>
    <row r="30" spans="1:18" ht="25.2" customHeight="1">
      <c r="A30" s="2"/>
      <c r="B30" s="311" t="s">
        <v>255</v>
      </c>
      <c r="C30" s="335" t="s">
        <v>312</v>
      </c>
      <c r="D30" s="336"/>
      <c r="E30" s="336"/>
      <c r="F30" s="336"/>
      <c r="G30" s="136"/>
      <c r="H30" s="28"/>
      <c r="I30" s="6"/>
      <c r="J30" s="9"/>
      <c r="K30" s="6"/>
      <c r="L30" s="29"/>
      <c r="M30" s="59"/>
      <c r="N30" s="65"/>
      <c r="O30" s="60"/>
      <c r="P30" s="7"/>
      <c r="Q30" s="8"/>
      <c r="R30" s="8"/>
    </row>
    <row r="31" spans="1:18" ht="25.2" customHeight="1">
      <c r="A31" s="2"/>
      <c r="B31" s="311"/>
      <c r="C31" s="336"/>
      <c r="D31" s="336"/>
      <c r="E31" s="336"/>
      <c r="F31" s="336"/>
      <c r="G31" s="136"/>
      <c r="H31" s="31"/>
      <c r="I31" s="6"/>
      <c r="J31" s="9"/>
      <c r="K31" s="6"/>
      <c r="L31" s="30"/>
      <c r="M31" s="59"/>
      <c r="N31" s="65"/>
      <c r="O31" s="60"/>
      <c r="P31" s="7"/>
      <c r="Q31" s="8"/>
      <c r="R31" s="8"/>
    </row>
    <row r="32" spans="1:18" ht="25.2" customHeight="1">
      <c r="A32" s="2"/>
      <c r="B32" s="311"/>
      <c r="C32" s="336"/>
      <c r="D32" s="336"/>
      <c r="E32" s="336"/>
      <c r="F32" s="336"/>
      <c r="G32" s="136"/>
      <c r="H32" s="31"/>
      <c r="I32" s="6"/>
      <c r="J32" s="9"/>
      <c r="K32" s="6"/>
      <c r="L32" s="30"/>
      <c r="M32" s="60"/>
      <c r="N32" s="62"/>
      <c r="O32" s="60"/>
      <c r="P32" s="7"/>
      <c r="Q32" s="8"/>
      <c r="R32" s="8"/>
    </row>
    <row r="33" spans="1:18" ht="25.2" customHeight="1">
      <c r="A33" s="2"/>
      <c r="B33" s="89"/>
      <c r="C33" s="89"/>
      <c r="D33" s="89"/>
      <c r="E33" s="89"/>
      <c r="F33" s="89"/>
      <c r="G33" s="185"/>
      <c r="H33" s="31"/>
      <c r="I33" s="25"/>
      <c r="J33" s="26"/>
      <c r="K33" s="25"/>
      <c r="L33" s="30"/>
      <c r="M33" s="60"/>
      <c r="N33" s="62"/>
      <c r="O33" s="60"/>
      <c r="P33" s="7"/>
      <c r="Q33" s="8"/>
      <c r="R33" s="8"/>
    </row>
    <row r="34" spans="1:18" ht="25.2" customHeight="1">
      <c r="A34" s="2"/>
      <c r="B34" s="89" t="s">
        <v>249</v>
      </c>
      <c r="C34" s="89"/>
      <c r="D34" s="89"/>
      <c r="E34" s="89"/>
      <c r="F34" s="89"/>
      <c r="G34" s="185"/>
      <c r="H34" s="31"/>
      <c r="I34" s="6"/>
      <c r="J34" s="9"/>
      <c r="K34" s="6"/>
      <c r="L34" s="30"/>
      <c r="M34" s="80"/>
      <c r="N34" s="75"/>
      <c r="O34" s="80"/>
      <c r="P34" s="7"/>
      <c r="Q34" s="8"/>
      <c r="R34" s="8"/>
    </row>
    <row r="35" spans="1:18" ht="25.2" customHeight="1" thickBot="1">
      <c r="A35" s="2"/>
      <c r="B35" s="120" t="s">
        <v>250</v>
      </c>
      <c r="C35" s="120" t="s">
        <v>0</v>
      </c>
      <c r="D35" s="216" t="s">
        <v>119</v>
      </c>
      <c r="E35" s="216" t="s">
        <v>120</v>
      </c>
      <c r="F35" s="217" t="s">
        <v>257</v>
      </c>
      <c r="G35" s="218" t="s">
        <v>258</v>
      </c>
      <c r="H35" s="31"/>
      <c r="I35" s="25"/>
      <c r="J35" s="26"/>
      <c r="K35" s="25"/>
      <c r="L35" s="30"/>
      <c r="M35" s="80"/>
      <c r="N35" s="75"/>
      <c r="O35" s="80"/>
      <c r="P35" s="7"/>
      <c r="Q35" s="8"/>
      <c r="R35" s="8"/>
    </row>
    <row r="36" spans="1:18" ht="25.2" customHeight="1" thickTop="1" thickBot="1">
      <c r="A36" s="2"/>
      <c r="B36" s="97"/>
      <c r="C36" s="125"/>
      <c r="D36" s="220"/>
      <c r="E36" s="220"/>
      <c r="F36" s="131"/>
      <c r="G36" s="131"/>
      <c r="H36" s="31"/>
      <c r="I36" s="6"/>
      <c r="J36" s="9"/>
      <c r="K36" s="6"/>
      <c r="L36" s="30"/>
      <c r="M36" s="80"/>
      <c r="N36" s="75"/>
      <c r="O36" s="80"/>
      <c r="P36" s="2"/>
      <c r="Q36" s="8"/>
      <c r="R36" s="8"/>
    </row>
    <row r="37" spans="1:18" ht="25.2" customHeight="1" thickTop="1" thickBot="1">
      <c r="A37" s="4"/>
      <c r="B37" s="96"/>
      <c r="C37" s="125"/>
      <c r="D37" s="220"/>
      <c r="E37" s="220"/>
      <c r="F37" s="131"/>
      <c r="G37" s="131"/>
      <c r="H37" s="31"/>
      <c r="I37" s="25"/>
      <c r="J37" s="26"/>
      <c r="K37" s="25"/>
      <c r="L37" s="30"/>
      <c r="M37" s="80"/>
      <c r="N37" s="75"/>
      <c r="O37" s="80"/>
      <c r="P37" s="29"/>
    </row>
    <row r="38" spans="1:18" ht="21" thickTop="1" thickBot="1">
      <c r="A38" s="93"/>
      <c r="B38" s="96"/>
      <c r="C38" s="125"/>
      <c r="D38" s="220"/>
      <c r="E38" s="220"/>
      <c r="F38" s="131"/>
      <c r="G38" s="131"/>
      <c r="H38" s="31"/>
      <c r="I38" s="6"/>
      <c r="J38" s="9"/>
      <c r="K38" s="6"/>
      <c r="L38" s="30"/>
      <c r="M38" s="59"/>
      <c r="N38" s="65"/>
      <c r="O38" s="59"/>
      <c r="P38" s="35"/>
    </row>
    <row r="39" spans="1:18" ht="21" thickTop="1" thickBot="1">
      <c r="A39" s="119"/>
      <c r="B39" s="98"/>
      <c r="C39" s="125"/>
      <c r="D39" s="131"/>
      <c r="E39" s="131"/>
      <c r="F39" s="131"/>
      <c r="G39" s="131"/>
      <c r="H39" s="31"/>
      <c r="I39" s="25"/>
      <c r="J39" s="26"/>
      <c r="K39" s="25"/>
      <c r="L39" s="30"/>
      <c r="M39" s="60"/>
      <c r="N39" s="62"/>
      <c r="O39" s="60"/>
      <c r="P39" s="35"/>
    </row>
    <row r="40" spans="1:18" ht="20.399999999999999" thickTop="1">
      <c r="A40" s="119"/>
      <c r="B40" s="112"/>
      <c r="C40" s="125"/>
      <c r="D40" s="223"/>
      <c r="E40" s="223"/>
      <c r="F40" s="131"/>
      <c r="G40" s="131"/>
      <c r="H40" s="31"/>
      <c r="I40" s="6"/>
      <c r="J40" s="9"/>
      <c r="K40" s="6"/>
      <c r="L40" s="30"/>
      <c r="M40" s="60"/>
      <c r="N40" s="65"/>
      <c r="O40" s="59"/>
      <c r="P40" s="35"/>
    </row>
    <row r="41" spans="1:18" ht="19.8">
      <c r="A41" s="119"/>
      <c r="B41" s="222"/>
      <c r="C41" s="125"/>
      <c r="D41" s="126"/>
      <c r="E41" s="126"/>
      <c r="F41" s="126"/>
      <c r="G41" s="126"/>
      <c r="H41" s="31"/>
      <c r="I41" s="25"/>
      <c r="J41" s="26"/>
      <c r="K41" s="25"/>
      <c r="L41" s="30"/>
      <c r="M41" s="59"/>
      <c r="N41" s="65"/>
      <c r="O41" s="59"/>
      <c r="P41" s="35"/>
    </row>
    <row r="42" spans="1:18" ht="19.8">
      <c r="A42" s="119"/>
      <c r="B42" s="222"/>
      <c r="C42" s="125"/>
      <c r="D42" s="224"/>
      <c r="E42" s="224"/>
      <c r="F42" s="131"/>
      <c r="G42" s="131"/>
      <c r="H42" s="44"/>
      <c r="I42" s="6"/>
      <c r="J42" s="9"/>
      <c r="K42" s="6"/>
      <c r="L42" s="43"/>
      <c r="M42" s="80"/>
      <c r="N42" s="75"/>
      <c r="O42" s="79"/>
      <c r="P42" s="35"/>
    </row>
    <row r="43" spans="1:18" ht="19.8">
      <c r="A43" s="119"/>
      <c r="B43" s="126"/>
      <c r="C43" s="127"/>
      <c r="D43" s="126"/>
      <c r="E43" s="126"/>
      <c r="F43" s="131"/>
      <c r="G43" s="131"/>
      <c r="H43" s="44"/>
      <c r="I43" s="25"/>
      <c r="J43" s="26"/>
      <c r="K43" s="25"/>
      <c r="L43" s="43"/>
      <c r="M43" s="59"/>
      <c r="N43" s="65"/>
      <c r="O43" s="59"/>
      <c r="P43" s="35"/>
    </row>
    <row r="44" spans="1:18" ht="19.8">
      <c r="A44" s="30"/>
      <c r="B44" s="128"/>
      <c r="C44" s="128"/>
      <c r="D44" s="128"/>
      <c r="E44" s="128"/>
      <c r="F44" s="128"/>
      <c r="G44" s="128"/>
      <c r="H44" s="44"/>
      <c r="I44" s="6"/>
      <c r="J44" s="9"/>
      <c r="K44" s="6"/>
      <c r="L44" s="43"/>
      <c r="M44" s="6"/>
      <c r="N44" s="67"/>
      <c r="O44" s="59"/>
      <c r="P44" s="35"/>
    </row>
    <row r="45" spans="1:18" ht="19.8">
      <c r="A45" s="30"/>
      <c r="B45" s="128"/>
      <c r="C45" s="128"/>
      <c r="D45" s="128"/>
      <c r="E45" s="128"/>
      <c r="F45" s="128"/>
      <c r="G45" s="128"/>
      <c r="H45" s="44"/>
      <c r="I45" s="25"/>
      <c r="J45" s="26"/>
      <c r="K45" s="25"/>
      <c r="L45" s="43"/>
      <c r="M45" s="59"/>
      <c r="N45" s="65"/>
      <c r="O45" s="59"/>
      <c r="P45" s="35"/>
    </row>
    <row r="46" spans="1:18" ht="19.8">
      <c r="A46" s="30"/>
      <c r="B46" s="128"/>
      <c r="C46" s="128"/>
      <c r="D46" s="128"/>
      <c r="E46" s="128"/>
      <c r="F46" s="128"/>
      <c r="G46" s="128"/>
      <c r="H46" s="44"/>
      <c r="I46" s="6"/>
      <c r="J46" s="9"/>
      <c r="K46" s="6"/>
      <c r="L46" s="43"/>
      <c r="M46" s="80"/>
      <c r="N46" s="75"/>
      <c r="O46" s="80"/>
    </row>
    <row r="47" spans="1:18" ht="19.8">
      <c r="A47" s="43"/>
      <c r="B47" s="129"/>
      <c r="C47" s="129"/>
      <c r="D47" s="129"/>
      <c r="E47" s="129"/>
      <c r="F47" s="129"/>
      <c r="G47" s="129"/>
      <c r="H47" s="44"/>
      <c r="I47" s="46"/>
      <c r="J47" s="46"/>
      <c r="K47" s="46"/>
      <c r="L47" s="43"/>
      <c r="M47" s="59"/>
      <c r="N47" s="65"/>
      <c r="O47" s="59"/>
    </row>
    <row r="48" spans="1:18" ht="19.8">
      <c r="A48" s="43"/>
      <c r="B48" s="129"/>
      <c r="C48" s="129"/>
      <c r="D48" s="129"/>
      <c r="E48" s="129"/>
      <c r="F48" s="129"/>
      <c r="G48" s="129"/>
      <c r="H48" s="44"/>
      <c r="I48" s="46"/>
      <c r="J48" s="46"/>
      <c r="K48" s="46"/>
      <c r="L48" s="43"/>
      <c r="M48" s="6"/>
      <c r="N48" s="67"/>
      <c r="O48" s="6"/>
    </row>
    <row r="49" spans="1:17" ht="19.8">
      <c r="A49" s="43"/>
      <c r="B49" s="128"/>
      <c r="C49" s="129"/>
      <c r="D49" s="129"/>
      <c r="E49" s="129"/>
      <c r="F49" s="129"/>
      <c r="G49" s="129"/>
      <c r="H49" s="44"/>
      <c r="I49" s="46"/>
      <c r="J49" s="46"/>
      <c r="K49" s="46"/>
      <c r="L49" s="43"/>
      <c r="M49" s="6"/>
      <c r="N49" s="67"/>
      <c r="O49" s="6"/>
    </row>
    <row r="50" spans="1:17" ht="19.8">
      <c r="A50" s="43"/>
      <c r="B50" s="128"/>
      <c r="C50" s="128"/>
      <c r="D50" s="128"/>
      <c r="E50" s="128"/>
      <c r="F50" s="128"/>
      <c r="G50" s="128"/>
      <c r="H50" s="44"/>
      <c r="I50" s="46"/>
      <c r="J50" s="46"/>
      <c r="K50" s="46"/>
      <c r="L50" s="43"/>
      <c r="M50" s="6"/>
      <c r="N50" s="67"/>
      <c r="O50" s="6"/>
    </row>
    <row r="51" spans="1:17" ht="19.8">
      <c r="A51" s="43"/>
      <c r="B51" s="128"/>
      <c r="C51" s="128"/>
      <c r="D51" s="128"/>
      <c r="E51" s="128"/>
      <c r="F51" s="128"/>
      <c r="G51" s="128"/>
      <c r="H51" s="44"/>
      <c r="I51" s="46"/>
      <c r="J51" s="46"/>
      <c r="K51" s="46"/>
      <c r="L51" s="43"/>
      <c r="M51" s="6"/>
      <c r="N51" s="67"/>
      <c r="O51" s="6"/>
    </row>
    <row r="52" spans="1:17" ht="19.8">
      <c r="A52" s="43"/>
      <c r="B52" s="128"/>
      <c r="C52" s="128"/>
      <c r="D52" s="128"/>
      <c r="E52" s="128"/>
      <c r="F52" s="128"/>
      <c r="G52" s="128"/>
      <c r="H52" s="49"/>
      <c r="I52" s="46"/>
      <c r="J52" s="46"/>
      <c r="K52" s="46"/>
      <c r="L52" s="43"/>
      <c r="M52" s="6"/>
      <c r="N52" s="67"/>
      <c r="O52" s="6"/>
    </row>
    <row r="53" spans="1:17" ht="19.8">
      <c r="A53" s="43"/>
      <c r="B53" s="128"/>
      <c r="C53" s="128"/>
      <c r="D53" s="128"/>
      <c r="E53" s="128"/>
      <c r="F53" s="128"/>
      <c r="G53" s="128"/>
      <c r="H53" s="49"/>
      <c r="I53" s="46"/>
      <c r="J53" s="46"/>
      <c r="K53" s="46"/>
      <c r="L53" s="43"/>
      <c r="M53" s="6"/>
      <c r="N53" s="67"/>
      <c r="O53" s="6"/>
    </row>
    <row r="54" spans="1:17" ht="19.8">
      <c r="A54" s="43"/>
      <c r="B54" s="128"/>
      <c r="C54" s="128"/>
      <c r="D54" s="128"/>
      <c r="E54" s="128"/>
      <c r="F54" s="128"/>
      <c r="G54" s="128"/>
      <c r="H54" s="44"/>
      <c r="I54" s="46"/>
      <c r="J54" s="46"/>
      <c r="K54" s="46"/>
      <c r="L54" s="43"/>
      <c r="M54" s="6"/>
      <c r="N54" s="67"/>
      <c r="O54" s="6"/>
    </row>
    <row r="55" spans="1:17" ht="19.8">
      <c r="A55" s="43"/>
      <c r="B55" s="128"/>
      <c r="C55" s="128"/>
      <c r="D55" s="128"/>
      <c r="E55" s="128"/>
      <c r="F55" s="128"/>
      <c r="G55" s="128"/>
      <c r="H55" s="53"/>
      <c r="I55" s="46"/>
      <c r="J55" s="46"/>
      <c r="K55" s="46"/>
      <c r="L55" s="43"/>
      <c r="M55" s="60"/>
      <c r="N55" s="62"/>
      <c r="O55" s="60"/>
    </row>
    <row r="56" spans="1:17" ht="19.8">
      <c r="A56" s="43"/>
      <c r="B56" s="133"/>
      <c r="C56" s="133"/>
      <c r="D56" s="133"/>
      <c r="E56" s="133"/>
      <c r="F56" s="133"/>
      <c r="G56" s="129"/>
      <c r="H56" s="53"/>
      <c r="I56" s="46"/>
      <c r="J56" s="46"/>
      <c r="K56" s="46"/>
      <c r="L56" s="43"/>
      <c r="M56" s="60"/>
      <c r="N56" s="62"/>
      <c r="O56" s="60"/>
    </row>
    <row r="57" spans="1:17" ht="18" customHeight="1">
      <c r="A57" s="43"/>
      <c r="B57" s="128"/>
      <c r="C57" s="128"/>
      <c r="D57" s="128"/>
      <c r="E57" s="128"/>
      <c r="F57" s="128"/>
      <c r="G57" s="128"/>
      <c r="H57" s="54"/>
      <c r="I57" s="46"/>
      <c r="J57" s="46"/>
      <c r="K57" s="46"/>
      <c r="L57" s="43"/>
      <c r="M57" s="6"/>
      <c r="N57" s="67"/>
      <c r="O57" s="6"/>
    </row>
    <row r="58" spans="1:17" ht="19.8">
      <c r="A58" s="43"/>
      <c r="B58" s="128"/>
      <c r="C58" s="128"/>
      <c r="D58" s="128"/>
      <c r="E58" s="128"/>
      <c r="F58" s="128"/>
      <c r="G58" s="128"/>
      <c r="I58" s="46"/>
      <c r="J58" s="46"/>
      <c r="K58" s="46"/>
      <c r="M58" s="25"/>
      <c r="N58" s="68"/>
      <c r="O58" s="25"/>
    </row>
    <row r="59" spans="1:17" ht="19.8">
      <c r="A59" s="43"/>
      <c r="B59" s="130"/>
      <c r="C59" s="130"/>
      <c r="D59" s="225"/>
      <c r="E59" s="130"/>
      <c r="F59" s="130"/>
      <c r="G59" s="130"/>
      <c r="I59" s="46"/>
      <c r="J59" s="46"/>
      <c r="K59" s="46"/>
      <c r="M59" s="59"/>
      <c r="N59" s="65"/>
      <c r="O59" s="59"/>
      <c r="Q59" s="99"/>
    </row>
    <row r="60" spans="1:17" ht="19.8">
      <c r="A60" s="43"/>
      <c r="B60" s="130"/>
      <c r="C60" s="128"/>
      <c r="D60" s="128"/>
      <c r="E60" s="130"/>
      <c r="F60" s="128"/>
      <c r="G60" s="128"/>
      <c r="M60" s="59"/>
      <c r="N60" s="65"/>
      <c r="O60" s="59"/>
    </row>
    <row r="61" spans="1:17" ht="19.8">
      <c r="A61" s="43"/>
      <c r="B61" s="128"/>
      <c r="C61" s="128"/>
      <c r="D61" s="128"/>
      <c r="E61" s="130"/>
      <c r="F61" s="128"/>
      <c r="G61" s="128"/>
      <c r="M61" s="59"/>
      <c r="N61" s="65"/>
      <c r="O61" s="60"/>
    </row>
    <row r="62" spans="1:17" ht="27" thickBot="1">
      <c r="A62" s="54"/>
      <c r="B62" s="131"/>
      <c r="C62" s="131"/>
      <c r="D62" s="131"/>
      <c r="E62" s="131"/>
      <c r="F62" s="131"/>
      <c r="G62" s="131"/>
      <c r="M62" s="86"/>
      <c r="N62" s="83"/>
      <c r="O62" s="80"/>
    </row>
    <row r="63" spans="1:17" ht="20.399999999999999" thickTop="1">
      <c r="B63" s="131"/>
      <c r="C63" s="131"/>
      <c r="D63" s="131"/>
      <c r="E63" s="131"/>
      <c r="F63" s="131"/>
      <c r="G63" s="131"/>
      <c r="M63" s="87"/>
      <c r="N63" s="88"/>
      <c r="O63" s="87"/>
    </row>
    <row r="64" spans="1:17" ht="26.4">
      <c r="B64" s="132"/>
      <c r="C64" s="132"/>
      <c r="D64" s="132"/>
      <c r="E64" s="132"/>
      <c r="F64" s="132"/>
      <c r="G64" s="132"/>
      <c r="M64" s="6"/>
      <c r="N64" s="67"/>
      <c r="O64" s="6"/>
    </row>
    <row r="65" spans="2:16" ht="19.8">
      <c r="B65" s="131"/>
      <c r="C65" s="131"/>
      <c r="D65" s="131"/>
      <c r="E65" s="131"/>
      <c r="F65" s="131"/>
      <c r="G65" s="131"/>
      <c r="M65" s="60"/>
      <c r="N65" s="62"/>
      <c r="O65" s="60"/>
    </row>
    <row r="66" spans="2:16" ht="19.8">
      <c r="B66" s="131"/>
      <c r="C66" s="131"/>
      <c r="D66" s="131"/>
      <c r="E66" s="131"/>
      <c r="F66" s="131"/>
      <c r="G66" s="131"/>
      <c r="M66" s="60"/>
      <c r="N66" s="62"/>
      <c r="O66" s="60"/>
    </row>
    <row r="67" spans="2:16" ht="19.8">
      <c r="B67" s="131"/>
      <c r="C67" s="131"/>
      <c r="D67" s="131"/>
      <c r="E67" s="131"/>
      <c r="F67" s="131"/>
      <c r="G67" s="131"/>
      <c r="M67" s="6"/>
      <c r="N67" s="67"/>
      <c r="O67" s="6"/>
      <c r="P67" s="43"/>
    </row>
    <row r="68" spans="2:16">
      <c r="M68" s="37"/>
      <c r="N68" s="37"/>
      <c r="O68" s="37"/>
    </row>
    <row r="69" spans="2:16">
      <c r="M69" s="34"/>
      <c r="N69" s="34"/>
      <c r="O69" s="34"/>
    </row>
    <row r="70" spans="2:16">
      <c r="M70" s="34"/>
      <c r="N70" s="34"/>
      <c r="O70" s="34"/>
    </row>
    <row r="71" spans="2:16">
      <c r="M71" s="34"/>
      <c r="N71" s="34"/>
      <c r="O71" s="34"/>
    </row>
    <row r="72" spans="2:16">
      <c r="M72" s="34"/>
      <c r="N72" s="34"/>
      <c r="O72" s="34"/>
    </row>
    <row r="73" spans="2:16">
      <c r="M73" s="34"/>
      <c r="N73" s="34"/>
      <c r="O73" s="34"/>
    </row>
    <row r="74" spans="2:16">
      <c r="M74" s="34"/>
      <c r="N74" s="34"/>
      <c r="O74" s="34"/>
    </row>
    <row r="75" spans="2:16">
      <c r="M75" s="46"/>
      <c r="N75" s="46"/>
      <c r="O75" s="46"/>
    </row>
    <row r="76" spans="2:16">
      <c r="M76" s="46"/>
      <c r="N76" s="46"/>
      <c r="O76" s="46"/>
    </row>
    <row r="77" spans="2:16">
      <c r="M77" s="46"/>
      <c r="N77" s="46"/>
      <c r="O77" s="46"/>
    </row>
    <row r="78" spans="2:16">
      <c r="M78" s="46"/>
      <c r="N78" s="46"/>
      <c r="O78" s="46"/>
    </row>
    <row r="79" spans="2:16">
      <c r="M79" s="46"/>
      <c r="N79" s="46"/>
      <c r="O79" s="46"/>
    </row>
    <row r="80" spans="2:16">
      <c r="M80" s="46"/>
      <c r="N80" s="46"/>
      <c r="O80" s="46"/>
    </row>
    <row r="81" spans="13:15">
      <c r="M81" s="46"/>
      <c r="N81" s="46"/>
      <c r="O81" s="46"/>
    </row>
    <row r="82" spans="13:15">
      <c r="M82" s="46"/>
      <c r="N82" s="46"/>
      <c r="O82" s="46"/>
    </row>
    <row r="83" spans="13:15">
      <c r="M83" s="46"/>
      <c r="N83" s="46"/>
      <c r="O83" s="46"/>
    </row>
    <row r="84" spans="13:15">
      <c r="M84" s="46"/>
      <c r="N84" s="46"/>
      <c r="O84" s="46"/>
    </row>
    <row r="85" spans="13:15">
      <c r="M85" s="46"/>
      <c r="N85" s="46"/>
      <c r="O85" s="46"/>
    </row>
    <row r="86" spans="13:15">
      <c r="M86" s="46"/>
      <c r="N86" s="46"/>
      <c r="O86" s="46"/>
    </row>
    <row r="87" spans="13:15">
      <c r="M87" s="46"/>
      <c r="N87" s="46"/>
      <c r="O87" s="46"/>
    </row>
    <row r="88" spans="13:15">
      <c r="M88" s="46"/>
      <c r="N88" s="46"/>
      <c r="O88" s="46"/>
    </row>
    <row r="89" spans="13:15">
      <c r="M89" s="46"/>
      <c r="N89" s="46"/>
      <c r="O89" s="46"/>
    </row>
    <row r="90" spans="13:15">
      <c r="M90" s="46"/>
      <c r="N90" s="46"/>
      <c r="O90" s="46"/>
    </row>
  </sheetData>
  <mergeCells count="16">
    <mergeCell ref="B30:B32"/>
    <mergeCell ref="C30:F32"/>
    <mergeCell ref="A1:N1"/>
    <mergeCell ref="I2:J2"/>
    <mergeCell ref="B6:B7"/>
    <mergeCell ref="C6:C7"/>
    <mergeCell ref="D6:D7"/>
    <mergeCell ref="B12:B13"/>
    <mergeCell ref="C12:C13"/>
    <mergeCell ref="D12:D13"/>
    <mergeCell ref="E12:E13"/>
    <mergeCell ref="B25:B26"/>
    <mergeCell ref="C25:C26"/>
    <mergeCell ref="D25:D26"/>
    <mergeCell ref="E25:E26"/>
    <mergeCell ref="F25:F26"/>
  </mergeCells>
  <phoneticPr fontId="1"/>
  <pageMargins left="0.70866141732283472" right="0.70866141732283472" top="0.74803149606299213" bottom="0.74803149606299213" header="0.31496062992125984" footer="0.31496062992125984"/>
  <pageSetup paperSize="8" scale="59" fitToHeight="0" orientation="landscape" blackAndWhite="1" r:id="rId1"/>
  <rowBreaks count="1" manualBreakCount="1">
    <brk id="57" max="17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90"/>
  <sheetViews>
    <sheetView view="pageBreakPreview" zoomScale="60" zoomScaleNormal="68" workbookViewId="0">
      <selection activeCell="C30" sqref="C30:F32"/>
    </sheetView>
  </sheetViews>
  <sheetFormatPr defaultColWidth="8.69921875" defaultRowHeight="18"/>
  <cols>
    <col min="1" max="1" width="4.09765625" style="1" customWidth="1"/>
    <col min="2" max="2" width="15.69921875" style="95" customWidth="1"/>
    <col min="3" max="6" width="20.59765625" style="95" customWidth="1"/>
    <col min="7" max="7" width="10.69921875" style="205" customWidth="1"/>
    <col min="8" max="8" width="5.59765625" style="55" customWidth="1"/>
    <col min="9" max="9" width="11.09765625" style="1" bestFit="1" customWidth="1"/>
    <col min="10" max="10" width="19.19921875" style="1" customWidth="1"/>
    <col min="11" max="11" width="35.69921875" style="1" customWidth="1"/>
    <col min="12" max="12" width="5.69921875" style="1" customWidth="1"/>
    <col min="13" max="13" width="11.5" style="1" bestFit="1" customWidth="1"/>
    <col min="14" max="14" width="15.69921875" style="1" customWidth="1"/>
    <col min="15" max="15" width="43" style="1" customWidth="1"/>
    <col min="16" max="16" width="5.69921875" style="1" customWidth="1"/>
    <col min="17" max="17" width="10.5" style="1" bestFit="1" customWidth="1"/>
    <col min="18" max="16384" width="8.69921875" style="1"/>
  </cols>
  <sheetData>
    <row r="1" spans="1:17" ht="78" customHeight="1">
      <c r="A1" s="303" t="str">
        <f>K4</f>
        <v>横浜ｲﾝﾀｰﾅｼｮﾅﾙｽｸｰﾙ（YIS計画）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81">
        <f ca="1">NOW()</f>
        <v>44466.455727314817</v>
      </c>
      <c r="P1" s="82"/>
    </row>
    <row r="2" spans="1:17" s="8" customFormat="1" ht="25.2" customHeight="1">
      <c r="A2" s="2"/>
      <c r="B2" s="134" t="s">
        <v>85</v>
      </c>
      <c r="C2" s="135" t="s">
        <v>254</v>
      </c>
      <c r="D2" s="135" t="s">
        <v>253</v>
      </c>
      <c r="E2" s="135" t="s">
        <v>252</v>
      </c>
      <c r="F2" s="135" t="s">
        <v>256</v>
      </c>
      <c r="G2" s="136"/>
      <c r="H2" s="5"/>
      <c r="I2" s="306" t="s">
        <v>15</v>
      </c>
      <c r="J2" s="306"/>
      <c r="K2" s="6">
        <v>653</v>
      </c>
      <c r="L2" s="7"/>
      <c r="M2" s="7"/>
      <c r="N2" s="7"/>
      <c r="O2" s="7"/>
      <c r="P2" s="7" t="s">
        <v>217</v>
      </c>
    </row>
    <row r="3" spans="1:17" s="8" customFormat="1" ht="25.2" customHeight="1">
      <c r="A3" s="2"/>
      <c r="B3" s="137">
        <f>SUM(C36:C994)</f>
        <v>15</v>
      </c>
      <c r="C3" s="138" t="str">
        <f>SUM(D36:D994)&amp;"t ("&amp;ROUND(SUM(D36:D994)/$B$3,1)*100&amp;"%)"</f>
        <v>18t (120%)</v>
      </c>
      <c r="D3" s="138" t="str">
        <f t="shared" ref="D3:F3" si="0">SUM(E36:E994)&amp;"t ("&amp;ROUND(SUM(E36:E994)/$B$3,1)*100&amp;"%)"</f>
        <v>9t (60%)</v>
      </c>
      <c r="E3" s="138" t="str">
        <f t="shared" si="0"/>
        <v>18t (120%)</v>
      </c>
      <c r="F3" s="138" t="str">
        <f t="shared" si="0"/>
        <v>9t (60%)</v>
      </c>
      <c r="G3" s="139"/>
      <c r="H3" s="5"/>
      <c r="I3" s="118" t="s">
        <v>12</v>
      </c>
      <c r="J3" s="118" t="s">
        <v>25</v>
      </c>
      <c r="K3" s="118" t="s">
        <v>146</v>
      </c>
      <c r="L3" s="7"/>
      <c r="M3" s="118" t="s">
        <v>12</v>
      </c>
      <c r="N3" s="118" t="s">
        <v>25</v>
      </c>
      <c r="O3" s="118" t="s">
        <v>26</v>
      </c>
      <c r="P3" s="7"/>
    </row>
    <row r="4" spans="1:17" s="8" customFormat="1" ht="25.2" customHeight="1">
      <c r="A4" s="92"/>
      <c r="B4" s="140"/>
      <c r="C4" s="140"/>
      <c r="D4" s="140"/>
      <c r="E4" s="140"/>
      <c r="F4" s="140"/>
      <c r="G4" s="140"/>
      <c r="H4" s="5"/>
      <c r="I4" s="121" t="s">
        <v>228</v>
      </c>
      <c r="J4" s="122"/>
      <c r="K4" s="273" t="s">
        <v>303</v>
      </c>
      <c r="L4" s="61"/>
      <c r="M4" s="60" t="s">
        <v>307</v>
      </c>
      <c r="N4" s="67"/>
      <c r="O4" s="6"/>
      <c r="P4" s="7"/>
    </row>
    <row r="5" spans="1:17" s="8" customFormat="1" ht="25.2" customHeight="1" thickBot="1">
      <c r="A5" s="2"/>
      <c r="B5" s="141" t="s">
        <v>20</v>
      </c>
      <c r="C5" s="141"/>
      <c r="D5" s="141"/>
      <c r="E5" s="141"/>
      <c r="F5" s="141"/>
      <c r="G5" s="140"/>
      <c r="H5" s="5"/>
      <c r="I5" s="121"/>
      <c r="J5" s="122"/>
      <c r="K5" s="121" t="s">
        <v>304</v>
      </c>
      <c r="L5" s="61"/>
      <c r="M5" s="6" t="s">
        <v>78</v>
      </c>
      <c r="N5" s="67">
        <v>23500</v>
      </c>
      <c r="O5" s="85" t="s">
        <v>176</v>
      </c>
      <c r="P5" s="7"/>
    </row>
    <row r="6" spans="1:17" s="8" customFormat="1" ht="25.2" customHeight="1" thickTop="1">
      <c r="A6" s="2"/>
      <c r="B6" s="314" t="s">
        <v>12</v>
      </c>
      <c r="C6" s="315" t="s">
        <v>220</v>
      </c>
      <c r="D6" s="316" t="s">
        <v>225</v>
      </c>
      <c r="E6" s="142" t="s">
        <v>171</v>
      </c>
      <c r="F6" s="143" t="s">
        <v>248</v>
      </c>
      <c r="G6" s="144"/>
      <c r="H6" s="5"/>
      <c r="I6" s="121"/>
      <c r="J6" s="122"/>
      <c r="K6" s="121"/>
      <c r="L6" s="61"/>
      <c r="M6" s="6"/>
      <c r="N6" s="67"/>
      <c r="O6" s="85"/>
      <c r="P6" s="7"/>
    </row>
    <row r="7" spans="1:17" s="8" customFormat="1" ht="25.2" customHeight="1">
      <c r="A7" s="2"/>
      <c r="B7" s="314"/>
      <c r="C7" s="315"/>
      <c r="D7" s="317"/>
      <c r="E7" s="145" t="s">
        <v>145</v>
      </c>
      <c r="F7" s="146" t="s">
        <v>219</v>
      </c>
      <c r="G7" s="144"/>
      <c r="H7" s="5"/>
      <c r="I7" s="121"/>
      <c r="J7" s="122"/>
      <c r="K7" s="121" t="s">
        <v>140</v>
      </c>
      <c r="L7" s="61"/>
      <c r="M7" s="60" t="s">
        <v>305</v>
      </c>
      <c r="N7" s="62"/>
      <c r="O7" s="60"/>
      <c r="P7" s="7"/>
    </row>
    <row r="8" spans="1:17" s="8" customFormat="1" ht="25.2" customHeight="1">
      <c r="A8" s="2"/>
      <c r="B8" s="147" t="s">
        <v>19</v>
      </c>
      <c r="C8" s="109">
        <v>1950000</v>
      </c>
      <c r="D8" s="149">
        <f>SUMIF(I9:I31,"ZAIRYO",J9:J31)+SUMIF(M4:M64,"ZAIRYO",N4:N64)</f>
        <v>3020861</v>
      </c>
      <c r="E8" s="255">
        <v>18</v>
      </c>
      <c r="F8" s="105"/>
      <c r="G8" s="140"/>
      <c r="H8" s="5"/>
      <c r="I8" s="121" t="s">
        <v>86</v>
      </c>
      <c r="J8" s="122">
        <f>D27</f>
        <v>3020861</v>
      </c>
      <c r="K8" s="121" t="s">
        <v>141</v>
      </c>
      <c r="L8" s="61"/>
      <c r="M8" s="25" t="s">
        <v>96</v>
      </c>
      <c r="N8" s="68">
        <v>3020861</v>
      </c>
      <c r="O8" s="25" t="s">
        <v>193</v>
      </c>
      <c r="P8" s="7"/>
    </row>
    <row r="9" spans="1:17" s="8" customFormat="1" ht="25.2" customHeight="1" thickBot="1">
      <c r="A9" s="2"/>
      <c r="B9" s="151"/>
      <c r="C9" s="151"/>
      <c r="D9" s="152"/>
      <c r="E9" s="153" t="str">
        <f>ROUND(E8/B3*100,2)&amp;"%"</f>
        <v>120%</v>
      </c>
      <c r="F9" s="113"/>
      <c r="G9" s="154"/>
      <c r="H9" s="5"/>
      <c r="I9" s="121" t="s">
        <v>264</v>
      </c>
      <c r="J9" s="122">
        <f>D28</f>
        <v>3281903</v>
      </c>
      <c r="K9" s="121"/>
      <c r="L9" s="61"/>
      <c r="M9" s="60" t="s">
        <v>80</v>
      </c>
      <c r="N9" s="65">
        <v>1156455</v>
      </c>
      <c r="O9" s="60" t="s">
        <v>93</v>
      </c>
      <c r="P9" s="7"/>
    </row>
    <row r="10" spans="1:17" s="8" customFormat="1" ht="25.2" customHeight="1" thickTop="1">
      <c r="A10" s="2"/>
      <c r="B10" s="94"/>
      <c r="C10" s="94"/>
      <c r="D10" s="94"/>
      <c r="E10" s="94"/>
      <c r="F10" s="94"/>
      <c r="G10" s="144"/>
      <c r="H10" s="5"/>
      <c r="I10" s="123"/>
      <c r="J10" s="123" t="s">
        <v>142</v>
      </c>
      <c r="K10" s="123"/>
      <c r="L10" s="7"/>
      <c r="M10" s="59" t="s">
        <v>83</v>
      </c>
      <c r="N10" s="65">
        <v>355582</v>
      </c>
      <c r="O10" s="59" t="s">
        <v>192</v>
      </c>
      <c r="P10" s="7"/>
      <c r="Q10" s="8" t="s">
        <v>196</v>
      </c>
    </row>
    <row r="11" spans="1:17" s="8" customFormat="1" ht="25.2" customHeight="1" thickBot="1">
      <c r="A11" s="2"/>
      <c r="B11" s="141" t="s">
        <v>17</v>
      </c>
      <c r="C11" s="94"/>
      <c r="D11" s="94"/>
      <c r="E11" s="94"/>
      <c r="F11" s="94"/>
      <c r="G11" s="144"/>
      <c r="H11" s="5"/>
      <c r="I11" s="123"/>
      <c r="J11" s="123">
        <v>0</v>
      </c>
      <c r="K11" s="123" t="s">
        <v>161</v>
      </c>
      <c r="L11" s="7"/>
      <c r="M11" s="86" t="s">
        <v>79</v>
      </c>
      <c r="N11" s="248">
        <v>1641304</v>
      </c>
      <c r="O11" s="80" t="s">
        <v>167</v>
      </c>
      <c r="P11" s="7"/>
      <c r="Q11" s="8" t="s">
        <v>195</v>
      </c>
    </row>
    <row r="12" spans="1:17" s="8" customFormat="1" ht="25.2" customHeight="1" thickTop="1">
      <c r="A12" s="2"/>
      <c r="B12" s="314" t="s">
        <v>12</v>
      </c>
      <c r="C12" s="315" t="s">
        <v>221</v>
      </c>
      <c r="D12" s="318" t="s">
        <v>227</v>
      </c>
      <c r="E12" s="320" t="s">
        <v>225</v>
      </c>
      <c r="F12" s="143" t="s">
        <v>248</v>
      </c>
      <c r="G12" s="144"/>
      <c r="H12" s="5"/>
      <c r="I12" s="121"/>
      <c r="J12" s="122">
        <v>90000</v>
      </c>
      <c r="K12" s="121" t="s">
        <v>143</v>
      </c>
      <c r="L12" s="7"/>
      <c r="M12" s="87" t="s">
        <v>330</v>
      </c>
      <c r="N12" s="254">
        <f>SUM(N8:N11)</f>
        <v>6174202</v>
      </c>
      <c r="O12" s="87"/>
      <c r="P12" s="7"/>
      <c r="Q12" s="8" t="s">
        <v>197</v>
      </c>
    </row>
    <row r="13" spans="1:17" s="8" customFormat="1" ht="25.2" customHeight="1">
      <c r="A13" s="2"/>
      <c r="B13" s="314"/>
      <c r="C13" s="315"/>
      <c r="D13" s="319"/>
      <c r="E13" s="321"/>
      <c r="F13" s="146" t="s">
        <v>219</v>
      </c>
      <c r="G13" s="144"/>
      <c r="H13" s="5"/>
      <c r="I13" s="121"/>
      <c r="J13" s="122">
        <v>75000</v>
      </c>
      <c r="K13" s="121" t="s">
        <v>144</v>
      </c>
      <c r="L13" s="7"/>
      <c r="M13" s="86"/>
      <c r="N13" s="83"/>
      <c r="O13" s="80"/>
      <c r="P13" s="7"/>
      <c r="Q13" s="8" t="s">
        <v>198</v>
      </c>
    </row>
    <row r="14" spans="1:17" s="8" customFormat="1" ht="25.2" customHeight="1">
      <c r="A14" s="2"/>
      <c r="B14" s="147" t="s">
        <v>46</v>
      </c>
      <c r="C14" s="155">
        <v>90000</v>
      </c>
      <c r="D14" s="156">
        <f>IFERROR(E14/$B$3,"-")</f>
        <v>0</v>
      </c>
      <c r="E14" s="157">
        <f>SUMIF(I4:I3000,"GENSUN",J4:J3000)+SUMIF(M3:M6201,"GENSUN",N3:N6201)</f>
        <v>0</v>
      </c>
      <c r="F14" s="106">
        <v>0</v>
      </c>
      <c r="G14" s="158"/>
      <c r="H14" s="5"/>
      <c r="I14" s="121"/>
      <c r="J14" s="122">
        <v>120000</v>
      </c>
      <c r="K14" s="121" t="s">
        <v>156</v>
      </c>
      <c r="L14" s="7"/>
      <c r="M14" s="86"/>
      <c r="N14" s="83"/>
      <c r="O14" s="60"/>
      <c r="P14" s="7"/>
    </row>
    <row r="15" spans="1:17" s="8" customFormat="1" ht="25.2" customHeight="1">
      <c r="A15" s="2"/>
      <c r="B15" s="147" t="s">
        <v>50</v>
      </c>
      <c r="C15" s="155">
        <v>0</v>
      </c>
      <c r="D15" s="156">
        <f>IFERROR(E15/$B$3,"-")</f>
        <v>0</v>
      </c>
      <c r="E15" s="157">
        <f>SUMIF(I4:I3000,"KANAMO",J4:J3000)+SUMIF(M4:M6301,"KANAMO",N4:N6301)</f>
        <v>0</v>
      </c>
      <c r="F15" s="106">
        <v>0</v>
      </c>
      <c r="G15" s="158"/>
      <c r="H15" s="5"/>
      <c r="I15" s="121"/>
      <c r="J15" s="122">
        <v>825000</v>
      </c>
      <c r="K15" s="121" t="s">
        <v>157</v>
      </c>
      <c r="L15" s="7"/>
      <c r="M15" s="60" t="s">
        <v>371</v>
      </c>
      <c r="N15" s="83"/>
      <c r="O15" s="60"/>
      <c r="P15" s="7"/>
    </row>
    <row r="16" spans="1:17" s="8" customFormat="1" ht="25.2" customHeight="1">
      <c r="A16" s="2"/>
      <c r="B16" s="147" t="s">
        <v>6</v>
      </c>
      <c r="C16" s="155" t="s">
        <v>226</v>
      </c>
      <c r="D16" s="156">
        <f>IFERROR(E16/$B$3,"-")</f>
        <v>0</v>
      </c>
      <c r="E16" s="157">
        <f>SUMIF(I3:I3330,"ITIZI",J3:J3330)+SUMIF(M4:M3333,"ITIZI",N4:N3333)</f>
        <v>0</v>
      </c>
      <c r="F16" s="106">
        <v>0</v>
      </c>
      <c r="G16" s="158"/>
      <c r="H16" s="5"/>
      <c r="I16" s="121"/>
      <c r="J16" s="122">
        <v>102000</v>
      </c>
      <c r="K16" s="121" t="s">
        <v>155</v>
      </c>
      <c r="L16" s="7"/>
      <c r="M16" s="86" t="s">
        <v>83</v>
      </c>
      <c r="N16" s="83">
        <v>99000</v>
      </c>
      <c r="O16" s="80" t="s">
        <v>306</v>
      </c>
      <c r="P16" s="7"/>
    </row>
    <row r="17" spans="1:18" s="8" customFormat="1" ht="25.2" customHeight="1" thickBot="1">
      <c r="A17" s="2"/>
      <c r="B17" s="147" t="s">
        <v>2</v>
      </c>
      <c r="C17" s="155">
        <v>75000</v>
      </c>
      <c r="D17" s="156">
        <f>IFERROR(E17/$B$3,"-")</f>
        <v>1566.6666666666667</v>
      </c>
      <c r="E17" s="157">
        <f>SUMIF(I4:I3100,"SYOMO",J4:J3100)+SUMIF(M4:M6601,"SYOMO",N4:N6601)</f>
        <v>23500</v>
      </c>
      <c r="F17" s="106">
        <v>0</v>
      </c>
      <c r="G17" s="158"/>
      <c r="H17" s="5"/>
      <c r="I17" s="121"/>
      <c r="J17" s="122">
        <v>864000</v>
      </c>
      <c r="K17" s="121" t="s">
        <v>158</v>
      </c>
      <c r="L17" s="7"/>
      <c r="M17" s="86" t="s">
        <v>79</v>
      </c>
      <c r="N17" s="83">
        <v>6062</v>
      </c>
      <c r="O17" s="86" t="s">
        <v>380</v>
      </c>
      <c r="P17" s="7"/>
    </row>
    <row r="18" spans="1:18" s="8" customFormat="1" ht="25.2" customHeight="1" thickTop="1">
      <c r="A18" s="2"/>
      <c r="B18" s="159" t="s">
        <v>5</v>
      </c>
      <c r="C18" s="155">
        <v>1368000</v>
      </c>
      <c r="D18" s="160">
        <f>IFERROR($E$18/$K$2,"-")</f>
        <v>2522.7656967840735</v>
      </c>
      <c r="E18" s="161">
        <f>SUMIF(I3:I3333,"ROMU",J3:J3333)+SUMIF(M3:M3334,"ROMU",N3:N3334)</f>
        <v>1647366</v>
      </c>
      <c r="F18" s="106">
        <v>18383</v>
      </c>
      <c r="G18" s="158"/>
      <c r="H18" s="5"/>
      <c r="I18" s="121"/>
      <c r="J18" s="122">
        <v>432000</v>
      </c>
      <c r="K18" s="121" t="s">
        <v>159</v>
      </c>
      <c r="L18" s="7"/>
      <c r="M18" s="253" t="s">
        <v>329</v>
      </c>
      <c r="N18" s="88">
        <f>SUM(N16:N17)</f>
        <v>105062</v>
      </c>
      <c r="O18" s="87"/>
      <c r="P18" s="7"/>
      <c r="Q18" s="256" t="s">
        <v>308</v>
      </c>
    </row>
    <row r="19" spans="1:18" s="8" customFormat="1" ht="25.2" customHeight="1">
      <c r="A19" s="2"/>
      <c r="B19" s="147" t="s">
        <v>51</v>
      </c>
      <c r="C19" s="155">
        <v>0</v>
      </c>
      <c r="D19" s="156">
        <f>IFERROR(E19/$B$3,"-")</f>
        <v>0</v>
      </c>
      <c r="E19" s="157">
        <f>SUMIF(I4:I3600,"KENSA",J4:J3600)+SUMIF(M4:M6601,"KENSA",N4:N6601)</f>
        <v>0</v>
      </c>
      <c r="F19" s="107">
        <v>0</v>
      </c>
      <c r="G19" s="162"/>
      <c r="H19" s="22"/>
      <c r="I19" s="121"/>
      <c r="J19" s="122">
        <v>72000</v>
      </c>
      <c r="K19" s="121" t="s">
        <v>160</v>
      </c>
      <c r="L19" s="7"/>
      <c r="M19" s="60"/>
      <c r="N19" s="62"/>
      <c r="O19" s="60"/>
      <c r="P19" s="7"/>
      <c r="Q19" s="270"/>
    </row>
    <row r="20" spans="1:18" s="8" customFormat="1" ht="25.2" customHeight="1">
      <c r="A20" s="2"/>
      <c r="B20" s="147" t="s">
        <v>52</v>
      </c>
      <c r="C20" s="155">
        <v>945000</v>
      </c>
      <c r="D20" s="156">
        <f>IFERROR(E20/$B$3,"-")</f>
        <v>77097</v>
      </c>
      <c r="E20" s="157">
        <f>SUMIF(I11:I37,"MEKKI",J3:J3333)+SUMIF(M3:M3334,"MEKKi",N3:N3334)</f>
        <v>1156455</v>
      </c>
      <c r="F20" s="107"/>
      <c r="G20" s="162"/>
      <c r="H20" s="22"/>
      <c r="I20" s="121"/>
      <c r="J20" s="124"/>
      <c r="K20" s="121"/>
      <c r="L20" s="7"/>
      <c r="M20" s="60"/>
      <c r="N20" s="62"/>
      <c r="O20" s="60"/>
      <c r="P20" s="7"/>
    </row>
    <row r="21" spans="1:18" s="8" customFormat="1" ht="25.2" customHeight="1" thickBot="1">
      <c r="A21" s="2"/>
      <c r="B21" s="163" t="s">
        <v>8</v>
      </c>
      <c r="C21" s="155">
        <v>102000</v>
      </c>
      <c r="D21" s="156">
        <f>IFERROR(E21/$B$3,"-")</f>
        <v>30305.466666666667</v>
      </c>
      <c r="E21" s="164">
        <f>SUMIF(I3:I3333,"UNSO",J3:J3333)+SUMIF(M4:M3334,"UNSO",N4:N3334)</f>
        <v>454582</v>
      </c>
      <c r="F21" s="108">
        <v>99000</v>
      </c>
      <c r="G21" s="162"/>
      <c r="H21" s="5"/>
      <c r="I21" s="121"/>
      <c r="J21" s="122">
        <v>2580000</v>
      </c>
      <c r="K21" s="121"/>
      <c r="L21" s="7"/>
      <c r="M21" s="60"/>
      <c r="N21" s="62"/>
      <c r="O21" s="60"/>
      <c r="P21" s="7"/>
    </row>
    <row r="22" spans="1:18" s="8" customFormat="1" ht="25.2" customHeight="1" thickBot="1">
      <c r="A22" s="2"/>
      <c r="B22" s="165" t="s">
        <v>4</v>
      </c>
      <c r="C22" s="166">
        <f>SUM(C14:C21)</f>
        <v>2580000</v>
      </c>
      <c r="D22" s="167"/>
      <c r="E22" s="168">
        <f>SUM(E14:E21)</f>
        <v>3281903</v>
      </c>
      <c r="F22" s="169">
        <f>SUM(F14:F21)</f>
        <v>117383</v>
      </c>
      <c r="G22" s="170"/>
      <c r="H22" s="4"/>
      <c r="I22" s="121"/>
      <c r="J22" s="122"/>
      <c r="K22" s="121"/>
      <c r="L22" s="7"/>
      <c r="M22" s="60" t="s">
        <v>442</v>
      </c>
      <c r="N22" s="62"/>
      <c r="O22" s="60"/>
      <c r="P22" s="7"/>
    </row>
    <row r="23" spans="1:18" s="8" customFormat="1" ht="25.2" customHeight="1" thickTop="1">
      <c r="A23" s="2"/>
      <c r="B23" s="141"/>
      <c r="C23" s="141"/>
      <c r="D23" s="141"/>
      <c r="E23" s="141"/>
      <c r="F23" s="141"/>
      <c r="G23" s="140"/>
      <c r="H23" s="4"/>
      <c r="I23" s="121"/>
      <c r="J23" s="124"/>
      <c r="K23" s="121"/>
      <c r="L23" s="7"/>
      <c r="M23" s="60" t="s">
        <v>443</v>
      </c>
      <c r="N23" s="62">
        <v>41203</v>
      </c>
      <c r="O23" s="60"/>
      <c r="P23" s="7"/>
    </row>
    <row r="24" spans="1:18" s="8" customFormat="1" ht="25.2" customHeight="1">
      <c r="A24" s="2"/>
      <c r="B24" s="141" t="s">
        <v>18</v>
      </c>
      <c r="C24" s="141"/>
      <c r="D24" s="141"/>
      <c r="E24" s="141"/>
      <c r="F24" s="141"/>
      <c r="G24" s="140"/>
      <c r="H24" s="4"/>
      <c r="I24" s="6" t="s">
        <v>200</v>
      </c>
      <c r="J24" s="9"/>
      <c r="K24" s="6"/>
      <c r="L24" s="7"/>
      <c r="M24" s="60" t="s">
        <v>444</v>
      </c>
      <c r="N24" s="62">
        <v>1775136</v>
      </c>
      <c r="O24" s="60"/>
      <c r="P24" s="7"/>
    </row>
    <row r="25" spans="1:18" s="8" customFormat="1" ht="25.2" customHeight="1">
      <c r="A25" s="2"/>
      <c r="B25" s="314" t="s">
        <v>12</v>
      </c>
      <c r="C25" s="315" t="s">
        <v>1</v>
      </c>
      <c r="D25" s="322" t="s">
        <v>222</v>
      </c>
      <c r="E25" s="323" t="s">
        <v>72</v>
      </c>
      <c r="F25" s="325" t="s">
        <v>73</v>
      </c>
      <c r="G25" s="171"/>
      <c r="H25" s="4"/>
      <c r="I25" s="6" t="s">
        <v>201</v>
      </c>
      <c r="J25" s="9"/>
      <c r="K25" s="6"/>
      <c r="L25" s="7"/>
      <c r="M25" s="60" t="s">
        <v>445</v>
      </c>
      <c r="N25" s="62">
        <v>23138</v>
      </c>
      <c r="O25" s="60"/>
      <c r="P25" s="7"/>
    </row>
    <row r="26" spans="1:18" s="8" customFormat="1" ht="25.2" customHeight="1">
      <c r="A26" s="2"/>
      <c r="B26" s="314"/>
      <c r="C26" s="315"/>
      <c r="D26" s="322"/>
      <c r="E26" s="324"/>
      <c r="F26" s="314"/>
      <c r="G26" s="172"/>
      <c r="H26" s="4"/>
      <c r="I26" s="6" t="s">
        <v>202</v>
      </c>
      <c r="J26" s="9"/>
      <c r="K26" s="6"/>
      <c r="L26" s="7"/>
      <c r="M26" s="60" t="s">
        <v>446</v>
      </c>
      <c r="N26" s="62">
        <v>-635555</v>
      </c>
      <c r="O26" s="60"/>
      <c r="P26" s="7"/>
    </row>
    <row r="27" spans="1:18" s="8" customFormat="1" ht="25.2" customHeight="1">
      <c r="A27" s="2"/>
      <c r="B27" s="147" t="s">
        <v>19</v>
      </c>
      <c r="C27" s="173">
        <f>SUMIF(I3:I3333,"ZYOSAN",J3:J3333)+SUMIF(M3:M3334,"ZYOSAN",N3:N3334)</f>
        <v>3020861</v>
      </c>
      <c r="D27" s="174">
        <f>D8</f>
        <v>3020861</v>
      </c>
      <c r="E27" s="175" t="str">
        <f>INT(IFERROR(D27/C27*100,"-"))&amp;"%"</f>
        <v>100%</v>
      </c>
      <c r="F27" s="176">
        <f>C27-D27</f>
        <v>0</v>
      </c>
      <c r="G27" s="140"/>
      <c r="H27" s="4"/>
      <c r="I27" s="6" t="s">
        <v>203</v>
      </c>
      <c r="J27" s="9"/>
      <c r="K27" s="6"/>
      <c r="L27" s="7"/>
      <c r="M27" s="60"/>
      <c r="N27" s="62">
        <f>SUM(N23:N26)</f>
        <v>1203922</v>
      </c>
      <c r="O27" s="60"/>
      <c r="P27" s="7"/>
    </row>
    <row r="28" spans="1:18" s="8" customFormat="1" ht="25.2" customHeight="1" thickBot="1">
      <c r="A28" s="2"/>
      <c r="B28" s="163" t="s">
        <v>16</v>
      </c>
      <c r="C28" s="177">
        <f>SUMIF(I3:I3333,"KYOSAN",J3:J3333)+SUMIF(M3:M3334,"KYOSAN",N3:N3334)</f>
        <v>3281903</v>
      </c>
      <c r="D28" s="178">
        <f>E22</f>
        <v>3281903</v>
      </c>
      <c r="E28" s="179" t="str">
        <f>INT(IFERROR(D28/C28*100,"-"))&amp;"%"</f>
        <v>100%</v>
      </c>
      <c r="F28" s="180">
        <f>C28-D28</f>
        <v>0</v>
      </c>
      <c r="G28" s="140"/>
      <c r="H28" s="4"/>
      <c r="I28" s="6" t="s">
        <v>204</v>
      </c>
      <c r="J28" s="9"/>
      <c r="K28" s="6"/>
      <c r="L28" s="7"/>
      <c r="M28" s="59"/>
      <c r="N28" s="65"/>
      <c r="O28" s="59"/>
      <c r="P28" s="7"/>
    </row>
    <row r="29" spans="1:18" s="8" customFormat="1" ht="25.2" customHeight="1">
      <c r="A29" s="2"/>
      <c r="B29" s="181" t="s">
        <v>117</v>
      </c>
      <c r="C29" s="182">
        <f>SUM(C27:C28)</f>
        <v>6302764</v>
      </c>
      <c r="D29" s="183">
        <f>SUM(D27:D28)</f>
        <v>6302764</v>
      </c>
      <c r="E29" s="184" t="str">
        <f>ROUND(100*D29/C29,2)&amp;"%"</f>
        <v>100%</v>
      </c>
      <c r="F29" s="84">
        <f>C29-D29</f>
        <v>0</v>
      </c>
      <c r="G29" s="185"/>
      <c r="H29" s="4"/>
      <c r="I29" s="6"/>
      <c r="J29" s="9"/>
      <c r="K29" s="6"/>
      <c r="L29" s="7"/>
      <c r="M29" s="59"/>
      <c r="N29" s="65"/>
      <c r="O29" s="59"/>
      <c r="P29" s="7"/>
    </row>
    <row r="30" spans="1:18" ht="25.2" customHeight="1">
      <c r="A30" s="2"/>
      <c r="B30" s="311" t="s">
        <v>255</v>
      </c>
      <c r="C30" s="326" t="s">
        <v>447</v>
      </c>
      <c r="D30" s="327"/>
      <c r="E30" s="327"/>
      <c r="F30" s="328"/>
      <c r="G30" s="136"/>
      <c r="H30" s="28"/>
      <c r="I30" s="6"/>
      <c r="J30" s="9"/>
      <c r="K30" s="6"/>
      <c r="L30" s="29"/>
      <c r="M30" s="59"/>
      <c r="N30" s="65"/>
      <c r="O30" s="60"/>
      <c r="P30" s="7"/>
      <c r="Q30" s="8"/>
      <c r="R30" s="8"/>
    </row>
    <row r="31" spans="1:18" ht="25.2" customHeight="1">
      <c r="A31" s="2"/>
      <c r="B31" s="311"/>
      <c r="C31" s="329" t="s">
        <v>448</v>
      </c>
      <c r="D31" s="330"/>
      <c r="E31" s="330"/>
      <c r="F31" s="331"/>
      <c r="G31" s="136"/>
      <c r="H31" s="31"/>
      <c r="I31" s="6"/>
      <c r="J31" s="9"/>
      <c r="K31" s="6"/>
      <c r="L31" s="30"/>
      <c r="M31" s="59"/>
      <c r="N31" s="65"/>
      <c r="O31" s="60"/>
      <c r="P31" s="7"/>
      <c r="Q31" s="8"/>
      <c r="R31" s="8"/>
    </row>
    <row r="32" spans="1:18" ht="25.2" customHeight="1">
      <c r="A32" s="2"/>
      <c r="B32" s="311"/>
      <c r="C32" s="332"/>
      <c r="D32" s="333"/>
      <c r="E32" s="333"/>
      <c r="F32" s="334"/>
      <c r="G32" s="136"/>
      <c r="H32" s="31"/>
      <c r="I32" s="6"/>
      <c r="J32" s="9"/>
      <c r="K32" s="6"/>
      <c r="L32" s="30"/>
      <c r="M32" s="60"/>
      <c r="N32" s="62"/>
      <c r="O32" s="60"/>
      <c r="P32" s="7"/>
      <c r="Q32" s="8"/>
      <c r="R32" s="8"/>
    </row>
    <row r="33" spans="1:18" ht="25.2" customHeight="1">
      <c r="A33" s="2"/>
      <c r="B33" s="89"/>
      <c r="C33" s="89"/>
      <c r="D33" s="89"/>
      <c r="E33" s="89"/>
      <c r="F33" s="89"/>
      <c r="G33" s="185"/>
      <c r="H33" s="31"/>
      <c r="I33" s="6"/>
      <c r="J33" s="9"/>
      <c r="K33" s="6"/>
      <c r="L33" s="30"/>
      <c r="M33" s="60"/>
      <c r="N33" s="62"/>
      <c r="O33" s="60"/>
      <c r="P33" s="7"/>
      <c r="Q33" s="8"/>
      <c r="R33" s="8"/>
    </row>
    <row r="34" spans="1:18" ht="25.2" customHeight="1">
      <c r="A34" s="2"/>
      <c r="B34" s="89" t="s">
        <v>249</v>
      </c>
      <c r="C34" s="89"/>
      <c r="D34" s="89"/>
      <c r="E34" s="89"/>
      <c r="F34" s="89"/>
      <c r="G34" s="185"/>
      <c r="H34" s="31"/>
      <c r="I34" s="6"/>
      <c r="J34" s="9"/>
      <c r="K34" s="6"/>
      <c r="L34" s="30"/>
      <c r="M34" s="80"/>
      <c r="N34" s="75"/>
      <c r="O34" s="80"/>
      <c r="P34" s="7"/>
      <c r="Q34" s="8"/>
      <c r="R34" s="8"/>
    </row>
    <row r="35" spans="1:18" ht="25.2" customHeight="1">
      <c r="A35" s="2"/>
      <c r="B35" s="186" t="s">
        <v>250</v>
      </c>
      <c r="C35" s="186" t="s">
        <v>0</v>
      </c>
      <c r="D35" s="187" t="s">
        <v>119</v>
      </c>
      <c r="E35" s="187" t="s">
        <v>120</v>
      </c>
      <c r="F35" s="188" t="s">
        <v>257</v>
      </c>
      <c r="G35" s="189" t="s">
        <v>258</v>
      </c>
      <c r="H35" s="31"/>
      <c r="I35" s="6"/>
      <c r="J35" s="9"/>
      <c r="K35" s="6"/>
      <c r="L35" s="30"/>
      <c r="M35" s="80"/>
      <c r="N35" s="75"/>
      <c r="O35" s="80"/>
      <c r="P35" s="7"/>
      <c r="Q35" s="8"/>
      <c r="R35" s="8"/>
    </row>
    <row r="36" spans="1:18" ht="25.2" customHeight="1">
      <c r="A36" s="2"/>
      <c r="B36" s="190" t="s">
        <v>268</v>
      </c>
      <c r="C36" s="191">
        <v>15</v>
      </c>
      <c r="D36" s="192"/>
      <c r="E36" s="192"/>
      <c r="F36" s="193"/>
      <c r="G36" s="193"/>
      <c r="H36" s="31"/>
      <c r="I36" s="6"/>
      <c r="J36" s="9"/>
      <c r="K36" s="6"/>
      <c r="L36" s="30"/>
      <c r="M36" s="80"/>
      <c r="N36" s="75"/>
      <c r="O36" s="80"/>
      <c r="P36" s="2"/>
      <c r="Q36" s="8"/>
      <c r="R36" s="8"/>
    </row>
    <row r="37" spans="1:18" ht="25.2" customHeight="1">
      <c r="A37" s="4"/>
      <c r="B37" s="155"/>
      <c r="C37" s="191"/>
      <c r="D37" s="192"/>
      <c r="E37" s="192"/>
      <c r="F37" s="193"/>
      <c r="G37" s="193"/>
      <c r="H37" s="31"/>
      <c r="I37" s="25"/>
      <c r="J37" s="26"/>
      <c r="K37" s="25"/>
      <c r="L37" s="30"/>
      <c r="M37" s="80"/>
      <c r="N37" s="75"/>
      <c r="O37" s="80"/>
      <c r="P37" s="29"/>
    </row>
    <row r="38" spans="1:18" ht="19.8">
      <c r="A38" s="93"/>
      <c r="B38" s="190"/>
      <c r="C38" s="191"/>
      <c r="D38" s="192"/>
      <c r="E38" s="192"/>
      <c r="F38" s="193"/>
      <c r="G38" s="193"/>
      <c r="H38" s="31"/>
      <c r="I38" s="6"/>
      <c r="J38" s="9"/>
      <c r="K38" s="6"/>
      <c r="L38" s="30"/>
      <c r="M38" s="59"/>
      <c r="N38" s="65"/>
      <c r="O38" s="59"/>
      <c r="P38" s="35"/>
    </row>
    <row r="39" spans="1:18" ht="19.8">
      <c r="A39" s="119"/>
      <c r="B39" s="155" t="s">
        <v>259</v>
      </c>
      <c r="C39" s="191"/>
      <c r="D39" s="193">
        <v>18</v>
      </c>
      <c r="E39" s="193">
        <v>9</v>
      </c>
      <c r="F39" s="193">
        <v>18</v>
      </c>
      <c r="G39" s="193">
        <v>9</v>
      </c>
      <c r="H39" s="31"/>
      <c r="I39" s="25"/>
      <c r="J39" s="26"/>
      <c r="K39" s="25"/>
      <c r="L39" s="30"/>
      <c r="M39" s="60"/>
      <c r="N39" s="62"/>
      <c r="O39" s="60"/>
      <c r="P39" s="35"/>
    </row>
    <row r="40" spans="1:18" ht="19.8">
      <c r="A40" s="119"/>
      <c r="B40" s="194"/>
      <c r="C40" s="191"/>
      <c r="D40" s="195"/>
      <c r="E40" s="195"/>
      <c r="F40" s="193"/>
      <c r="G40" s="193"/>
      <c r="H40" s="31"/>
      <c r="I40" s="6"/>
      <c r="J40" s="9"/>
      <c r="K40" s="6"/>
      <c r="L40" s="30"/>
      <c r="M40" s="60"/>
      <c r="N40" s="65"/>
      <c r="O40" s="59"/>
      <c r="P40" s="35"/>
    </row>
    <row r="41" spans="1:18" ht="19.8">
      <c r="A41" s="119"/>
      <c r="B41" s="194"/>
      <c r="C41" s="191"/>
      <c r="D41" s="196"/>
      <c r="E41" s="196"/>
      <c r="F41" s="193"/>
      <c r="G41" s="193"/>
      <c r="H41" s="31"/>
      <c r="I41" s="25"/>
      <c r="J41" s="26"/>
      <c r="K41" s="25"/>
      <c r="L41" s="30"/>
      <c r="M41" s="59"/>
      <c r="N41" s="65"/>
      <c r="O41" s="59"/>
      <c r="P41" s="35"/>
    </row>
    <row r="42" spans="1:18" ht="19.8">
      <c r="A42" s="119"/>
      <c r="B42" s="194"/>
      <c r="C42" s="191"/>
      <c r="D42" s="197"/>
      <c r="E42" s="197"/>
      <c r="F42" s="193"/>
      <c r="G42" s="193"/>
      <c r="H42" s="44"/>
      <c r="I42" s="6"/>
      <c r="J42" s="9"/>
      <c r="K42" s="6"/>
      <c r="L42" s="43"/>
      <c r="M42" s="80"/>
      <c r="N42" s="75"/>
      <c r="O42" s="79"/>
      <c r="P42" s="35"/>
    </row>
    <row r="43" spans="1:18" ht="19.8">
      <c r="A43" s="119"/>
      <c r="B43" s="196"/>
      <c r="C43" s="198"/>
      <c r="D43" s="196"/>
      <c r="E43" s="196"/>
      <c r="F43" s="193"/>
      <c r="G43" s="193"/>
      <c r="H43" s="44"/>
      <c r="I43" s="25"/>
      <c r="J43" s="26"/>
      <c r="K43" s="25"/>
      <c r="L43" s="43"/>
      <c r="M43" s="59"/>
      <c r="N43" s="65"/>
      <c r="O43" s="59"/>
      <c r="P43" s="35"/>
    </row>
    <row r="44" spans="1:18" ht="19.8">
      <c r="A44" s="30"/>
      <c r="B44" s="199"/>
      <c r="C44" s="199"/>
      <c r="D44" s="199"/>
      <c r="E44" s="199"/>
      <c r="F44" s="199"/>
      <c r="G44" s="199"/>
      <c r="H44" s="44"/>
      <c r="I44" s="6"/>
      <c r="J44" s="9"/>
      <c r="K44" s="6"/>
      <c r="L44" s="43"/>
      <c r="M44" s="6"/>
      <c r="N44" s="67"/>
      <c r="O44" s="59"/>
      <c r="P44" s="35"/>
    </row>
    <row r="45" spans="1:18" ht="19.8">
      <c r="A45" s="30"/>
      <c r="B45" s="199"/>
      <c r="C45" s="199"/>
      <c r="D45" s="199"/>
      <c r="E45" s="199"/>
      <c r="F45" s="199"/>
      <c r="G45" s="199"/>
      <c r="H45" s="44"/>
      <c r="I45" s="25"/>
      <c r="J45" s="26"/>
      <c r="K45" s="25"/>
      <c r="L45" s="43"/>
      <c r="M45" s="59"/>
      <c r="N45" s="65"/>
      <c r="O45" s="59"/>
      <c r="P45" s="35"/>
    </row>
    <row r="46" spans="1:18" ht="19.8">
      <c r="A46" s="30"/>
      <c r="B46" s="199"/>
      <c r="C46" s="199"/>
      <c r="D46" s="199"/>
      <c r="E46" s="199"/>
      <c r="F46" s="199"/>
      <c r="G46" s="199"/>
      <c r="H46" s="44"/>
      <c r="I46" s="6"/>
      <c r="J46" s="9"/>
      <c r="K46" s="6"/>
      <c r="L46" s="43"/>
      <c r="M46" s="80"/>
      <c r="N46" s="75"/>
      <c r="O46" s="80"/>
    </row>
    <row r="47" spans="1:18" ht="19.8">
      <c r="A47" s="43"/>
      <c r="B47" s="200"/>
      <c r="C47" s="200"/>
      <c r="D47" s="200"/>
      <c r="E47" s="200"/>
      <c r="F47" s="200"/>
      <c r="G47" s="200"/>
      <c r="H47" s="44"/>
      <c r="I47" s="46"/>
      <c r="J47" s="46"/>
      <c r="K47" s="46"/>
      <c r="L47" s="43"/>
      <c r="M47" s="59"/>
      <c r="N47" s="65"/>
      <c r="O47" s="59"/>
    </row>
    <row r="48" spans="1:18" ht="19.8">
      <c r="A48" s="43"/>
      <c r="B48" s="200"/>
      <c r="C48" s="200"/>
      <c r="D48" s="200"/>
      <c r="E48" s="200"/>
      <c r="F48" s="200"/>
      <c r="G48" s="200"/>
      <c r="H48" s="44"/>
      <c r="I48" s="46"/>
      <c r="J48" s="46"/>
      <c r="K48" s="46"/>
      <c r="L48" s="43"/>
      <c r="M48" s="6"/>
      <c r="N48" s="67"/>
      <c r="O48" s="6"/>
    </row>
    <row r="49" spans="1:17" ht="19.8">
      <c r="A49" s="43"/>
      <c r="B49" s="199"/>
      <c r="C49" s="200"/>
      <c r="D49" s="200"/>
      <c r="E49" s="200"/>
      <c r="F49" s="200"/>
      <c r="G49" s="200"/>
      <c r="H49" s="44"/>
      <c r="I49" s="46"/>
      <c r="J49" s="46"/>
      <c r="K49" s="46"/>
      <c r="L49" s="43"/>
      <c r="M49" s="6"/>
      <c r="N49" s="67"/>
      <c r="O49" s="6"/>
    </row>
    <row r="50" spans="1:17" ht="19.8">
      <c r="A50" s="43"/>
      <c r="B50" s="199"/>
      <c r="C50" s="199"/>
      <c r="D50" s="199"/>
      <c r="E50" s="199"/>
      <c r="F50" s="199"/>
      <c r="G50" s="199"/>
      <c r="H50" s="44"/>
      <c r="I50" s="46"/>
      <c r="J50" s="46"/>
      <c r="K50" s="46"/>
      <c r="L50" s="43"/>
      <c r="M50" s="6"/>
      <c r="N50" s="67"/>
      <c r="O50" s="6"/>
    </row>
    <row r="51" spans="1:17" ht="19.8">
      <c r="A51" s="43"/>
      <c r="B51" s="199"/>
      <c r="C51" s="199"/>
      <c r="D51" s="199"/>
      <c r="E51" s="199"/>
      <c r="F51" s="199"/>
      <c r="G51" s="199"/>
      <c r="H51" s="44"/>
      <c r="I51" s="46"/>
      <c r="J51" s="46"/>
      <c r="K51" s="46"/>
      <c r="L51" s="43"/>
      <c r="M51" s="6"/>
      <c r="N51" s="67"/>
      <c r="O51" s="6"/>
    </row>
    <row r="52" spans="1:17" ht="19.8">
      <c r="A52" s="43"/>
      <c r="B52" s="199"/>
      <c r="C52" s="199"/>
      <c r="D52" s="199"/>
      <c r="E52" s="199"/>
      <c r="F52" s="199"/>
      <c r="G52" s="199"/>
      <c r="H52" s="49"/>
      <c r="I52" s="46"/>
      <c r="J52" s="46"/>
      <c r="K52" s="46"/>
      <c r="L52" s="43"/>
      <c r="M52" s="6"/>
      <c r="N52" s="67"/>
      <c r="O52" s="6"/>
    </row>
    <row r="53" spans="1:17" ht="19.8">
      <c r="A53" s="43"/>
      <c r="B53" s="199"/>
      <c r="C53" s="199"/>
      <c r="D53" s="199"/>
      <c r="E53" s="199"/>
      <c r="F53" s="199"/>
      <c r="G53" s="199"/>
      <c r="H53" s="49"/>
      <c r="I53" s="46"/>
      <c r="J53" s="46"/>
      <c r="K53" s="46"/>
      <c r="L53" s="43"/>
      <c r="M53" s="6"/>
      <c r="N53" s="67"/>
      <c r="O53" s="6"/>
    </row>
    <row r="54" spans="1:17" ht="19.8">
      <c r="A54" s="43"/>
      <c r="B54" s="199"/>
      <c r="C54" s="199"/>
      <c r="D54" s="199"/>
      <c r="E54" s="199"/>
      <c r="F54" s="199"/>
      <c r="G54" s="199"/>
      <c r="H54" s="44"/>
      <c r="I54" s="46"/>
      <c r="J54" s="46"/>
      <c r="K54" s="46"/>
      <c r="L54" s="43"/>
      <c r="M54" s="6"/>
      <c r="N54" s="67"/>
      <c r="O54" s="6"/>
    </row>
    <row r="55" spans="1:17" ht="19.8">
      <c r="A55" s="43"/>
      <c r="B55" s="199"/>
      <c r="C55" s="199"/>
      <c r="D55" s="199"/>
      <c r="E55" s="199"/>
      <c r="F55" s="199"/>
      <c r="G55" s="199"/>
      <c r="H55" s="53"/>
      <c r="I55" s="46"/>
      <c r="J55" s="46"/>
      <c r="K55" s="46"/>
      <c r="L55" s="43"/>
      <c r="M55" s="60"/>
      <c r="N55" s="62"/>
      <c r="O55" s="60"/>
    </row>
    <row r="56" spans="1:17" ht="19.8">
      <c r="A56" s="43"/>
      <c r="B56" s="201"/>
      <c r="C56" s="201"/>
      <c r="D56" s="201"/>
      <c r="E56" s="201"/>
      <c r="F56" s="201"/>
      <c r="G56" s="200"/>
      <c r="H56" s="53"/>
      <c r="I56" s="46"/>
      <c r="J56" s="46"/>
      <c r="K56" s="46"/>
      <c r="L56" s="43"/>
      <c r="M56" s="60"/>
      <c r="N56" s="62"/>
      <c r="O56" s="60"/>
    </row>
    <row r="57" spans="1:17" ht="18" customHeight="1">
      <c r="A57" s="43"/>
      <c r="B57" s="199"/>
      <c r="C57" s="199"/>
      <c r="D57" s="199"/>
      <c r="E57" s="199"/>
      <c r="F57" s="199"/>
      <c r="G57" s="199"/>
      <c r="H57" s="54"/>
      <c r="I57" s="46"/>
      <c r="J57" s="46"/>
      <c r="K57" s="46"/>
      <c r="L57" s="43"/>
      <c r="M57" s="6"/>
      <c r="N57" s="67"/>
      <c r="O57" s="6"/>
    </row>
    <row r="58" spans="1:17" ht="19.8">
      <c r="A58" s="43"/>
      <c r="B58" s="199"/>
      <c r="C58" s="199"/>
      <c r="D58" s="199"/>
      <c r="E58" s="199"/>
      <c r="F58" s="199"/>
      <c r="G58" s="199"/>
      <c r="I58" s="46"/>
      <c r="J58" s="46"/>
      <c r="K58" s="46"/>
      <c r="M58" s="25"/>
      <c r="N58" s="68"/>
      <c r="O58" s="25"/>
    </row>
    <row r="59" spans="1:17" ht="19.8">
      <c r="A59" s="43"/>
      <c r="B59" s="202"/>
      <c r="C59" s="202"/>
      <c r="D59" s="203"/>
      <c r="E59" s="202"/>
      <c r="F59" s="202"/>
      <c r="G59" s="202"/>
      <c r="I59" s="46"/>
      <c r="J59" s="46"/>
      <c r="K59" s="46"/>
      <c r="M59" s="59"/>
      <c r="N59" s="65"/>
      <c r="O59" s="59"/>
      <c r="Q59" s="99"/>
    </row>
    <row r="60" spans="1:17" ht="19.8">
      <c r="A60" s="43"/>
      <c r="B60" s="202"/>
      <c r="C60" s="199"/>
      <c r="D60" s="199"/>
      <c r="E60" s="202"/>
      <c r="F60" s="199"/>
      <c r="G60" s="199"/>
      <c r="M60" s="59"/>
      <c r="N60" s="65"/>
      <c r="O60" s="59"/>
    </row>
    <row r="61" spans="1:17" ht="19.8">
      <c r="A61" s="43"/>
      <c r="B61" s="199"/>
      <c r="C61" s="199"/>
      <c r="D61" s="199"/>
      <c r="E61" s="202"/>
      <c r="F61" s="199"/>
      <c r="G61" s="199"/>
      <c r="M61" s="59"/>
      <c r="N61" s="65"/>
      <c r="O61" s="60"/>
    </row>
    <row r="62" spans="1:17" ht="27" thickBot="1">
      <c r="A62" s="54"/>
      <c r="B62" s="193"/>
      <c r="C62" s="193"/>
      <c r="D62" s="193"/>
      <c r="E62" s="193"/>
      <c r="F62" s="193"/>
      <c r="G62" s="193"/>
      <c r="M62" s="86"/>
      <c r="N62" s="83"/>
      <c r="O62" s="80"/>
    </row>
    <row r="63" spans="1:17" ht="20.399999999999999" thickTop="1">
      <c r="B63" s="193"/>
      <c r="C63" s="193"/>
      <c r="D63" s="193"/>
      <c r="E63" s="193"/>
      <c r="F63" s="193"/>
      <c r="G63" s="193"/>
      <c r="M63" s="87"/>
      <c r="N63" s="88"/>
      <c r="O63" s="87"/>
    </row>
    <row r="64" spans="1:17" ht="26.4">
      <c r="B64" s="204"/>
      <c r="C64" s="204"/>
      <c r="D64" s="204"/>
      <c r="E64" s="204"/>
      <c r="F64" s="204"/>
      <c r="G64" s="204"/>
      <c r="M64" s="6"/>
      <c r="N64" s="67"/>
      <c r="O64" s="6"/>
    </row>
    <row r="65" spans="2:16" ht="19.8">
      <c r="B65" s="193"/>
      <c r="C65" s="193"/>
      <c r="D65" s="193"/>
      <c r="E65" s="193"/>
      <c r="F65" s="193"/>
      <c r="G65" s="193"/>
      <c r="M65" s="60"/>
      <c r="N65" s="62"/>
      <c r="O65" s="60"/>
    </row>
    <row r="66" spans="2:16" ht="19.8">
      <c r="B66" s="193"/>
      <c r="C66" s="193"/>
      <c r="D66" s="193"/>
      <c r="E66" s="193"/>
      <c r="F66" s="193"/>
      <c r="G66" s="193"/>
      <c r="M66" s="60"/>
      <c r="N66" s="62"/>
      <c r="O66" s="60"/>
    </row>
    <row r="67" spans="2:16" ht="19.8">
      <c r="B67" s="193"/>
      <c r="C67" s="193"/>
      <c r="D67" s="193"/>
      <c r="E67" s="193"/>
      <c r="F67" s="193"/>
      <c r="G67" s="193"/>
      <c r="M67" s="6"/>
      <c r="N67" s="67"/>
      <c r="O67" s="6"/>
      <c r="P67" s="43"/>
    </row>
    <row r="68" spans="2:16">
      <c r="M68" s="37"/>
      <c r="N68" s="37"/>
      <c r="O68" s="37"/>
    </row>
    <row r="69" spans="2:16">
      <c r="M69" s="34"/>
      <c r="N69" s="34"/>
      <c r="O69" s="34"/>
    </row>
    <row r="70" spans="2:16">
      <c r="M70" s="34"/>
      <c r="N70" s="34"/>
      <c r="O70" s="34"/>
    </row>
    <row r="71" spans="2:16">
      <c r="M71" s="34"/>
      <c r="N71" s="34"/>
      <c r="O71" s="34"/>
    </row>
    <row r="72" spans="2:16">
      <c r="M72" s="34"/>
      <c r="N72" s="34"/>
      <c r="O72" s="34"/>
    </row>
    <row r="73" spans="2:16">
      <c r="M73" s="34"/>
      <c r="N73" s="34"/>
      <c r="O73" s="34"/>
    </row>
    <row r="74" spans="2:16">
      <c r="M74" s="34"/>
      <c r="N74" s="34"/>
      <c r="O74" s="34"/>
    </row>
    <row r="75" spans="2:16">
      <c r="M75" s="46"/>
      <c r="N75" s="46"/>
      <c r="O75" s="46"/>
    </row>
    <row r="76" spans="2:16">
      <c r="M76" s="46"/>
      <c r="N76" s="46"/>
      <c r="O76" s="46"/>
    </row>
    <row r="77" spans="2:16">
      <c r="M77" s="46"/>
      <c r="N77" s="46"/>
      <c r="O77" s="46"/>
    </row>
    <row r="78" spans="2:16">
      <c r="M78" s="46"/>
      <c r="N78" s="46"/>
      <c r="O78" s="46"/>
    </row>
    <row r="79" spans="2:16">
      <c r="M79" s="46"/>
      <c r="N79" s="46"/>
      <c r="O79" s="46"/>
    </row>
    <row r="80" spans="2:16">
      <c r="M80" s="46"/>
      <c r="N80" s="46"/>
      <c r="O80" s="46"/>
    </row>
    <row r="81" spans="13:15">
      <c r="M81" s="46"/>
      <c r="N81" s="46"/>
      <c r="O81" s="46"/>
    </row>
    <row r="82" spans="13:15">
      <c r="M82" s="46"/>
      <c r="N82" s="46"/>
      <c r="O82" s="46"/>
    </row>
    <row r="83" spans="13:15">
      <c r="M83" s="46"/>
      <c r="N83" s="46"/>
      <c r="O83" s="46"/>
    </row>
    <row r="84" spans="13:15">
      <c r="M84" s="46"/>
      <c r="N84" s="46"/>
      <c r="O84" s="46"/>
    </row>
    <row r="85" spans="13:15">
      <c r="M85" s="46"/>
      <c r="N85" s="46"/>
      <c r="O85" s="46"/>
    </row>
    <row r="86" spans="13:15">
      <c r="M86" s="46"/>
      <c r="N86" s="46"/>
      <c r="O86" s="46"/>
    </row>
    <row r="87" spans="13:15">
      <c r="M87" s="46"/>
      <c r="N87" s="46"/>
      <c r="O87" s="46"/>
    </row>
    <row r="88" spans="13:15">
      <c r="M88" s="46"/>
      <c r="N88" s="46"/>
      <c r="O88" s="46"/>
    </row>
    <row r="89" spans="13:15">
      <c r="M89" s="46"/>
      <c r="N89" s="46"/>
      <c r="O89" s="46"/>
    </row>
    <row r="90" spans="13:15">
      <c r="M90" s="46"/>
      <c r="N90" s="46"/>
      <c r="O90" s="46"/>
    </row>
  </sheetData>
  <mergeCells count="17">
    <mergeCell ref="F25:F26"/>
    <mergeCell ref="C30:F30"/>
    <mergeCell ref="C31:F32"/>
    <mergeCell ref="B30:B32"/>
    <mergeCell ref="A1:N1"/>
    <mergeCell ref="I2:J2"/>
    <mergeCell ref="B6:B7"/>
    <mergeCell ref="C6:C7"/>
    <mergeCell ref="D6:D7"/>
    <mergeCell ref="B12:B13"/>
    <mergeCell ref="C12:C13"/>
    <mergeCell ref="D12:D13"/>
    <mergeCell ref="E12:E13"/>
    <mergeCell ref="B25:B26"/>
    <mergeCell ref="C25:C26"/>
    <mergeCell ref="D25:D26"/>
    <mergeCell ref="E25:E26"/>
  </mergeCells>
  <phoneticPr fontId="1"/>
  <pageMargins left="0.70866141732283472" right="0.70866141732283472" top="0.74803149606299213" bottom="0.74803149606299213" header="0.31496062992125984" footer="0.31496062992125984"/>
  <pageSetup paperSize="8" scale="65" fitToHeight="0" orientation="landscape" blackAndWhite="1" r:id="rId1"/>
  <rowBreaks count="1" manualBreakCount="1">
    <brk id="57" max="17" man="1"/>
  </rowBreaks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02"/>
  <sheetViews>
    <sheetView view="pageBreakPreview" zoomScale="60" zoomScaleNormal="69" workbookViewId="0">
      <selection activeCell="K29" sqref="K29"/>
    </sheetView>
  </sheetViews>
  <sheetFormatPr defaultColWidth="8.69921875" defaultRowHeight="18"/>
  <cols>
    <col min="1" max="1" width="4.09765625" style="1" customWidth="1"/>
    <col min="2" max="2" width="15.69921875" style="95" customWidth="1"/>
    <col min="3" max="6" width="20.59765625" style="95" customWidth="1"/>
    <col min="7" max="7" width="10.69921875" style="205" customWidth="1"/>
    <col min="8" max="8" width="5.59765625" style="55" customWidth="1"/>
    <col min="9" max="9" width="11.09765625" style="1" bestFit="1" customWidth="1"/>
    <col min="10" max="10" width="19.19921875" style="1" customWidth="1"/>
    <col min="11" max="11" width="35.69921875" style="1" customWidth="1"/>
    <col min="12" max="12" width="5.69921875" style="1" customWidth="1"/>
    <col min="13" max="13" width="11.5" style="1" bestFit="1" customWidth="1"/>
    <col min="14" max="14" width="15.69921875" style="1" customWidth="1"/>
    <col min="15" max="15" width="43" style="1" customWidth="1"/>
    <col min="16" max="16" width="5.69921875" style="1" customWidth="1"/>
    <col min="17" max="17" width="10.5" style="1" bestFit="1" customWidth="1"/>
    <col min="18" max="19" width="8.69921875" style="1"/>
    <col min="20" max="20" width="9.5" style="1" bestFit="1" customWidth="1"/>
    <col min="21" max="25" width="8.69921875" style="1"/>
    <col min="26" max="26" width="10.59765625" style="1" bestFit="1" customWidth="1"/>
    <col min="27" max="16384" width="8.69921875" style="1"/>
  </cols>
  <sheetData>
    <row r="1" spans="1:18" ht="78" customHeight="1">
      <c r="A1" s="303" t="str">
        <f>K4</f>
        <v>三田 三･四丁目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81">
        <f ca="1">NOW()</f>
        <v>44466.455727314817</v>
      </c>
      <c r="P1" s="82"/>
    </row>
    <row r="2" spans="1:18" s="8" customFormat="1" ht="25.2" customHeight="1">
      <c r="A2" s="2"/>
      <c r="B2" s="281" t="s">
        <v>85</v>
      </c>
      <c r="C2" s="279" t="s">
        <v>254</v>
      </c>
      <c r="D2" s="279" t="s">
        <v>253</v>
      </c>
      <c r="E2" s="279" t="s">
        <v>252</v>
      </c>
      <c r="F2" s="279" t="s">
        <v>256</v>
      </c>
      <c r="G2" s="136"/>
      <c r="H2" s="5"/>
      <c r="I2" s="306" t="s">
        <v>15</v>
      </c>
      <c r="J2" s="306"/>
      <c r="K2" s="6"/>
      <c r="L2" s="7"/>
      <c r="M2" s="7"/>
      <c r="N2" s="7"/>
      <c r="O2" s="7"/>
      <c r="P2" s="7" t="s">
        <v>217</v>
      </c>
    </row>
    <row r="3" spans="1:18" s="8" customFormat="1" ht="25.2" customHeight="1">
      <c r="A3" s="2"/>
      <c r="B3" s="137"/>
      <c r="C3" s="138"/>
      <c r="D3" s="138"/>
      <c r="E3" s="138"/>
      <c r="F3" s="138"/>
      <c r="G3" s="139"/>
      <c r="H3" s="5"/>
      <c r="I3" s="278" t="s">
        <v>12</v>
      </c>
      <c r="J3" s="278" t="s">
        <v>25</v>
      </c>
      <c r="K3" s="278" t="s">
        <v>146</v>
      </c>
      <c r="L3" s="7"/>
      <c r="M3" s="278" t="s">
        <v>12</v>
      </c>
      <c r="N3" s="278" t="s">
        <v>25</v>
      </c>
      <c r="O3" s="278" t="s">
        <v>26</v>
      </c>
      <c r="P3" s="7"/>
    </row>
    <row r="4" spans="1:18" s="8" customFormat="1" ht="25.2" customHeight="1">
      <c r="A4" s="92"/>
      <c r="B4" s="140"/>
      <c r="C4" s="140"/>
      <c r="D4" s="140"/>
      <c r="E4" s="140"/>
      <c r="F4" s="140"/>
      <c r="G4" s="140"/>
      <c r="H4" s="5"/>
      <c r="I4" s="121" t="s">
        <v>228</v>
      </c>
      <c r="J4" s="122"/>
      <c r="K4" s="273" t="s">
        <v>388</v>
      </c>
      <c r="L4" s="61"/>
      <c r="M4" s="59"/>
      <c r="N4" s="67"/>
      <c r="O4" s="59" t="s">
        <v>385</v>
      </c>
      <c r="P4" s="7"/>
    </row>
    <row r="5" spans="1:18" s="8" customFormat="1" ht="25.2" customHeight="1" thickBot="1">
      <c r="A5" s="2"/>
      <c r="B5" s="141" t="s">
        <v>20</v>
      </c>
      <c r="C5" s="141"/>
      <c r="D5" s="141"/>
      <c r="E5" s="141"/>
      <c r="F5" s="141"/>
      <c r="G5" s="140"/>
      <c r="H5" s="5"/>
      <c r="I5" s="121"/>
      <c r="J5" s="122"/>
      <c r="K5" s="121" t="s">
        <v>381</v>
      </c>
      <c r="L5" s="61"/>
      <c r="M5" s="59" t="s">
        <v>96</v>
      </c>
      <c r="N5" s="65">
        <v>23309</v>
      </c>
      <c r="O5" s="59" t="s">
        <v>382</v>
      </c>
      <c r="P5" s="7"/>
    </row>
    <row r="6" spans="1:18" s="8" customFormat="1" ht="25.2" customHeight="1" thickTop="1">
      <c r="A6" s="2"/>
      <c r="B6" s="314" t="s">
        <v>12</v>
      </c>
      <c r="C6" s="315" t="s">
        <v>220</v>
      </c>
      <c r="D6" s="316" t="s">
        <v>225</v>
      </c>
      <c r="E6" s="206" t="s">
        <v>386</v>
      </c>
      <c r="F6" s="143" t="s">
        <v>248</v>
      </c>
      <c r="G6" s="144"/>
      <c r="H6" s="5"/>
      <c r="I6" s="121"/>
      <c r="J6" s="122"/>
      <c r="K6" s="121"/>
      <c r="L6" s="61"/>
      <c r="M6" s="86" t="s">
        <v>22</v>
      </c>
      <c r="N6" s="65">
        <v>6900</v>
      </c>
      <c r="O6" s="59" t="s">
        <v>383</v>
      </c>
      <c r="P6" s="7"/>
    </row>
    <row r="7" spans="1:18" s="8" customFormat="1" ht="25.2" customHeight="1">
      <c r="A7" s="2"/>
      <c r="B7" s="314"/>
      <c r="C7" s="315"/>
      <c r="D7" s="317"/>
      <c r="E7" s="207" t="s">
        <v>145</v>
      </c>
      <c r="F7" s="146" t="s">
        <v>219</v>
      </c>
      <c r="G7" s="144"/>
      <c r="H7" s="5"/>
      <c r="I7" s="121"/>
      <c r="J7" s="122" t="s">
        <v>387</v>
      </c>
      <c r="K7" s="121"/>
      <c r="L7" s="61"/>
      <c r="M7" s="86" t="s">
        <v>79</v>
      </c>
      <c r="N7" s="65">
        <v>9238</v>
      </c>
      <c r="O7" s="59" t="s">
        <v>384</v>
      </c>
      <c r="P7" s="7"/>
      <c r="R7" s="275">
        <v>9238</v>
      </c>
    </row>
    <row r="8" spans="1:18" s="8" customFormat="1" ht="25.2" customHeight="1" thickBot="1">
      <c r="A8" s="2"/>
      <c r="B8" s="280" t="s">
        <v>19</v>
      </c>
      <c r="C8" s="208">
        <f>C27</f>
        <v>23309</v>
      </c>
      <c r="D8" s="149">
        <f>SUMIF(I9:I31,"ZAIRYO",J9:J31)+SUMIF(M4:M76,"ZAIRYO",N4:N76)</f>
        <v>23309</v>
      </c>
      <c r="E8" s="209"/>
      <c r="F8" s="294">
        <v>23309</v>
      </c>
      <c r="G8" s="140"/>
      <c r="H8" s="5"/>
      <c r="I8" s="121"/>
      <c r="J8" s="122"/>
      <c r="K8" s="121"/>
      <c r="L8" s="61"/>
      <c r="M8" s="86" t="s">
        <v>83</v>
      </c>
      <c r="N8" s="83">
        <v>27500</v>
      </c>
      <c r="O8" s="86" t="s">
        <v>454</v>
      </c>
      <c r="P8" s="7"/>
    </row>
    <row r="9" spans="1:18" s="8" customFormat="1" ht="25.2" customHeight="1" thickTop="1" thickBot="1">
      <c r="A9" s="2"/>
      <c r="B9" s="151"/>
      <c r="C9" s="151"/>
      <c r="D9" s="152"/>
      <c r="E9" s="210"/>
      <c r="F9" s="211"/>
      <c r="G9" s="154"/>
      <c r="H9" s="5"/>
      <c r="I9" s="121" t="s">
        <v>31</v>
      </c>
      <c r="J9" s="122">
        <f>D27</f>
        <v>23309</v>
      </c>
      <c r="K9" s="121"/>
      <c r="L9" s="61"/>
      <c r="M9" s="253"/>
      <c r="N9" s="286">
        <f>SUM(N5:N8)</f>
        <v>66947</v>
      </c>
      <c r="O9" s="87"/>
      <c r="P9" s="7"/>
    </row>
    <row r="10" spans="1:18" s="8" customFormat="1" ht="25.2" customHeight="1" thickTop="1" thickBot="1">
      <c r="A10" s="2"/>
      <c r="B10" s="94"/>
      <c r="C10" s="94"/>
      <c r="D10" s="94"/>
      <c r="E10" s="94"/>
      <c r="F10" s="94"/>
      <c r="G10" s="144"/>
      <c r="H10" s="5"/>
      <c r="I10" s="123" t="s">
        <v>421</v>
      </c>
      <c r="J10" s="296">
        <f>D28</f>
        <v>93638</v>
      </c>
      <c r="K10" s="123"/>
      <c r="L10" s="7"/>
      <c r="M10" s="86" t="s">
        <v>393</v>
      </c>
      <c r="N10" s="83">
        <v>50000</v>
      </c>
      <c r="O10" s="80" t="s">
        <v>394</v>
      </c>
      <c r="P10" s="7"/>
    </row>
    <row r="11" spans="1:18" s="8" customFormat="1" ht="25.2" customHeight="1" thickTop="1" thickBot="1">
      <c r="A11" s="2"/>
      <c r="B11" s="141" t="s">
        <v>299</v>
      </c>
      <c r="C11" s="94"/>
      <c r="D11" s="94"/>
      <c r="E11" s="94"/>
      <c r="F11" s="94"/>
      <c r="G11" s="144"/>
      <c r="H11" s="5"/>
      <c r="I11" s="123"/>
      <c r="J11" s="123"/>
      <c r="K11" s="123"/>
      <c r="L11" s="7"/>
      <c r="M11" s="253"/>
      <c r="N11" s="254">
        <f>SUM(N9:N10)</f>
        <v>116947</v>
      </c>
      <c r="O11" s="87"/>
      <c r="P11" s="7"/>
    </row>
    <row r="12" spans="1:18" s="8" customFormat="1" ht="25.2" customHeight="1" thickTop="1">
      <c r="A12" s="2"/>
      <c r="B12" s="314" t="s">
        <v>12</v>
      </c>
      <c r="C12" s="315" t="s">
        <v>221</v>
      </c>
      <c r="D12" s="318" t="s">
        <v>227</v>
      </c>
      <c r="E12" s="320" t="s">
        <v>225</v>
      </c>
      <c r="F12" s="143" t="s">
        <v>248</v>
      </c>
      <c r="G12" s="144"/>
      <c r="H12" s="5"/>
      <c r="I12" s="121"/>
      <c r="J12" s="122"/>
      <c r="K12" s="121"/>
      <c r="L12" s="7"/>
      <c r="M12" s="59"/>
      <c r="N12" s="65"/>
      <c r="O12" s="60"/>
      <c r="P12" s="7"/>
    </row>
    <row r="13" spans="1:18" s="8" customFormat="1" ht="25.2" customHeight="1">
      <c r="A13" s="2"/>
      <c r="B13" s="314"/>
      <c r="C13" s="315"/>
      <c r="D13" s="319"/>
      <c r="E13" s="321"/>
      <c r="F13" s="146" t="s">
        <v>219</v>
      </c>
      <c r="G13" s="144"/>
      <c r="H13" s="5"/>
      <c r="I13" s="121"/>
      <c r="J13" s="122"/>
      <c r="K13" s="121"/>
      <c r="L13" s="7"/>
      <c r="M13" s="59"/>
      <c r="N13" s="65"/>
      <c r="O13" s="60"/>
      <c r="P13" s="7"/>
    </row>
    <row r="14" spans="1:18" s="8" customFormat="1" ht="25.2" customHeight="1">
      <c r="A14" s="2"/>
      <c r="B14" s="280" t="s">
        <v>46</v>
      </c>
      <c r="C14" s="212"/>
      <c r="D14" s="156" t="str">
        <f>IFERROR(E14/$B$3,"-")</f>
        <v>-</v>
      </c>
      <c r="E14" s="157">
        <f>SUMIF(I4:I3000,"GENSUN",J4:J3000)+SUMIF(M3:M6213,"GENSUN",N3:N6213)</f>
        <v>0</v>
      </c>
      <c r="F14" s="106"/>
      <c r="G14" s="158"/>
      <c r="H14" s="5"/>
      <c r="I14" s="121"/>
      <c r="J14" s="122"/>
      <c r="K14" s="121"/>
      <c r="L14" s="7"/>
      <c r="M14" s="59"/>
      <c r="N14" s="65"/>
      <c r="O14" s="60"/>
      <c r="P14" s="7"/>
    </row>
    <row r="15" spans="1:18" s="8" customFormat="1" ht="25.2" customHeight="1">
      <c r="A15" s="2"/>
      <c r="B15" s="280" t="s">
        <v>50</v>
      </c>
      <c r="C15" s="212"/>
      <c r="D15" s="156" t="str">
        <f>IFERROR(E15/$B$3,"-")</f>
        <v>-</v>
      </c>
      <c r="E15" s="157">
        <f>SUMIF(I4:I3000,"KANAMO",J4:J3000)+SUMIF(M4:M6313,"KANAMO",N4:N6313)</f>
        <v>0</v>
      </c>
      <c r="F15" s="106"/>
      <c r="G15" s="158"/>
      <c r="H15" s="5"/>
      <c r="I15" s="121"/>
      <c r="J15" s="122"/>
      <c r="K15" s="121"/>
      <c r="L15" s="7"/>
      <c r="M15" s="59"/>
      <c r="N15" s="65"/>
      <c r="O15" s="60"/>
      <c r="P15" s="7"/>
    </row>
    <row r="16" spans="1:18" s="8" customFormat="1" ht="25.2" customHeight="1">
      <c r="A16" s="2"/>
      <c r="B16" s="280" t="s">
        <v>6</v>
      </c>
      <c r="C16" s="212"/>
      <c r="D16" s="156" t="str">
        <f>IFERROR(E16/$B$3,"-")</f>
        <v>-</v>
      </c>
      <c r="E16" s="157">
        <f>SUMIF(I3:I3330,"ITIZI",J3:J3330)+SUMIF(M4:M3345,"ITIZI",N4:N3345)</f>
        <v>0</v>
      </c>
      <c r="F16" s="106"/>
      <c r="G16" s="158"/>
      <c r="H16" s="5"/>
      <c r="I16" s="121"/>
      <c r="J16" s="122"/>
      <c r="K16" s="121"/>
      <c r="L16" s="7"/>
      <c r="M16" s="59"/>
      <c r="N16" s="65"/>
      <c r="O16" s="60"/>
      <c r="P16" s="7"/>
    </row>
    <row r="17" spans="1:26" s="8" customFormat="1" ht="25.2" customHeight="1">
      <c r="A17" s="2"/>
      <c r="B17" s="280" t="s">
        <v>2</v>
      </c>
      <c r="C17" s="212"/>
      <c r="D17" s="156" t="str">
        <f>IFERROR(E17/$B$3,"-")</f>
        <v>-</v>
      </c>
      <c r="E17" s="157">
        <f>SUMIF(I4:I3100,"SYOMO",J4:J3100)+SUMIF(M4:M6613,"SYOMO",N4:N6613)</f>
        <v>6900</v>
      </c>
      <c r="F17" s="106">
        <v>6900</v>
      </c>
      <c r="G17" s="158"/>
      <c r="H17" s="5"/>
      <c r="I17" s="121"/>
      <c r="J17" s="122"/>
      <c r="K17" s="121"/>
      <c r="L17" s="7"/>
      <c r="M17" s="59"/>
      <c r="N17" s="65"/>
      <c r="O17" s="60"/>
      <c r="P17" s="7"/>
    </row>
    <row r="18" spans="1:26" s="8" customFormat="1" ht="25.2" customHeight="1">
      <c r="A18" s="2"/>
      <c r="B18" s="159" t="s">
        <v>5</v>
      </c>
      <c r="C18" s="213"/>
      <c r="D18" s="160" t="str">
        <f>IFERROR($E$18/$K$2,"-")</f>
        <v>-</v>
      </c>
      <c r="E18" s="161">
        <f>SUMIF(I3:I3333,"ROMU",J3:J3333)+SUMIF(M3:M3346,"ROMU",N3:N3346)</f>
        <v>59238</v>
      </c>
      <c r="F18" s="106">
        <v>10000</v>
      </c>
      <c r="G18" s="158"/>
      <c r="H18" s="5"/>
      <c r="I18" s="121"/>
      <c r="J18" s="122"/>
      <c r="K18" s="121"/>
      <c r="L18" s="7"/>
      <c r="M18" s="59"/>
      <c r="N18" s="65"/>
      <c r="O18" s="60"/>
      <c r="P18" s="7"/>
    </row>
    <row r="19" spans="1:26" s="8" customFormat="1" ht="25.2" customHeight="1">
      <c r="A19" s="2"/>
      <c r="B19" s="280" t="s">
        <v>51</v>
      </c>
      <c r="C19" s="212"/>
      <c r="D19" s="156" t="str">
        <f>IFERROR(E19/$B$3,"-")</f>
        <v>-</v>
      </c>
      <c r="E19" s="157">
        <f>SUMIF(I4:I3600,"KENSA",J4:J3600)+SUMIF(M4:M6613,"KENSA",N4:N6613)</f>
        <v>0</v>
      </c>
      <c r="F19" s="107"/>
      <c r="G19" s="162"/>
      <c r="H19" s="22"/>
      <c r="I19" s="121"/>
      <c r="J19" s="122"/>
      <c r="K19" s="121"/>
      <c r="L19" s="7"/>
      <c r="M19" s="59"/>
      <c r="N19" s="65"/>
      <c r="O19" s="60"/>
      <c r="P19" s="7"/>
    </row>
    <row r="20" spans="1:26" s="8" customFormat="1" ht="25.2" customHeight="1">
      <c r="A20" s="2"/>
      <c r="B20" s="280" t="s">
        <v>52</v>
      </c>
      <c r="C20" s="212"/>
      <c r="D20" s="156" t="str">
        <f>IFERROR(E20/$B$3,"-")</f>
        <v>-</v>
      </c>
      <c r="E20" s="157">
        <f>SUMIF(I11:I37,"MEKKI",J3:J3333)+SUMIF(M3:M3346,"MEKKi",N3:N3346)</f>
        <v>0</v>
      </c>
      <c r="F20" s="107"/>
      <c r="G20" s="162"/>
      <c r="H20" s="22"/>
      <c r="I20" s="121"/>
      <c r="J20" s="122"/>
      <c r="K20" s="121"/>
      <c r="L20" s="7"/>
      <c r="M20" s="59"/>
      <c r="N20" s="65"/>
      <c r="O20" s="60"/>
      <c r="P20" s="7"/>
    </row>
    <row r="21" spans="1:26" s="8" customFormat="1" ht="25.2" customHeight="1" thickBot="1">
      <c r="A21" s="2"/>
      <c r="B21" s="163" t="s">
        <v>8</v>
      </c>
      <c r="C21" s="212"/>
      <c r="D21" s="156" t="str">
        <f>IFERROR(E21/$B$3,"-")</f>
        <v>-</v>
      </c>
      <c r="E21" s="164">
        <f>SUMIF(I3:I3333,"UNSO",J3:J3333)+SUMIF(M4:M3346,"UNSO",N4:N3346)</f>
        <v>27500</v>
      </c>
      <c r="F21" s="108">
        <v>27500</v>
      </c>
      <c r="G21" s="162"/>
      <c r="H21" s="5"/>
      <c r="I21" s="121"/>
      <c r="J21" s="122"/>
      <c r="K21" s="121"/>
      <c r="L21" s="7"/>
      <c r="M21" s="59"/>
      <c r="N21" s="65"/>
      <c r="O21" s="59"/>
      <c r="P21" s="7"/>
    </row>
    <row r="22" spans="1:26" s="8" customFormat="1" ht="25.2" customHeight="1" thickBot="1">
      <c r="A22" s="2"/>
      <c r="B22" s="165" t="s">
        <v>4</v>
      </c>
      <c r="C22" s="166">
        <f>SUM(C14:C21)</f>
        <v>0</v>
      </c>
      <c r="D22" s="167"/>
      <c r="E22" s="168">
        <f>SUM(E14:E21)</f>
        <v>93638</v>
      </c>
      <c r="F22" s="214">
        <f>SUM(F14:F21)</f>
        <v>44400</v>
      </c>
      <c r="G22" s="170"/>
      <c r="H22" s="4"/>
      <c r="I22" s="121"/>
      <c r="J22" s="122"/>
      <c r="K22" s="121"/>
      <c r="L22" s="7"/>
      <c r="M22" s="59"/>
      <c r="N22" s="62"/>
      <c r="O22" s="60"/>
      <c r="P22" s="7"/>
    </row>
    <row r="23" spans="1:26" s="8" customFormat="1" ht="25.2" customHeight="1" thickTop="1">
      <c r="A23" s="2"/>
      <c r="B23" s="141"/>
      <c r="C23" s="141"/>
      <c r="D23" s="141"/>
      <c r="E23" s="141"/>
      <c r="F23" s="141"/>
      <c r="G23" s="140"/>
      <c r="H23" s="4"/>
      <c r="I23" s="121"/>
      <c r="J23" s="122"/>
      <c r="K23" s="121"/>
      <c r="L23" s="7"/>
      <c r="M23" s="59"/>
      <c r="N23" s="65"/>
      <c r="O23" s="60"/>
      <c r="P23" s="7"/>
      <c r="Z23" s="7"/>
    </row>
    <row r="24" spans="1:26" s="8" customFormat="1" ht="25.2" customHeight="1">
      <c r="A24" s="2"/>
      <c r="B24" s="141" t="s">
        <v>18</v>
      </c>
      <c r="C24" s="141"/>
      <c r="D24" s="141"/>
      <c r="E24" s="141"/>
      <c r="F24" s="141"/>
      <c r="G24" s="140"/>
      <c r="H24" s="4"/>
      <c r="I24" s="121"/>
      <c r="J24" s="26"/>
      <c r="K24" s="25"/>
      <c r="L24" s="7"/>
      <c r="M24" s="86"/>
      <c r="N24" s="83"/>
      <c r="O24" s="60"/>
      <c r="P24" s="7"/>
      <c r="Z24" s="63"/>
    </row>
    <row r="25" spans="1:26" s="8" customFormat="1" ht="25.2" customHeight="1">
      <c r="A25" s="2"/>
      <c r="B25" s="314" t="s">
        <v>12</v>
      </c>
      <c r="C25" s="315" t="s">
        <v>300</v>
      </c>
      <c r="D25" s="322" t="s">
        <v>222</v>
      </c>
      <c r="E25" s="323" t="s">
        <v>72</v>
      </c>
      <c r="F25" s="325" t="s">
        <v>73</v>
      </c>
      <c r="G25" s="171"/>
      <c r="H25" s="4"/>
      <c r="I25" s="6"/>
      <c r="J25" s="9"/>
      <c r="K25" s="6"/>
      <c r="L25" s="7"/>
      <c r="M25" s="86"/>
      <c r="N25" s="83"/>
      <c r="O25" s="60"/>
      <c r="P25" s="7"/>
      <c r="Z25" s="63"/>
    </row>
    <row r="26" spans="1:26" s="8" customFormat="1" ht="25.2" customHeight="1">
      <c r="A26" s="2"/>
      <c r="B26" s="314"/>
      <c r="C26" s="315"/>
      <c r="D26" s="322"/>
      <c r="E26" s="324"/>
      <c r="F26" s="314"/>
      <c r="G26" s="172"/>
      <c r="H26" s="4"/>
      <c r="I26" s="6"/>
      <c r="J26" s="9"/>
      <c r="K26" s="6"/>
      <c r="L26" s="7"/>
      <c r="M26" s="86"/>
      <c r="N26" s="83"/>
      <c r="O26" s="60"/>
      <c r="P26" s="7"/>
      <c r="Q26" s="272"/>
      <c r="Z26" s="63"/>
    </row>
    <row r="27" spans="1:26" s="8" customFormat="1" ht="25.2" customHeight="1">
      <c r="A27" s="2"/>
      <c r="B27" s="280" t="s">
        <v>19</v>
      </c>
      <c r="C27" s="173">
        <f>SUMIF(I3:I3333,"ZYOSAN",J3:J3333)+SUMIF(M3:M3346,"ZYOSAN",N3:N3346)</f>
        <v>23309</v>
      </c>
      <c r="D27" s="174">
        <f>D8</f>
        <v>23309</v>
      </c>
      <c r="E27" s="282" t="str">
        <f>INT(IFERROR(D27/C27*100,"-"))&amp;"%"</f>
        <v>100%</v>
      </c>
      <c r="F27" s="212">
        <f>C27-D27</f>
        <v>0</v>
      </c>
      <c r="G27" s="140"/>
      <c r="H27" s="4"/>
      <c r="I27" s="6"/>
      <c r="J27" s="9"/>
      <c r="K27" s="6"/>
      <c r="L27" s="7"/>
      <c r="M27" s="86"/>
      <c r="N27" s="83"/>
      <c r="O27" s="80"/>
      <c r="P27" s="7"/>
      <c r="Z27" s="63"/>
    </row>
    <row r="28" spans="1:26" s="8" customFormat="1" ht="25.2" customHeight="1" thickBot="1">
      <c r="A28" s="2"/>
      <c r="B28" s="163" t="s">
        <v>16</v>
      </c>
      <c r="C28" s="177">
        <f>SUMIF(I3:I3333,"KYOSAN",J3:J3333)+SUMIF(M3:M3346,"KYOSAN",N3:N3346)</f>
        <v>93638</v>
      </c>
      <c r="D28" s="178">
        <f>E22</f>
        <v>93638</v>
      </c>
      <c r="E28" s="179" t="str">
        <f>INT(IFERROR(D28/C28*100,"-"))&amp;"%"</f>
        <v>100%</v>
      </c>
      <c r="F28" s="290">
        <f>C28-D28</f>
        <v>0</v>
      </c>
      <c r="G28" s="140"/>
      <c r="H28" s="4"/>
      <c r="I28" s="6"/>
      <c r="J28" s="9"/>
      <c r="K28" s="6"/>
      <c r="L28" s="7"/>
      <c r="M28" s="86"/>
      <c r="N28" s="83"/>
      <c r="O28" s="80"/>
      <c r="P28" s="7"/>
      <c r="Z28" s="284"/>
    </row>
    <row r="29" spans="1:26" s="8" customFormat="1" ht="25.2" customHeight="1">
      <c r="A29" s="2"/>
      <c r="B29" s="181" t="s">
        <v>117</v>
      </c>
      <c r="C29" s="182">
        <f>SUM(C27:C28)</f>
        <v>116947</v>
      </c>
      <c r="D29" s="183">
        <f>SUM(D27:D28)</f>
        <v>116947</v>
      </c>
      <c r="E29" s="184" t="str">
        <f>ROUND(100*D29/C29,2)&amp;"%"</f>
        <v>100%</v>
      </c>
      <c r="F29" s="291">
        <f>C29-D29</f>
        <v>0</v>
      </c>
      <c r="G29" s="185"/>
      <c r="H29" s="4"/>
      <c r="I29" s="6"/>
      <c r="J29" s="9"/>
      <c r="K29" s="6"/>
      <c r="L29" s="7"/>
      <c r="M29" s="86"/>
      <c r="N29" s="83"/>
      <c r="O29" s="80"/>
      <c r="P29" s="7"/>
      <c r="Z29" s="275"/>
    </row>
    <row r="30" spans="1:26" ht="25.2" customHeight="1">
      <c r="A30" s="2"/>
      <c r="B30" s="313" t="s">
        <v>255</v>
      </c>
      <c r="C30" s="257" t="s">
        <v>395</v>
      </c>
      <c r="D30" s="258"/>
      <c r="E30" s="258"/>
      <c r="F30" s="259"/>
      <c r="G30" s="136"/>
      <c r="H30" s="28"/>
      <c r="I30" s="6"/>
      <c r="J30" s="9"/>
      <c r="K30" s="6"/>
      <c r="L30" s="29"/>
      <c r="M30" s="86"/>
      <c r="N30" s="83"/>
      <c r="O30" s="80"/>
      <c r="P30" s="7"/>
      <c r="Q30" s="8"/>
      <c r="R30" s="8"/>
    </row>
    <row r="31" spans="1:26" ht="25.2" customHeight="1">
      <c r="A31" s="2"/>
      <c r="B31" s="313"/>
      <c r="C31" s="260"/>
      <c r="D31" s="261"/>
      <c r="E31" s="261"/>
      <c r="F31" s="262"/>
      <c r="G31" s="136"/>
      <c r="H31" s="31"/>
      <c r="I31" s="6"/>
      <c r="J31" s="9"/>
      <c r="K31" s="6"/>
      <c r="L31" s="30"/>
      <c r="M31" s="59"/>
      <c r="N31" s="65"/>
      <c r="O31" s="60"/>
      <c r="P31" s="7"/>
      <c r="Q31" s="8"/>
      <c r="R31" s="8"/>
    </row>
    <row r="32" spans="1:26" ht="25.2" customHeight="1">
      <c r="A32" s="2"/>
      <c r="B32" s="313"/>
      <c r="C32" s="263"/>
      <c r="D32" s="264"/>
      <c r="E32" s="264"/>
      <c r="F32" s="265"/>
      <c r="G32" s="136"/>
      <c r="H32" s="31"/>
      <c r="I32" s="6"/>
      <c r="J32" s="9"/>
      <c r="K32" s="6"/>
      <c r="L32" s="30"/>
      <c r="M32" s="59"/>
      <c r="N32" s="65"/>
      <c r="O32" s="60"/>
      <c r="P32" s="7"/>
      <c r="Q32" s="8"/>
      <c r="R32" s="8"/>
    </row>
    <row r="33" spans="1:18" ht="25.2" customHeight="1">
      <c r="A33" s="2"/>
      <c r="B33" s="89"/>
      <c r="C33" s="89"/>
      <c r="D33" s="89"/>
      <c r="E33" s="89"/>
      <c r="F33" s="89"/>
      <c r="G33" s="185"/>
      <c r="H33" s="31"/>
      <c r="I33" s="6"/>
      <c r="J33" s="9"/>
      <c r="K33" s="6"/>
      <c r="L33" s="30"/>
      <c r="M33" s="59"/>
      <c r="N33" s="65"/>
      <c r="O33" s="59"/>
      <c r="P33" s="7"/>
      <c r="Q33" s="8"/>
      <c r="R33" s="8"/>
    </row>
    <row r="34" spans="1:18" ht="25.2" customHeight="1">
      <c r="A34" s="2"/>
      <c r="B34" s="89" t="s">
        <v>249</v>
      </c>
      <c r="C34" s="89"/>
      <c r="D34" s="89"/>
      <c r="E34" s="89"/>
      <c r="F34" s="89"/>
      <c r="G34" s="185"/>
      <c r="H34" s="31"/>
      <c r="I34" s="6"/>
      <c r="J34" s="9"/>
      <c r="K34" s="6"/>
      <c r="L34" s="30"/>
      <c r="M34" s="287"/>
      <c r="N34" s="288"/>
      <c r="O34" s="289"/>
      <c r="P34" s="7"/>
      <c r="Q34" s="8"/>
      <c r="R34" s="8"/>
    </row>
    <row r="35" spans="1:18" ht="25.2" customHeight="1">
      <c r="A35" s="2"/>
      <c r="B35" s="186" t="s">
        <v>250</v>
      </c>
      <c r="C35" s="186" t="s">
        <v>0</v>
      </c>
      <c r="D35" s="187" t="s">
        <v>119</v>
      </c>
      <c r="E35" s="187" t="s">
        <v>120</v>
      </c>
      <c r="F35" s="188" t="s">
        <v>257</v>
      </c>
      <c r="G35" s="189" t="s">
        <v>258</v>
      </c>
      <c r="H35" s="31"/>
      <c r="I35" s="6"/>
      <c r="J35" s="9"/>
      <c r="K35" s="6"/>
      <c r="L35" s="30"/>
      <c r="M35" s="60"/>
      <c r="N35" s="62"/>
      <c r="O35" s="60"/>
      <c r="P35" s="7"/>
      <c r="Q35" s="8"/>
      <c r="R35" s="8"/>
    </row>
    <row r="36" spans="1:18" ht="25.2" customHeight="1">
      <c r="A36" s="2"/>
      <c r="B36" s="190" t="s">
        <v>147</v>
      </c>
      <c r="C36" s="191">
        <v>3.08</v>
      </c>
      <c r="D36" s="192"/>
      <c r="E36" s="192"/>
      <c r="F36" s="193"/>
      <c r="G36" s="193"/>
      <c r="H36" s="31"/>
      <c r="I36" s="6"/>
      <c r="J36" s="9"/>
      <c r="K36" s="6"/>
      <c r="L36" s="30"/>
      <c r="M36" s="60"/>
      <c r="N36" s="62"/>
      <c r="O36" s="60"/>
      <c r="P36" s="2"/>
      <c r="Q36" s="8"/>
      <c r="R36" s="8"/>
    </row>
    <row r="37" spans="1:18" ht="25.2" customHeight="1">
      <c r="A37" s="4"/>
      <c r="B37" s="155" t="s">
        <v>148</v>
      </c>
      <c r="C37" s="191">
        <v>1231.7</v>
      </c>
      <c r="D37" s="192"/>
      <c r="E37" s="192"/>
      <c r="F37" s="193"/>
      <c r="G37" s="193"/>
      <c r="H37" s="31"/>
      <c r="I37" s="6"/>
      <c r="J37" s="9"/>
      <c r="K37" s="6"/>
      <c r="L37" s="30"/>
      <c r="M37" s="60"/>
      <c r="N37" s="62"/>
      <c r="O37" s="60"/>
      <c r="P37" s="29"/>
    </row>
    <row r="38" spans="1:18" ht="19.8">
      <c r="A38" s="93"/>
      <c r="B38" s="190" t="s">
        <v>149</v>
      </c>
      <c r="C38" s="191">
        <v>744.3</v>
      </c>
      <c r="D38" s="192"/>
      <c r="E38" s="192"/>
      <c r="F38" s="193"/>
      <c r="G38" s="193"/>
      <c r="H38" s="31"/>
      <c r="I38" s="6"/>
      <c r="J38" s="9"/>
      <c r="K38" s="6"/>
      <c r="L38" s="30"/>
      <c r="M38" s="60"/>
      <c r="N38" s="62"/>
      <c r="O38" s="60"/>
      <c r="P38" s="35"/>
    </row>
    <row r="39" spans="1:18" ht="19.8">
      <c r="A39" s="119"/>
      <c r="B39" s="155" t="s">
        <v>150</v>
      </c>
      <c r="C39" s="191">
        <v>20.231000000000002</v>
      </c>
      <c r="D39" s="190"/>
      <c r="E39" s="190"/>
      <c r="F39" s="193"/>
      <c r="G39" s="193"/>
      <c r="H39" s="31"/>
      <c r="I39" s="6"/>
      <c r="J39" s="9"/>
      <c r="K39" s="6"/>
      <c r="L39" s="30"/>
      <c r="M39" s="60"/>
      <c r="N39" s="62"/>
      <c r="O39" s="60"/>
      <c r="P39" s="35"/>
    </row>
    <row r="40" spans="1:18" ht="19.8">
      <c r="A40" s="119"/>
      <c r="B40" s="194" t="s">
        <v>151</v>
      </c>
      <c r="C40" s="191">
        <v>291.77600000000001</v>
      </c>
      <c r="D40" s="195"/>
      <c r="E40" s="195"/>
      <c r="F40" s="193"/>
      <c r="G40" s="193"/>
      <c r="H40" s="31"/>
      <c r="I40" s="6"/>
      <c r="J40" s="9"/>
      <c r="K40" s="6"/>
      <c r="L40" s="30"/>
      <c r="M40" s="60"/>
      <c r="N40" s="62"/>
      <c r="O40" s="60"/>
      <c r="P40" s="35"/>
    </row>
    <row r="41" spans="1:18" ht="19.8">
      <c r="A41" s="119"/>
      <c r="B41" s="194" t="s">
        <v>152</v>
      </c>
      <c r="C41" s="191">
        <v>109.03700000000001</v>
      </c>
      <c r="D41" s="196"/>
      <c r="E41" s="196"/>
      <c r="F41" s="193"/>
      <c r="G41" s="193"/>
      <c r="H41" s="31"/>
      <c r="I41" s="25"/>
      <c r="J41" s="26"/>
      <c r="K41" s="25"/>
      <c r="L41" s="30"/>
      <c r="M41" s="60"/>
      <c r="N41" s="62"/>
      <c r="O41" s="60"/>
      <c r="P41" s="35"/>
    </row>
    <row r="42" spans="1:18" ht="19.8">
      <c r="A42" s="119"/>
      <c r="B42" s="194" t="s">
        <v>153</v>
      </c>
      <c r="C42" s="191">
        <v>14.667</v>
      </c>
      <c r="D42" s="197"/>
      <c r="E42" s="197"/>
      <c r="F42" s="193"/>
      <c r="G42" s="193"/>
      <c r="H42" s="44"/>
      <c r="I42" s="6"/>
      <c r="J42" s="9"/>
      <c r="K42" s="6"/>
      <c r="L42" s="43"/>
      <c r="M42" s="60"/>
      <c r="N42" s="62"/>
      <c r="O42" s="60"/>
      <c r="P42" s="35"/>
    </row>
    <row r="43" spans="1:18" ht="19.8">
      <c r="A43" s="119"/>
      <c r="B43" s="196" t="s">
        <v>251</v>
      </c>
      <c r="C43" s="198">
        <v>371</v>
      </c>
      <c r="D43" s="196"/>
      <c r="E43" s="196"/>
      <c r="F43" s="193"/>
      <c r="G43" s="193"/>
      <c r="H43" s="44"/>
      <c r="I43" s="25"/>
      <c r="J43" s="26"/>
      <c r="K43" s="25"/>
      <c r="L43" s="43"/>
      <c r="M43" s="60"/>
      <c r="N43" s="62"/>
      <c r="O43" s="60"/>
      <c r="P43" s="35"/>
    </row>
    <row r="44" spans="1:18" ht="19.8">
      <c r="A44" s="30"/>
      <c r="B44" s="199" t="s">
        <v>260</v>
      </c>
      <c r="C44" s="199"/>
      <c r="D44" s="199"/>
      <c r="E44" s="199"/>
      <c r="F44" s="199"/>
      <c r="G44" s="199"/>
      <c r="H44" s="44"/>
      <c r="I44" s="6"/>
      <c r="J44" s="9"/>
      <c r="K44" s="6"/>
      <c r="L44" s="43"/>
      <c r="M44" s="59"/>
      <c r="N44" s="65"/>
      <c r="O44" s="59"/>
      <c r="P44" s="35"/>
    </row>
    <row r="45" spans="1:18" ht="19.8">
      <c r="A45" s="30"/>
      <c r="B45" s="199" t="s">
        <v>259</v>
      </c>
      <c r="C45" s="199"/>
      <c r="D45" s="199"/>
      <c r="E45" s="199"/>
      <c r="F45" s="199"/>
      <c r="G45" s="199"/>
      <c r="H45" s="44"/>
      <c r="I45" s="25"/>
      <c r="J45" s="26"/>
      <c r="K45" s="25"/>
      <c r="L45" s="43"/>
      <c r="M45" s="59"/>
      <c r="N45" s="65"/>
      <c r="O45" s="59"/>
      <c r="P45" s="35"/>
    </row>
    <row r="46" spans="1:18" ht="19.8">
      <c r="A46" s="30"/>
      <c r="B46" s="199" t="s">
        <v>261</v>
      </c>
      <c r="C46" s="199"/>
      <c r="D46" s="199">
        <v>450</v>
      </c>
      <c r="E46" s="199">
        <v>0</v>
      </c>
      <c r="F46" s="199">
        <v>450</v>
      </c>
      <c r="G46" s="199">
        <v>0</v>
      </c>
      <c r="H46" s="44"/>
      <c r="I46" s="6"/>
      <c r="J46" s="9"/>
      <c r="K46" s="6"/>
      <c r="L46" s="43"/>
      <c r="M46" s="59"/>
      <c r="N46" s="65"/>
      <c r="O46" s="60"/>
    </row>
    <row r="47" spans="1:18" ht="20.399999999999999" thickBot="1">
      <c r="A47" s="43"/>
      <c r="B47" s="283"/>
      <c r="C47" s="283"/>
      <c r="D47" s="283"/>
      <c r="E47" s="283"/>
      <c r="F47" s="283"/>
      <c r="G47" s="283"/>
      <c r="H47" s="44"/>
      <c r="I47" s="46"/>
      <c r="J47" s="46"/>
      <c r="K47" s="46"/>
      <c r="L47" s="43"/>
      <c r="M47" s="86"/>
      <c r="N47" s="83"/>
      <c r="O47" s="80"/>
    </row>
    <row r="48" spans="1:18" ht="20.399999999999999" thickTop="1">
      <c r="A48" s="43"/>
      <c r="B48" s="283"/>
      <c r="C48" s="283"/>
      <c r="D48" s="283"/>
      <c r="E48" s="283"/>
      <c r="F48" s="283"/>
      <c r="G48" s="283"/>
      <c r="H48" s="44"/>
      <c r="I48" s="46"/>
      <c r="J48" s="46"/>
      <c r="K48" s="46"/>
      <c r="L48" s="43"/>
      <c r="M48" s="87"/>
      <c r="N48" s="88"/>
      <c r="O48" s="87"/>
    </row>
    <row r="49" spans="1:17" ht="19.8">
      <c r="A49" s="43"/>
      <c r="B49" s="199"/>
      <c r="C49" s="283"/>
      <c r="D49" s="283"/>
      <c r="E49" s="283"/>
      <c r="F49" s="283"/>
      <c r="G49" s="283"/>
      <c r="H49" s="44"/>
      <c r="I49" s="46"/>
      <c r="J49" s="46"/>
      <c r="K49" s="46"/>
      <c r="L49" s="43"/>
      <c r="M49" s="60"/>
      <c r="N49" s="62"/>
      <c r="O49" s="60"/>
    </row>
    <row r="50" spans="1:17" ht="19.8">
      <c r="A50" s="43"/>
      <c r="B50" s="199"/>
      <c r="C50" s="199"/>
      <c r="D50" s="199"/>
      <c r="E50" s="199"/>
      <c r="F50" s="199"/>
      <c r="G50" s="199"/>
      <c r="H50" s="44"/>
      <c r="I50" s="46"/>
      <c r="J50" s="46"/>
      <c r="K50" s="46"/>
      <c r="L50" s="43"/>
      <c r="M50" s="80"/>
      <c r="N50" s="75"/>
      <c r="O50" s="80"/>
    </row>
    <row r="51" spans="1:17" ht="19.8">
      <c r="A51" s="43"/>
      <c r="B51" s="199"/>
      <c r="C51" s="199"/>
      <c r="D51" s="199"/>
      <c r="E51" s="199"/>
      <c r="F51" s="199"/>
      <c r="G51" s="199"/>
      <c r="H51" s="44"/>
      <c r="I51" s="46"/>
      <c r="J51" s="46"/>
      <c r="K51" s="46"/>
      <c r="L51" s="43"/>
      <c r="M51" s="80"/>
      <c r="N51" s="75"/>
      <c r="O51" s="80"/>
    </row>
    <row r="52" spans="1:17" ht="19.8">
      <c r="A52" s="43"/>
      <c r="B52" s="199"/>
      <c r="C52" s="199"/>
      <c r="D52" s="199"/>
      <c r="E52" s="199"/>
      <c r="F52" s="199"/>
      <c r="G52" s="199"/>
      <c r="H52" s="49"/>
      <c r="I52" s="46"/>
      <c r="J52" s="46"/>
      <c r="K52" s="46"/>
      <c r="L52" s="43"/>
      <c r="M52" s="80"/>
      <c r="N52" s="75"/>
      <c r="O52" s="80"/>
    </row>
    <row r="53" spans="1:17" ht="19.8">
      <c r="A53" s="43"/>
      <c r="B53" s="199"/>
      <c r="C53" s="199"/>
      <c r="D53" s="199"/>
      <c r="E53" s="199"/>
      <c r="F53" s="199"/>
      <c r="G53" s="199"/>
      <c r="H53" s="49"/>
      <c r="I53" s="46"/>
      <c r="J53" s="46"/>
      <c r="K53" s="46"/>
      <c r="L53" s="43"/>
      <c r="M53" s="80"/>
      <c r="N53" s="75"/>
      <c r="O53" s="80"/>
    </row>
    <row r="54" spans="1:17" ht="19.8">
      <c r="A54" s="43"/>
      <c r="B54" s="199"/>
      <c r="C54" s="199"/>
      <c r="D54" s="199"/>
      <c r="E54" s="199"/>
      <c r="F54" s="199"/>
      <c r="G54" s="199"/>
      <c r="H54" s="44"/>
      <c r="I54" s="46"/>
      <c r="J54" s="46"/>
      <c r="K54" s="46"/>
      <c r="L54" s="43"/>
      <c r="M54" s="59"/>
      <c r="N54" s="65"/>
      <c r="O54" s="59"/>
    </row>
    <row r="55" spans="1:17" ht="19.8">
      <c r="A55" s="43"/>
      <c r="B55" s="199"/>
      <c r="C55" s="199"/>
      <c r="D55" s="199"/>
      <c r="E55" s="199"/>
      <c r="F55" s="199"/>
      <c r="G55" s="199"/>
      <c r="H55" s="53"/>
      <c r="I55" s="46"/>
      <c r="J55" s="46"/>
      <c r="K55" s="46"/>
      <c r="L55" s="43"/>
      <c r="M55" s="60"/>
      <c r="N55" s="62"/>
      <c r="O55" s="60"/>
    </row>
    <row r="56" spans="1:17" ht="19.8">
      <c r="A56" s="43"/>
      <c r="B56" s="337"/>
      <c r="C56" s="337"/>
      <c r="D56" s="337"/>
      <c r="E56" s="337"/>
      <c r="F56" s="337"/>
      <c r="G56" s="283"/>
      <c r="H56" s="53"/>
      <c r="I56" s="46"/>
      <c r="J56" s="46"/>
      <c r="K56" s="46"/>
      <c r="L56" s="43"/>
      <c r="M56" s="60"/>
      <c r="N56" s="65"/>
      <c r="O56" s="59"/>
    </row>
    <row r="57" spans="1:17" ht="18" customHeight="1">
      <c r="A57" s="43"/>
      <c r="B57" s="199"/>
      <c r="C57" s="199"/>
      <c r="D57" s="199"/>
      <c r="E57" s="199"/>
      <c r="F57" s="199"/>
      <c r="G57" s="199"/>
      <c r="H57" s="54"/>
      <c r="I57" s="46"/>
      <c r="J57" s="46"/>
      <c r="K57" s="46"/>
      <c r="L57" s="43"/>
      <c r="M57" s="59"/>
      <c r="N57" s="67"/>
      <c r="O57" s="59"/>
    </row>
    <row r="58" spans="1:17" ht="19.8">
      <c r="A58" s="43"/>
      <c r="B58" s="199"/>
      <c r="C58" s="199"/>
      <c r="D58" s="199"/>
      <c r="E58" s="199"/>
      <c r="F58" s="199"/>
      <c r="G58" s="199"/>
      <c r="I58" s="46"/>
      <c r="J58" s="46"/>
      <c r="K58" s="46"/>
      <c r="M58" s="59"/>
      <c r="N58" s="65"/>
      <c r="O58" s="59"/>
    </row>
    <row r="59" spans="1:17" ht="19.8">
      <c r="A59" s="43"/>
      <c r="B59" s="202"/>
      <c r="C59" s="202"/>
      <c r="D59" s="203"/>
      <c r="E59" s="202"/>
      <c r="F59" s="202"/>
      <c r="G59" s="202"/>
      <c r="I59" s="46"/>
      <c r="J59" s="46"/>
      <c r="K59" s="46"/>
      <c r="M59" s="59"/>
      <c r="N59" s="247"/>
      <c r="O59" s="60"/>
      <c r="Q59" s="99"/>
    </row>
    <row r="60" spans="1:17" ht="19.8">
      <c r="A60" s="43"/>
      <c r="B60" s="202"/>
      <c r="C60" s="199"/>
      <c r="D60" s="199"/>
      <c r="E60" s="202"/>
      <c r="F60" s="199"/>
      <c r="G60" s="199"/>
      <c r="M60" s="86"/>
      <c r="N60" s="83"/>
      <c r="O60" s="80"/>
    </row>
    <row r="61" spans="1:17" ht="19.8">
      <c r="A61" s="43"/>
      <c r="B61" s="199"/>
      <c r="C61" s="199"/>
      <c r="D61" s="199"/>
      <c r="E61" s="202"/>
      <c r="F61" s="199"/>
      <c r="G61" s="199"/>
      <c r="M61" s="86"/>
      <c r="N61" s="83"/>
      <c r="O61" s="60"/>
    </row>
    <row r="62" spans="1:17" ht="26.4">
      <c r="A62" s="54"/>
      <c r="B62" s="193"/>
      <c r="C62" s="193"/>
      <c r="D62" s="193"/>
      <c r="E62" s="193"/>
      <c r="F62" s="193"/>
      <c r="G62" s="193"/>
      <c r="M62" s="86"/>
      <c r="N62" s="83"/>
      <c r="O62" s="60"/>
    </row>
    <row r="63" spans="1:17" ht="20.399999999999999" thickBot="1">
      <c r="B63" s="193"/>
      <c r="C63" s="193"/>
      <c r="D63" s="193"/>
      <c r="E63" s="193"/>
      <c r="F63" s="193"/>
      <c r="G63" s="193"/>
      <c r="M63" s="86"/>
      <c r="N63" s="83"/>
      <c r="O63" s="86"/>
    </row>
    <row r="64" spans="1:17" ht="27" thickTop="1">
      <c r="B64" s="204"/>
      <c r="C64" s="204"/>
      <c r="D64" s="204"/>
      <c r="E64" s="204"/>
      <c r="F64" s="204"/>
      <c r="G64" s="204"/>
      <c r="M64" s="87"/>
      <c r="N64" s="88"/>
      <c r="O64" s="87"/>
    </row>
    <row r="65" spans="2:16" ht="19.8">
      <c r="B65" s="193"/>
      <c r="C65" s="193"/>
      <c r="D65" s="193"/>
      <c r="E65" s="193"/>
      <c r="F65" s="193"/>
      <c r="G65" s="193"/>
      <c r="M65" s="86"/>
      <c r="N65" s="83"/>
      <c r="O65" s="80"/>
    </row>
    <row r="66" spans="2:16" ht="19.8">
      <c r="B66" s="193"/>
      <c r="C66" s="193"/>
      <c r="D66" s="193"/>
      <c r="E66" s="193"/>
      <c r="F66" s="193"/>
      <c r="G66" s="193"/>
      <c r="M66" s="6"/>
      <c r="N66" s="67"/>
      <c r="O66" s="6"/>
    </row>
    <row r="67" spans="2:16" ht="19.8">
      <c r="B67" s="193"/>
      <c r="C67" s="193"/>
      <c r="D67" s="193"/>
      <c r="E67" s="193"/>
      <c r="F67" s="193"/>
      <c r="G67" s="193"/>
      <c r="M67" s="60"/>
      <c r="N67" s="62"/>
      <c r="O67" s="60"/>
      <c r="P67" s="43"/>
    </row>
    <row r="68" spans="2:16" ht="19.8">
      <c r="M68" s="60"/>
      <c r="N68" s="62"/>
      <c r="O68" s="60"/>
    </row>
    <row r="69" spans="2:16" ht="19.8">
      <c r="M69" s="6"/>
      <c r="N69" s="67"/>
      <c r="O69" s="6"/>
    </row>
    <row r="70" spans="2:16" ht="19.8">
      <c r="M70" s="25"/>
      <c r="N70" s="68"/>
      <c r="O70" s="25"/>
    </row>
    <row r="71" spans="2:16" ht="19.8">
      <c r="M71" s="59"/>
      <c r="N71" s="65"/>
      <c r="O71" s="59"/>
    </row>
    <row r="72" spans="2:16" ht="19.8">
      <c r="M72" s="59"/>
      <c r="N72" s="65"/>
      <c r="O72" s="59"/>
    </row>
    <row r="73" spans="2:16" ht="19.8">
      <c r="M73" s="59"/>
      <c r="N73" s="65"/>
      <c r="O73" s="60"/>
    </row>
    <row r="74" spans="2:16" ht="20.399999999999999" thickBot="1">
      <c r="M74" s="86"/>
      <c r="N74" s="83"/>
      <c r="O74" s="80"/>
    </row>
    <row r="75" spans="2:16" ht="20.399999999999999" thickTop="1">
      <c r="M75" s="87"/>
      <c r="N75" s="88"/>
      <c r="O75" s="87"/>
    </row>
    <row r="76" spans="2:16" ht="19.8">
      <c r="M76" s="6"/>
      <c r="N76" s="67"/>
      <c r="O76" s="6"/>
    </row>
    <row r="77" spans="2:16" ht="19.8">
      <c r="M77" s="60"/>
      <c r="N77" s="62"/>
      <c r="O77" s="60"/>
    </row>
    <row r="78" spans="2:16" ht="19.8">
      <c r="M78" s="60"/>
      <c r="N78" s="62"/>
      <c r="O78" s="60"/>
    </row>
    <row r="79" spans="2:16" ht="19.8">
      <c r="M79" s="6"/>
      <c r="N79" s="67"/>
      <c r="O79" s="6"/>
    </row>
    <row r="80" spans="2:16">
      <c r="M80" s="37"/>
      <c r="N80" s="37"/>
      <c r="O80" s="37"/>
    </row>
    <row r="81" spans="13:15">
      <c r="M81" s="34"/>
      <c r="N81" s="34"/>
      <c r="O81" s="34"/>
    </row>
    <row r="82" spans="13:15">
      <c r="M82" s="34"/>
      <c r="N82" s="34"/>
      <c r="O82" s="34"/>
    </row>
    <row r="83" spans="13:15">
      <c r="M83" s="34"/>
      <c r="N83" s="34"/>
      <c r="O83" s="34"/>
    </row>
    <row r="84" spans="13:15">
      <c r="M84" s="34"/>
      <c r="N84" s="34"/>
      <c r="O84" s="34"/>
    </row>
    <row r="85" spans="13:15">
      <c r="M85" s="34"/>
      <c r="N85" s="34"/>
      <c r="O85" s="34"/>
    </row>
    <row r="86" spans="13:15">
      <c r="M86" s="34"/>
      <c r="N86" s="34"/>
      <c r="O86" s="34"/>
    </row>
    <row r="87" spans="13:15">
      <c r="M87" s="46"/>
      <c r="N87" s="46"/>
      <c r="O87" s="46"/>
    </row>
    <row r="88" spans="13:15">
      <c r="M88" s="46"/>
      <c r="N88" s="46"/>
      <c r="O88" s="46"/>
    </row>
    <row r="89" spans="13:15">
      <c r="M89" s="46"/>
      <c r="N89" s="46"/>
      <c r="O89" s="46"/>
    </row>
    <row r="90" spans="13:15">
      <c r="M90" s="46"/>
      <c r="N90" s="46"/>
      <c r="O90" s="46"/>
    </row>
    <row r="91" spans="13:15">
      <c r="M91" s="46"/>
      <c r="N91" s="46"/>
      <c r="O91" s="46"/>
    </row>
    <row r="92" spans="13:15">
      <c r="M92" s="46"/>
      <c r="N92" s="46"/>
      <c r="O92" s="46"/>
    </row>
    <row r="93" spans="13:15">
      <c r="M93" s="46"/>
      <c r="N93" s="46"/>
      <c r="O93" s="46"/>
    </row>
    <row r="94" spans="13:15">
      <c r="M94" s="46"/>
      <c r="N94" s="46"/>
      <c r="O94" s="46"/>
    </row>
    <row r="95" spans="13:15">
      <c r="M95" s="46"/>
      <c r="N95" s="46"/>
      <c r="O95" s="46"/>
    </row>
    <row r="96" spans="13:15">
      <c r="M96" s="46"/>
      <c r="N96" s="46"/>
      <c r="O96" s="46"/>
    </row>
    <row r="97" spans="13:15">
      <c r="M97" s="46"/>
      <c r="N97" s="46"/>
      <c r="O97" s="46"/>
    </row>
    <row r="98" spans="13:15">
      <c r="M98" s="46"/>
      <c r="N98" s="46"/>
      <c r="O98" s="46"/>
    </row>
    <row r="99" spans="13:15">
      <c r="M99" s="46"/>
      <c r="N99" s="46"/>
      <c r="O99" s="46"/>
    </row>
    <row r="100" spans="13:15">
      <c r="M100" s="46"/>
      <c r="N100" s="46"/>
      <c r="O100" s="46"/>
    </row>
    <row r="101" spans="13:15">
      <c r="M101" s="46"/>
      <c r="N101" s="46"/>
      <c r="O101" s="46"/>
    </row>
    <row r="102" spans="13:15">
      <c r="M102" s="46"/>
      <c r="N102" s="46"/>
      <c r="O102" s="46"/>
    </row>
  </sheetData>
  <mergeCells count="16">
    <mergeCell ref="B12:B13"/>
    <mergeCell ref="C12:C13"/>
    <mergeCell ref="D12:D13"/>
    <mergeCell ref="E12:E13"/>
    <mergeCell ref="A1:N1"/>
    <mergeCell ref="I2:J2"/>
    <mergeCell ref="B6:B7"/>
    <mergeCell ref="C6:C7"/>
    <mergeCell ref="D6:D7"/>
    <mergeCell ref="B56:F56"/>
    <mergeCell ref="B25:B26"/>
    <mergeCell ref="C25:C26"/>
    <mergeCell ref="D25:D26"/>
    <mergeCell ref="E25:E26"/>
    <mergeCell ref="F25:F26"/>
    <mergeCell ref="B30:B32"/>
  </mergeCells>
  <phoneticPr fontId="1"/>
  <pageMargins left="0.70866141732283472" right="0.70866141732283472" top="0.74803149606299213" bottom="0.74803149606299213" header="0.31496062992125984" footer="0.31496062992125984"/>
  <pageSetup paperSize="8" scale="65" fitToHeight="0" orientation="landscape" blackAndWhite="1" r:id="rId1"/>
  <rowBreaks count="1" manualBreakCount="1">
    <brk id="57" max="17" man="1"/>
  </rowBreak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06"/>
  <sheetViews>
    <sheetView tabSelected="1" view="pageBreakPreview" zoomScale="60" zoomScaleNormal="55" workbookViewId="0">
      <selection activeCell="C4" sqref="C4:F5"/>
    </sheetView>
  </sheetViews>
  <sheetFormatPr defaultColWidth="8.69921875" defaultRowHeight="18"/>
  <cols>
    <col min="1" max="1" width="4.09765625" style="1" customWidth="1"/>
    <col min="2" max="2" width="15.69921875" style="95" customWidth="1"/>
    <col min="3" max="6" width="20.59765625" style="95" customWidth="1"/>
    <col min="7" max="7" width="10.69921875" style="205" customWidth="1"/>
    <col min="8" max="8" width="5.59765625" style="55" customWidth="1"/>
    <col min="9" max="9" width="11.09765625" style="1" bestFit="1" customWidth="1"/>
    <col min="10" max="10" width="19.19921875" style="1" customWidth="1"/>
    <col min="11" max="11" width="35.69921875" style="1" customWidth="1"/>
    <col min="12" max="12" width="5.69921875" style="1" customWidth="1"/>
    <col min="13" max="13" width="11.5" style="1" bestFit="1" customWidth="1"/>
    <col min="14" max="14" width="15.69921875" style="1" customWidth="1"/>
    <col min="15" max="15" width="43" style="1" customWidth="1"/>
    <col min="16" max="16" width="5.69921875" style="1" customWidth="1"/>
    <col min="17" max="17" width="10.5" style="1" bestFit="1" customWidth="1"/>
    <col min="18" max="20" width="8.69921875" style="1"/>
    <col min="21" max="21" width="11.69921875" style="1" bestFit="1" customWidth="1"/>
    <col min="22" max="16384" width="8.69921875" style="1"/>
  </cols>
  <sheetData>
    <row r="1" spans="1:16" ht="78" customHeight="1">
      <c r="A1" s="303" t="str">
        <f>K4</f>
        <v>ヘルスケア（CD：62977）</v>
      </c>
      <c r="B1" s="303"/>
      <c r="C1" s="303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81">
        <f ca="1">NOW()</f>
        <v>44466.455727314817</v>
      </c>
      <c r="P1" s="82"/>
    </row>
    <row r="2" spans="1:16" s="8" customFormat="1" ht="25.2" customHeight="1">
      <c r="A2" s="2"/>
      <c r="B2" s="134" t="s">
        <v>85</v>
      </c>
      <c r="C2" s="135" t="s">
        <v>254</v>
      </c>
      <c r="D2" s="135" t="s">
        <v>253</v>
      </c>
      <c r="E2" s="135" t="s">
        <v>252</v>
      </c>
      <c r="F2" s="135" t="s">
        <v>256</v>
      </c>
      <c r="G2" s="136"/>
      <c r="H2" s="5"/>
      <c r="I2" s="306" t="s">
        <v>15</v>
      </c>
      <c r="J2" s="306"/>
      <c r="K2" s="6">
        <v>5295</v>
      </c>
      <c r="L2" s="7"/>
      <c r="M2" s="7"/>
      <c r="N2" s="7"/>
      <c r="O2" s="7"/>
      <c r="P2" s="7" t="s">
        <v>217</v>
      </c>
    </row>
    <row r="3" spans="1:16" s="8" customFormat="1" ht="25.2" customHeight="1">
      <c r="A3" s="2"/>
      <c r="B3" s="137">
        <f>SUM(C37:C995)</f>
        <v>385</v>
      </c>
      <c r="C3" s="138" t="str">
        <f>SUM(D37:D995)&amp;"t ("&amp;ROUND(SUM(D37:D995)/$B$3,1)*100&amp;"%)"</f>
        <v>400t (100%)</v>
      </c>
      <c r="D3" s="138" t="str">
        <f t="shared" ref="D3" si="0">SUM(E37:E995)&amp;"t ("&amp;ROUND(SUM(E37:E995)/$B$3,1)*100&amp;"%)"</f>
        <v>375t (100%)</v>
      </c>
      <c r="E3" s="138" t="s">
        <v>340</v>
      </c>
      <c r="F3" s="138" t="s">
        <v>339</v>
      </c>
      <c r="G3" s="139"/>
      <c r="H3" s="5"/>
      <c r="I3" s="118" t="s">
        <v>12</v>
      </c>
      <c r="J3" s="118" t="s">
        <v>25</v>
      </c>
      <c r="K3" s="118" t="s">
        <v>146</v>
      </c>
      <c r="L3" s="7"/>
      <c r="M3" s="118" t="s">
        <v>12</v>
      </c>
      <c r="N3" s="118" t="s">
        <v>25</v>
      </c>
      <c r="O3" s="118" t="s">
        <v>26</v>
      </c>
      <c r="P3" s="7"/>
    </row>
    <row r="4" spans="1:16" s="8" customFormat="1" ht="25.2" customHeight="1">
      <c r="A4" s="92"/>
      <c r="B4" s="140"/>
      <c r="C4" s="140"/>
      <c r="D4" s="140"/>
      <c r="E4" s="140"/>
      <c r="F4" s="140"/>
      <c r="G4" s="140"/>
      <c r="H4" s="5"/>
      <c r="I4" s="121" t="s">
        <v>228</v>
      </c>
      <c r="J4" s="122"/>
      <c r="K4" s="273" t="s">
        <v>352</v>
      </c>
      <c r="L4" s="61"/>
      <c r="M4" s="59"/>
      <c r="N4" s="67"/>
      <c r="O4" s="6"/>
      <c r="P4" s="7"/>
    </row>
    <row r="5" spans="1:16" s="8" customFormat="1" ht="25.2" customHeight="1" thickBot="1">
      <c r="A5" s="2"/>
      <c r="B5" s="141" t="s">
        <v>20</v>
      </c>
      <c r="C5" s="141"/>
      <c r="D5" s="141"/>
      <c r="E5" s="141"/>
      <c r="F5" s="141"/>
      <c r="G5" s="140"/>
      <c r="H5" s="5"/>
      <c r="I5" s="121"/>
      <c r="J5" s="122"/>
      <c r="K5" s="121" t="s">
        <v>170</v>
      </c>
      <c r="L5" s="61"/>
      <c r="M5" s="6"/>
      <c r="N5" s="67"/>
      <c r="O5" s="85"/>
      <c r="P5" s="7"/>
    </row>
    <row r="6" spans="1:16" s="8" customFormat="1" ht="25.2" customHeight="1" thickTop="1">
      <c r="A6" s="2"/>
      <c r="B6" s="314" t="s">
        <v>12</v>
      </c>
      <c r="C6" s="315" t="s">
        <v>220</v>
      </c>
      <c r="D6" s="316" t="s">
        <v>225</v>
      </c>
      <c r="E6" s="142" t="s">
        <v>171</v>
      </c>
      <c r="F6" s="143" t="s">
        <v>248</v>
      </c>
      <c r="G6" s="144"/>
      <c r="H6" s="5"/>
      <c r="I6" s="121"/>
      <c r="J6" s="122"/>
      <c r="K6" s="121"/>
      <c r="L6" s="61"/>
      <c r="M6" s="6"/>
      <c r="N6" s="67"/>
      <c r="O6" s="85"/>
      <c r="P6" s="7"/>
    </row>
    <row r="7" spans="1:16" s="8" customFormat="1" ht="25.2" customHeight="1">
      <c r="A7" s="2"/>
      <c r="B7" s="314"/>
      <c r="C7" s="315"/>
      <c r="D7" s="317"/>
      <c r="E7" s="145" t="s">
        <v>145</v>
      </c>
      <c r="F7" s="146" t="s">
        <v>219</v>
      </c>
      <c r="G7" s="144"/>
      <c r="H7" s="5"/>
      <c r="I7" s="121"/>
      <c r="J7" s="122"/>
      <c r="K7" s="121" t="s">
        <v>104</v>
      </c>
      <c r="L7" s="61"/>
      <c r="M7" s="60"/>
      <c r="N7" s="62"/>
      <c r="O7" s="60"/>
      <c r="P7" s="7"/>
    </row>
    <row r="8" spans="1:16" s="8" customFormat="1" ht="25.2" customHeight="1">
      <c r="A8" s="2"/>
      <c r="B8" s="147" t="s">
        <v>19</v>
      </c>
      <c r="C8" s="148" t="s">
        <v>223</v>
      </c>
      <c r="D8" s="149">
        <f>SUMIF(I9:I31,"ZAIRYO",J9:J31)+SUMIF(M4:M80,"ZAIRYO",N4:N80)</f>
        <v>10904474</v>
      </c>
      <c r="E8" s="150">
        <f>384.022+32+F8+1.7</f>
        <v>417.72199999999998</v>
      </c>
      <c r="F8" s="271"/>
      <c r="G8" s="140"/>
      <c r="H8" s="5"/>
      <c r="I8" s="121" t="s">
        <v>86</v>
      </c>
      <c r="J8" s="122">
        <f>D8</f>
        <v>10904474</v>
      </c>
      <c r="K8" s="121" t="s">
        <v>166</v>
      </c>
      <c r="L8" s="61"/>
      <c r="M8" s="25" t="s">
        <v>361</v>
      </c>
      <c r="N8" s="68"/>
      <c r="O8" s="25"/>
      <c r="P8" s="7"/>
    </row>
    <row r="9" spans="1:16" s="8" customFormat="1" ht="25.2" customHeight="1" thickBot="1">
      <c r="A9" s="2"/>
      <c r="B9" s="151"/>
      <c r="C9" s="151"/>
      <c r="D9" s="152"/>
      <c r="E9" s="153" t="str">
        <f>ROUND(E8/B3*100,2)&amp;"%"</f>
        <v>108.5%</v>
      </c>
      <c r="F9" s="249"/>
      <c r="G9" s="154"/>
      <c r="H9" s="5"/>
      <c r="I9" s="121" t="s">
        <v>264</v>
      </c>
      <c r="J9" s="122">
        <v>13167685</v>
      </c>
      <c r="K9" s="121" t="s">
        <v>124</v>
      </c>
      <c r="L9" s="61"/>
      <c r="M9" s="60" t="s">
        <v>96</v>
      </c>
      <c r="N9" s="65">
        <v>260506</v>
      </c>
      <c r="O9" s="60" t="s">
        <v>370</v>
      </c>
      <c r="P9" s="7"/>
    </row>
    <row r="10" spans="1:16" s="8" customFormat="1" ht="25.2" customHeight="1" thickTop="1">
      <c r="A10" s="2"/>
      <c r="B10" s="94"/>
      <c r="C10" s="94"/>
      <c r="D10" s="94"/>
      <c r="E10" s="94"/>
      <c r="F10" s="94"/>
      <c r="G10" s="144"/>
      <c r="H10" s="5"/>
      <c r="I10" s="123"/>
      <c r="J10" s="123" t="s">
        <v>131</v>
      </c>
      <c r="K10" s="123"/>
      <c r="L10" s="7"/>
      <c r="M10" s="59"/>
      <c r="N10" s="65"/>
      <c r="O10" s="59"/>
      <c r="P10" s="7"/>
    </row>
    <row r="11" spans="1:16" s="8" customFormat="1" ht="25.2" customHeight="1" thickBot="1">
      <c r="A11" s="2"/>
      <c r="B11" s="141" t="s">
        <v>17</v>
      </c>
      <c r="C11" s="94"/>
      <c r="D11" s="94"/>
      <c r="E11" s="94"/>
      <c r="F11" s="94"/>
      <c r="G11" s="144"/>
      <c r="H11" s="5"/>
      <c r="I11" s="123"/>
      <c r="J11" s="123">
        <v>2325000</v>
      </c>
      <c r="K11" s="123" t="s">
        <v>122</v>
      </c>
      <c r="L11" s="7"/>
      <c r="M11" s="59"/>
      <c r="N11" s="247"/>
      <c r="O11" s="60"/>
      <c r="P11" s="7"/>
    </row>
    <row r="12" spans="1:16" s="8" customFormat="1" ht="25.2" customHeight="1" thickTop="1">
      <c r="A12" s="2"/>
      <c r="B12" s="314" t="s">
        <v>12</v>
      </c>
      <c r="C12" s="315" t="s">
        <v>221</v>
      </c>
      <c r="D12" s="318" t="s">
        <v>227</v>
      </c>
      <c r="E12" s="320" t="s">
        <v>225</v>
      </c>
      <c r="F12" s="143" t="s">
        <v>248</v>
      </c>
      <c r="G12" s="144"/>
      <c r="H12" s="5"/>
      <c r="I12" s="121"/>
      <c r="J12" s="122">
        <v>18000</v>
      </c>
      <c r="K12" s="121" t="s">
        <v>123</v>
      </c>
      <c r="L12" s="7"/>
      <c r="M12" s="86" t="s">
        <v>83</v>
      </c>
      <c r="N12" s="248">
        <v>28000</v>
      </c>
      <c r="O12" s="80" t="s">
        <v>294</v>
      </c>
      <c r="P12" s="7"/>
    </row>
    <row r="13" spans="1:16" s="8" customFormat="1" ht="25.2" customHeight="1">
      <c r="A13" s="2"/>
      <c r="B13" s="314"/>
      <c r="C13" s="315"/>
      <c r="D13" s="319"/>
      <c r="E13" s="321"/>
      <c r="F13" s="146" t="s">
        <v>219</v>
      </c>
      <c r="G13" s="144"/>
      <c r="H13" s="5"/>
      <c r="I13" s="121"/>
      <c r="J13" s="122">
        <v>774900</v>
      </c>
      <c r="K13" s="121" t="s">
        <v>126</v>
      </c>
      <c r="L13" s="7"/>
      <c r="M13" s="86" t="s">
        <v>83</v>
      </c>
      <c r="N13" s="83">
        <v>3532000</v>
      </c>
      <c r="O13" s="80" t="s">
        <v>293</v>
      </c>
      <c r="P13" s="7"/>
    </row>
    <row r="14" spans="1:16" s="8" customFormat="1" ht="25.2" customHeight="1">
      <c r="A14" s="2"/>
      <c r="B14" s="147" t="s">
        <v>46</v>
      </c>
      <c r="C14" s="155">
        <v>0</v>
      </c>
      <c r="D14" s="156">
        <f>IFERROR(E14/$B$3,"-")</f>
        <v>3155.8441558441559</v>
      </c>
      <c r="E14" s="157">
        <f>SUMIF(I4:I3000,"GENSUN",J4:J3000)+SUMIF(M3:M6217,"GENSUN",N3:N6217)</f>
        <v>1215000</v>
      </c>
      <c r="F14" s="106"/>
      <c r="G14" s="158"/>
      <c r="H14" s="5"/>
      <c r="I14" s="121"/>
      <c r="J14" s="124">
        <v>1162350</v>
      </c>
      <c r="K14" s="121" t="s">
        <v>127</v>
      </c>
      <c r="L14" s="7"/>
      <c r="M14" s="86" t="s">
        <v>80</v>
      </c>
      <c r="N14" s="83">
        <v>197050</v>
      </c>
      <c r="O14" s="60" t="s">
        <v>93</v>
      </c>
      <c r="P14" s="7"/>
    </row>
    <row r="15" spans="1:16" s="8" customFormat="1" ht="25.2" customHeight="1">
      <c r="A15" s="2"/>
      <c r="B15" s="147" t="s">
        <v>50</v>
      </c>
      <c r="C15" s="155">
        <v>2343000</v>
      </c>
      <c r="D15" s="156">
        <f>IFERROR(E15/$B$3,"-")</f>
        <v>0</v>
      </c>
      <c r="E15" s="157">
        <f>SUMIF(I4:I3000,"KANAMO",J4:J3000)+SUMIF(M4:M6317,"KANAMO",N4:N6317)</f>
        <v>0</v>
      </c>
      <c r="F15" s="106">
        <v>0</v>
      </c>
      <c r="G15" s="158"/>
      <c r="H15" s="5"/>
      <c r="I15" s="121"/>
      <c r="J15" s="122">
        <v>2100000</v>
      </c>
      <c r="K15" s="121" t="s">
        <v>128</v>
      </c>
      <c r="L15" s="7"/>
      <c r="M15" s="86" t="s">
        <v>265</v>
      </c>
      <c r="N15" s="83">
        <v>28100</v>
      </c>
      <c r="O15" s="80" t="s">
        <v>199</v>
      </c>
      <c r="P15" s="7"/>
    </row>
    <row r="16" spans="1:16" s="8" customFormat="1" ht="25.2" customHeight="1">
      <c r="A16" s="2"/>
      <c r="B16" s="147" t="s">
        <v>6</v>
      </c>
      <c r="C16" s="155">
        <v>879800</v>
      </c>
      <c r="D16" s="156">
        <f>IFERROR(E16/$B$3,"-")</f>
        <v>8618.8129870129869</v>
      </c>
      <c r="E16" s="157">
        <f>SUMIF(I3:I3330,"ITIZI",J3:J3330)+SUMIF(M4:M3349,"ITIZI",N4:N3349)</f>
        <v>3318243</v>
      </c>
      <c r="F16" s="106"/>
      <c r="G16" s="158"/>
      <c r="H16" s="5"/>
      <c r="I16" s="121" t="s">
        <v>130</v>
      </c>
      <c r="J16" s="122">
        <v>6787435</v>
      </c>
      <c r="K16" s="121" t="s">
        <v>129</v>
      </c>
      <c r="L16" s="7"/>
      <c r="M16" s="86" t="s">
        <v>78</v>
      </c>
      <c r="N16" s="83">
        <v>245296</v>
      </c>
      <c r="O16" s="86" t="s">
        <v>164</v>
      </c>
      <c r="P16" s="7"/>
    </row>
    <row r="17" spans="1:22" s="8" customFormat="1" ht="25.2" customHeight="1">
      <c r="A17" s="2"/>
      <c r="B17" s="147" t="s">
        <v>2</v>
      </c>
      <c r="C17" s="155">
        <v>1319700</v>
      </c>
      <c r="D17" s="156">
        <f>IFERROR(E17/$B$3,"-")</f>
        <v>2219.8805194805195</v>
      </c>
      <c r="E17" s="157">
        <f>SUMIF(I4:I3100,"SYOMO",J4:J3100)+SUMIF(M4:M6617,"SYOMO",N4:N6617)</f>
        <v>854654</v>
      </c>
      <c r="F17" s="106">
        <v>392696</v>
      </c>
      <c r="G17" s="158"/>
      <c r="H17" s="5"/>
      <c r="I17" s="121"/>
      <c r="J17" s="122"/>
      <c r="K17" s="121" t="s">
        <v>266</v>
      </c>
      <c r="L17" s="7"/>
      <c r="M17" s="60" t="s">
        <v>78</v>
      </c>
      <c r="N17" s="62">
        <v>128800</v>
      </c>
      <c r="O17" s="60" t="s">
        <v>298</v>
      </c>
      <c r="P17" s="7"/>
    </row>
    <row r="18" spans="1:22" s="8" customFormat="1" ht="25.2" customHeight="1">
      <c r="A18" s="2"/>
      <c r="B18" s="159" t="s">
        <v>5</v>
      </c>
      <c r="C18" s="155">
        <v>7788390.7999999998</v>
      </c>
      <c r="D18" s="160">
        <f>IFERROR($E$18/$K$2,"-")</f>
        <v>2796.6991501416433</v>
      </c>
      <c r="E18" s="161">
        <f>SUMIF(I3:I3333,"ROMU",J3:J3333)+SUMIF(M3:M3350,"ROMU",N3:N3350)</f>
        <v>14808522</v>
      </c>
      <c r="F18" s="106">
        <v>3826625</v>
      </c>
      <c r="G18" s="158"/>
      <c r="H18" s="5"/>
      <c r="I18" s="121"/>
      <c r="J18" s="122">
        <v>13167685</v>
      </c>
      <c r="K18" s="121"/>
      <c r="L18" s="7"/>
      <c r="M18" s="60" t="s">
        <v>78</v>
      </c>
      <c r="N18" s="75">
        <v>3800</v>
      </c>
      <c r="O18" s="80" t="s">
        <v>350</v>
      </c>
      <c r="P18" s="7"/>
    </row>
    <row r="19" spans="1:22" s="8" customFormat="1" ht="25.2" customHeight="1">
      <c r="A19" s="2"/>
      <c r="B19" s="147" t="s">
        <v>51</v>
      </c>
      <c r="C19" s="155">
        <v>0</v>
      </c>
      <c r="D19" s="156">
        <f>IFERROR(E19/$B$3,"-")</f>
        <v>358.90909090909093</v>
      </c>
      <c r="E19" s="157">
        <f>SUMIF(I4:I3600,"KENSA",J4:J3600)+SUMIF(M4:M6617,"KENSA",N4:N6617)</f>
        <v>138180</v>
      </c>
      <c r="F19" s="276">
        <v>28100</v>
      </c>
      <c r="G19" s="162"/>
      <c r="H19" s="22"/>
      <c r="I19" s="121"/>
      <c r="J19" s="122"/>
      <c r="K19" s="121"/>
      <c r="L19" s="7"/>
      <c r="M19" s="60" t="s">
        <v>78</v>
      </c>
      <c r="N19" s="75">
        <v>14800</v>
      </c>
      <c r="O19" s="80" t="s">
        <v>334</v>
      </c>
      <c r="P19" s="7"/>
    </row>
    <row r="20" spans="1:22" s="8" customFormat="1" ht="25.2" customHeight="1">
      <c r="A20" s="2"/>
      <c r="B20" s="147" t="s">
        <v>52</v>
      </c>
      <c r="C20" s="155">
        <v>0</v>
      </c>
      <c r="D20" s="156">
        <f>IFERROR(E20/$B$3,"-")</f>
        <v>983.93506493506493</v>
      </c>
      <c r="E20" s="157">
        <f>SUMIF(I11:I37,"MEKKI",J3:J3333)+SUMIF(M3:M3350,"MEKKi",N3:N3350)</f>
        <v>378815</v>
      </c>
      <c r="F20" s="276">
        <v>197050</v>
      </c>
      <c r="G20" s="162"/>
      <c r="H20" s="22"/>
      <c r="I20" s="121"/>
      <c r="J20" s="124"/>
      <c r="K20" s="121" t="s">
        <v>132</v>
      </c>
      <c r="L20" s="7"/>
      <c r="M20" s="80" t="s">
        <v>79</v>
      </c>
      <c r="N20" s="75">
        <v>907750</v>
      </c>
      <c r="O20" s="80" t="s">
        <v>337</v>
      </c>
      <c r="P20" s="7"/>
    </row>
    <row r="21" spans="1:22" s="8" customFormat="1" ht="25.2" customHeight="1" thickBot="1">
      <c r="A21" s="2"/>
      <c r="B21" s="163" t="s">
        <v>8</v>
      </c>
      <c r="C21" s="155">
        <v>2100000</v>
      </c>
      <c r="D21" s="156">
        <f>IFERROR(E21/$B$3,"-")</f>
        <v>11929.870129870131</v>
      </c>
      <c r="E21" s="164">
        <f>SUMIF(I3:I3333,"UNSO",J3:J3333)+SUMIF(M4:M3350,"UNSO",N4:N3350)</f>
        <v>4593000</v>
      </c>
      <c r="F21" s="277">
        <v>3560000</v>
      </c>
      <c r="G21" s="162"/>
      <c r="H21" s="5"/>
      <c r="I21" s="121" t="s">
        <v>86</v>
      </c>
      <c r="J21" s="122">
        <v>0</v>
      </c>
      <c r="K21" s="121" t="s">
        <v>105</v>
      </c>
      <c r="L21" s="7"/>
      <c r="M21" s="80" t="s">
        <v>79</v>
      </c>
      <c r="N21" s="75">
        <v>424000</v>
      </c>
      <c r="O21" s="80" t="s">
        <v>336</v>
      </c>
      <c r="P21" s="7"/>
    </row>
    <row r="22" spans="1:22" s="8" customFormat="1" ht="25.2" customHeight="1" thickBot="1">
      <c r="A22" s="2"/>
      <c r="B22" s="165" t="s">
        <v>4</v>
      </c>
      <c r="C22" s="166">
        <f>SUM(C14:C21)</f>
        <v>14430890.800000001</v>
      </c>
      <c r="D22" s="167"/>
      <c r="E22" s="168">
        <f>SUM(E14:E21)</f>
        <v>25306414</v>
      </c>
      <c r="F22" s="169">
        <f>SUM(F14:F21)</f>
        <v>8004471</v>
      </c>
      <c r="G22" s="170"/>
      <c r="H22" s="4"/>
      <c r="I22" s="121" t="s">
        <v>264</v>
      </c>
      <c r="J22" s="122">
        <v>1263205.8</v>
      </c>
      <c r="K22" s="121"/>
      <c r="L22" s="7"/>
      <c r="M22" s="80" t="s">
        <v>79</v>
      </c>
      <c r="N22" s="75">
        <v>302882</v>
      </c>
      <c r="O22" s="80" t="s">
        <v>346</v>
      </c>
      <c r="P22" s="7"/>
      <c r="Q22" s="60" t="s">
        <v>302</v>
      </c>
    </row>
    <row r="23" spans="1:22" s="8" customFormat="1" ht="25.2" customHeight="1" thickTop="1">
      <c r="A23" s="2"/>
      <c r="B23" s="141"/>
      <c r="C23" s="141"/>
      <c r="D23" s="141"/>
      <c r="E23" s="141"/>
      <c r="F23" s="141"/>
      <c r="G23" s="140"/>
      <c r="H23" s="4"/>
      <c r="I23" s="121"/>
      <c r="J23" s="124" t="s">
        <v>133</v>
      </c>
      <c r="K23" s="121"/>
      <c r="L23" s="7"/>
      <c r="M23" s="80" t="s">
        <v>79</v>
      </c>
      <c r="N23" s="75">
        <v>239273</v>
      </c>
      <c r="O23" s="80" t="s">
        <v>347</v>
      </c>
      <c r="P23" s="7"/>
    </row>
    <row r="24" spans="1:22" s="8" customFormat="1" ht="25.2" customHeight="1">
      <c r="A24" s="2"/>
      <c r="B24" s="141" t="s">
        <v>18</v>
      </c>
      <c r="C24" s="141"/>
      <c r="D24" s="141"/>
      <c r="E24" s="141"/>
      <c r="F24" s="141"/>
      <c r="G24" s="140"/>
      <c r="H24" s="4"/>
      <c r="I24" s="6"/>
      <c r="J24" s="9">
        <v>104900</v>
      </c>
      <c r="K24" s="6" t="s">
        <v>126</v>
      </c>
      <c r="L24" s="7"/>
      <c r="M24" s="80" t="s">
        <v>79</v>
      </c>
      <c r="N24" s="75">
        <v>58750</v>
      </c>
      <c r="O24" s="80" t="s">
        <v>348</v>
      </c>
      <c r="P24" s="7"/>
    </row>
    <row r="25" spans="1:22" s="8" customFormat="1" ht="25.2" customHeight="1">
      <c r="A25" s="2"/>
      <c r="B25" s="314" t="s">
        <v>12</v>
      </c>
      <c r="C25" s="315" t="s">
        <v>1</v>
      </c>
      <c r="D25" s="322" t="s">
        <v>222</v>
      </c>
      <c r="E25" s="323" t="s">
        <v>72</v>
      </c>
      <c r="F25" s="325" t="s">
        <v>73</v>
      </c>
      <c r="G25" s="171"/>
      <c r="H25" s="4"/>
      <c r="I25" s="6"/>
      <c r="J25" s="9">
        <v>157350</v>
      </c>
      <c r="K25" s="6" t="s">
        <v>127</v>
      </c>
      <c r="L25" s="7"/>
      <c r="M25" s="80" t="s">
        <v>79</v>
      </c>
      <c r="N25" s="75">
        <v>1866685</v>
      </c>
      <c r="O25" s="80" t="s">
        <v>349</v>
      </c>
      <c r="P25" s="7"/>
    </row>
    <row r="26" spans="1:22" s="8" customFormat="1" ht="25.2" customHeight="1" thickBot="1">
      <c r="A26" s="2"/>
      <c r="B26" s="314"/>
      <c r="C26" s="315"/>
      <c r="D26" s="322"/>
      <c r="E26" s="324"/>
      <c r="F26" s="314"/>
      <c r="G26" s="172"/>
      <c r="H26" s="4"/>
      <c r="I26" s="25"/>
      <c r="J26" s="26">
        <v>1000955.8</v>
      </c>
      <c r="K26" s="25" t="s">
        <v>134</v>
      </c>
      <c r="L26" s="7"/>
      <c r="M26" s="80" t="s">
        <v>79</v>
      </c>
      <c r="N26" s="75">
        <v>27285</v>
      </c>
      <c r="O26" s="80" t="s">
        <v>351</v>
      </c>
      <c r="P26" s="7"/>
    </row>
    <row r="27" spans="1:22" s="8" customFormat="1" ht="25.2" customHeight="1" thickTop="1" thickBot="1">
      <c r="A27" s="2"/>
      <c r="B27" s="147" t="s">
        <v>19</v>
      </c>
      <c r="C27" s="173">
        <f>SUMIF(I3:I3333,"ZYOSAN",J3:J3333)+SUMIF(M3:M3350,"ZYOSAN",N3:N3350)</f>
        <v>10904474</v>
      </c>
      <c r="D27" s="174">
        <f>D8</f>
        <v>10904474</v>
      </c>
      <c r="E27" s="175" t="str">
        <f>INT(IFERROR(D27/C27*100,"-"))&amp;"%"</f>
        <v>100%</v>
      </c>
      <c r="F27" s="176">
        <f>C27-D27</f>
        <v>0</v>
      </c>
      <c r="G27" s="140"/>
      <c r="H27" s="4"/>
      <c r="I27" s="90"/>
      <c r="J27" s="91">
        <f>SUM(J24:J26)</f>
        <v>1263205.8</v>
      </c>
      <c r="K27" s="90" t="s">
        <v>267</v>
      </c>
      <c r="L27" s="7"/>
      <c r="M27" s="80"/>
      <c r="N27" s="75"/>
      <c r="O27" s="80"/>
      <c r="P27" s="7"/>
    </row>
    <row r="28" spans="1:22" s="8" customFormat="1" ht="25.2" customHeight="1" thickTop="1" thickBot="1">
      <c r="A28" s="2"/>
      <c r="B28" s="163" t="s">
        <v>16</v>
      </c>
      <c r="C28" s="177">
        <f>SUMIF(I3:I3333,"KYOSAN",J3:J3333)+SUMIF(M3:M3350,"KYOSAN",N3:N3350)</f>
        <v>30295525.800000001</v>
      </c>
      <c r="D28" s="178">
        <f>E22</f>
        <v>25306414</v>
      </c>
      <c r="E28" s="179" t="str">
        <f>INT(IFERROR(D28/C28*100,"-"))&amp;"%"</f>
        <v>83%</v>
      </c>
      <c r="F28" s="180">
        <f>C28-D28</f>
        <v>4989111.8000000007</v>
      </c>
      <c r="G28" s="140"/>
      <c r="H28" s="4"/>
      <c r="I28" s="6" t="s">
        <v>297</v>
      </c>
      <c r="J28" s="9"/>
      <c r="K28" s="6"/>
      <c r="L28" s="7"/>
      <c r="M28" s="253" t="s">
        <v>329</v>
      </c>
      <c r="N28" s="88">
        <f>SUM(N9:N27)</f>
        <v>8264977</v>
      </c>
      <c r="O28" s="87" t="s">
        <v>224</v>
      </c>
      <c r="P28" s="7"/>
    </row>
    <row r="29" spans="1:22" s="8" customFormat="1" ht="25.2" customHeight="1">
      <c r="A29" s="2"/>
      <c r="B29" s="181" t="s">
        <v>117</v>
      </c>
      <c r="C29" s="182">
        <f>SUM(C27:C28)</f>
        <v>41199999.799999997</v>
      </c>
      <c r="D29" s="183">
        <f>SUM(D27:D28)</f>
        <v>36210888</v>
      </c>
      <c r="E29" s="184" t="str">
        <f>ROUND(100*D29/C29,2)&amp;"%"</f>
        <v>87.89%</v>
      </c>
      <c r="F29" s="84">
        <f>C29-D29</f>
        <v>4989111.799999997</v>
      </c>
      <c r="G29" s="185"/>
      <c r="H29" s="4"/>
      <c r="I29" s="6"/>
      <c r="J29" s="26" t="s">
        <v>135</v>
      </c>
      <c r="K29" s="250">
        <v>28.5</v>
      </c>
      <c r="L29" s="7"/>
      <c r="M29" s="60"/>
      <c r="N29" s="62"/>
      <c r="O29" s="60"/>
      <c r="P29" s="7"/>
    </row>
    <row r="30" spans="1:22" ht="25.2" customHeight="1">
      <c r="A30" s="2"/>
      <c r="B30" s="313" t="s">
        <v>255</v>
      </c>
      <c r="C30" s="257" t="s">
        <v>315</v>
      </c>
      <c r="D30" s="258"/>
      <c r="E30" s="258"/>
      <c r="F30" s="259"/>
      <c r="G30" s="136"/>
      <c r="H30" s="28"/>
      <c r="I30" s="25"/>
      <c r="J30" s="9" t="s">
        <v>139</v>
      </c>
      <c r="K30" s="251">
        <v>3.3</v>
      </c>
      <c r="L30" s="29"/>
      <c r="M30" s="25" t="s">
        <v>396</v>
      </c>
      <c r="N30" s="62"/>
      <c r="O30" s="60"/>
      <c r="P30" s="7"/>
      <c r="Q30" s="8"/>
      <c r="R30" s="8"/>
      <c r="S30" s="8"/>
      <c r="T30" s="8"/>
      <c r="U30" s="8"/>
    </row>
    <row r="31" spans="1:22" ht="25.2" customHeight="1">
      <c r="A31" s="2"/>
      <c r="B31" s="313"/>
      <c r="C31" s="260" t="s">
        <v>335</v>
      </c>
      <c r="D31" s="261"/>
      <c r="E31" s="261"/>
      <c r="F31" s="262"/>
      <c r="G31" s="136"/>
      <c r="H31" s="31"/>
      <c r="I31" s="6"/>
      <c r="J31" s="9" t="s">
        <v>136</v>
      </c>
      <c r="K31" s="252">
        <v>2</v>
      </c>
      <c r="L31" s="30"/>
      <c r="M31" s="60" t="s">
        <v>397</v>
      </c>
      <c r="N31" s="62">
        <v>272000</v>
      </c>
      <c r="O31" s="80" t="s">
        <v>293</v>
      </c>
      <c r="P31" s="7"/>
      <c r="Q31" s="8"/>
      <c r="R31" s="8"/>
    </row>
    <row r="32" spans="1:22" ht="25.2" customHeight="1">
      <c r="A32" s="2"/>
      <c r="B32" s="313"/>
      <c r="C32" s="263" t="s">
        <v>326</v>
      </c>
      <c r="D32" s="264"/>
      <c r="E32" s="264"/>
      <c r="F32" s="265"/>
      <c r="G32" s="136"/>
      <c r="H32" s="31"/>
      <c r="I32" s="6"/>
      <c r="J32" s="26" t="s">
        <v>137</v>
      </c>
      <c r="K32" s="252">
        <v>0.45</v>
      </c>
      <c r="L32" s="30"/>
      <c r="M32" s="60" t="s">
        <v>24</v>
      </c>
      <c r="N32" s="62">
        <v>43000</v>
      </c>
      <c r="O32" s="80" t="s">
        <v>453</v>
      </c>
      <c r="P32" s="7"/>
      <c r="Q32" s="8"/>
      <c r="R32" s="8"/>
      <c r="U32" s="301">
        <v>0</v>
      </c>
      <c r="V32" s="8" t="s">
        <v>376</v>
      </c>
    </row>
    <row r="33" spans="1:22" ht="25.2" customHeight="1">
      <c r="A33" s="2"/>
      <c r="B33" s="274"/>
      <c r="C33" s="261"/>
      <c r="D33" s="261"/>
      <c r="E33" s="261"/>
      <c r="F33" s="261"/>
      <c r="G33" s="136"/>
      <c r="H33" s="31"/>
      <c r="I33" s="25"/>
      <c r="J33" s="9" t="s">
        <v>138</v>
      </c>
      <c r="K33" s="251">
        <v>18.2</v>
      </c>
      <c r="L33" s="30"/>
      <c r="M33" s="121" t="s">
        <v>399</v>
      </c>
      <c r="N33" s="62">
        <v>194522</v>
      </c>
      <c r="O33" s="60" t="s">
        <v>463</v>
      </c>
      <c r="P33" s="7"/>
      <c r="Q33" s="8"/>
      <c r="R33" s="8"/>
      <c r="U33" s="301">
        <v>86250</v>
      </c>
      <c r="V33" s="8" t="s">
        <v>355</v>
      </c>
    </row>
    <row r="34" spans="1:22" ht="25.2" customHeight="1" thickBot="1">
      <c r="A34" s="2"/>
      <c r="B34" s="89"/>
      <c r="C34" s="89"/>
      <c r="D34" s="89"/>
      <c r="E34" s="89"/>
      <c r="F34" s="89"/>
      <c r="G34" s="185"/>
      <c r="H34" s="31"/>
      <c r="I34" s="6"/>
      <c r="J34" s="9"/>
      <c r="K34" s="252"/>
      <c r="L34" s="30"/>
      <c r="M34" s="292" t="s">
        <v>399</v>
      </c>
      <c r="N34" s="75">
        <v>56000</v>
      </c>
      <c r="O34" s="80" t="s">
        <v>400</v>
      </c>
      <c r="P34" s="7"/>
      <c r="Q34" s="8"/>
      <c r="R34" s="8"/>
      <c r="U34" s="301">
        <v>0</v>
      </c>
      <c r="V34" s="8" t="s">
        <v>359</v>
      </c>
    </row>
    <row r="35" spans="1:22" ht="25.2" customHeight="1" thickTop="1">
      <c r="A35" s="2"/>
      <c r="B35" s="89" t="s">
        <v>249</v>
      </c>
      <c r="C35" s="89"/>
      <c r="D35" s="89"/>
      <c r="E35" s="89"/>
      <c r="F35" s="89"/>
      <c r="G35" s="185"/>
      <c r="H35" s="31"/>
      <c r="I35" s="121" t="s">
        <v>264</v>
      </c>
      <c r="J35" s="26">
        <v>15864635</v>
      </c>
      <c r="K35" s="25" t="s">
        <v>416</v>
      </c>
      <c r="L35" s="30"/>
      <c r="M35" s="87"/>
      <c r="N35" s="88">
        <f>SUM(N31:N34)</f>
        <v>565522</v>
      </c>
      <c r="O35" s="87"/>
      <c r="P35" s="7"/>
      <c r="Q35" s="8"/>
      <c r="R35" s="8"/>
      <c r="U35" s="301">
        <v>108272</v>
      </c>
      <c r="V35" s="8" t="s">
        <v>360</v>
      </c>
    </row>
    <row r="36" spans="1:22" ht="25.2" customHeight="1">
      <c r="A36" s="2"/>
      <c r="B36" s="186" t="s">
        <v>250</v>
      </c>
      <c r="C36" s="186" t="s">
        <v>0</v>
      </c>
      <c r="D36" s="187" t="s">
        <v>119</v>
      </c>
      <c r="E36" s="187" t="s">
        <v>120</v>
      </c>
      <c r="F36" s="188" t="s">
        <v>257</v>
      </c>
      <c r="G36" s="189" t="s">
        <v>258</v>
      </c>
      <c r="H36" s="31"/>
      <c r="I36" s="6"/>
      <c r="J36" s="9"/>
      <c r="K36" s="6"/>
      <c r="L36" s="30"/>
      <c r="M36" s="60"/>
      <c r="N36" s="62"/>
      <c r="O36" s="60"/>
      <c r="P36" s="7"/>
      <c r="Q36" s="8"/>
      <c r="R36" s="8"/>
      <c r="U36" s="99">
        <f>SUM(U32:U35)</f>
        <v>194522</v>
      </c>
    </row>
    <row r="37" spans="1:22" ht="25.2" customHeight="1">
      <c r="A37" s="4"/>
      <c r="B37" s="190" t="s">
        <v>268</v>
      </c>
      <c r="C37" s="191">
        <v>335</v>
      </c>
      <c r="D37" s="192"/>
      <c r="E37" s="192"/>
      <c r="F37" s="193"/>
      <c r="G37" s="193"/>
      <c r="H37" s="31"/>
      <c r="I37" s="25"/>
      <c r="J37" s="26"/>
      <c r="K37" s="25"/>
      <c r="L37" s="30"/>
      <c r="M37" s="60"/>
      <c r="N37" s="62"/>
      <c r="O37" s="60"/>
      <c r="P37" s="7"/>
      <c r="Q37" s="8"/>
      <c r="R37" s="8"/>
    </row>
    <row r="38" spans="1:22" ht="19.8">
      <c r="A38" s="93"/>
      <c r="B38" s="155" t="s">
        <v>269</v>
      </c>
      <c r="C38" s="191">
        <v>50</v>
      </c>
      <c r="D38" s="192"/>
      <c r="E38" s="192"/>
      <c r="F38" s="193"/>
      <c r="G38" s="193"/>
      <c r="H38" s="31"/>
      <c r="I38" s="6"/>
      <c r="J38" s="9"/>
      <c r="K38" s="6"/>
      <c r="L38" s="30"/>
      <c r="M38" s="60"/>
      <c r="N38" s="62"/>
      <c r="O38" s="60"/>
      <c r="P38" s="2"/>
      <c r="Q38" s="8"/>
    </row>
    <row r="39" spans="1:22" ht="26.4">
      <c r="A39" s="119"/>
      <c r="B39" s="190" t="s">
        <v>260</v>
      </c>
      <c r="C39" s="191"/>
      <c r="D39" s="192">
        <v>200</v>
      </c>
      <c r="E39" s="192">
        <v>0</v>
      </c>
      <c r="F39" s="193">
        <v>0</v>
      </c>
      <c r="G39" s="193">
        <v>0</v>
      </c>
      <c r="H39" s="31"/>
      <c r="I39" s="25"/>
      <c r="J39" s="26"/>
      <c r="K39" s="25"/>
      <c r="L39" s="30"/>
      <c r="M39" s="60"/>
      <c r="N39" s="62"/>
      <c r="O39" s="60"/>
      <c r="P39" s="29"/>
    </row>
    <row r="40" spans="1:22" ht="19.8">
      <c r="A40" s="119"/>
      <c r="B40" s="155" t="s">
        <v>259</v>
      </c>
      <c r="C40" s="191"/>
      <c r="D40" s="193">
        <v>200</v>
      </c>
      <c r="E40" s="193">
        <v>65</v>
      </c>
      <c r="F40" s="193">
        <v>200</v>
      </c>
      <c r="G40" s="193">
        <v>65</v>
      </c>
      <c r="H40" s="31"/>
      <c r="I40" s="6"/>
      <c r="J40" s="9"/>
      <c r="K40" s="6"/>
      <c r="L40" s="30"/>
      <c r="M40" s="60"/>
      <c r="N40" s="62"/>
      <c r="O40" s="60"/>
      <c r="P40" s="35"/>
    </row>
    <row r="41" spans="1:22" ht="19.8">
      <c r="A41" s="119"/>
      <c r="B41" s="155" t="s">
        <v>261</v>
      </c>
      <c r="C41" s="191"/>
      <c r="D41" s="195"/>
      <c r="E41" s="195">
        <v>310</v>
      </c>
      <c r="F41" s="193">
        <v>0</v>
      </c>
      <c r="G41" s="193">
        <v>310</v>
      </c>
      <c r="H41" s="31"/>
      <c r="I41" s="25"/>
      <c r="J41" s="26"/>
      <c r="K41" s="25"/>
      <c r="L41" s="30"/>
      <c r="M41" s="60"/>
      <c r="N41" s="62"/>
      <c r="O41" s="60"/>
      <c r="P41" s="35"/>
    </row>
    <row r="42" spans="1:22" ht="19.8">
      <c r="A42" s="119"/>
      <c r="B42" s="194"/>
      <c r="C42" s="191"/>
      <c r="D42" s="196"/>
      <c r="E42" s="196"/>
      <c r="F42" s="193"/>
      <c r="G42" s="193"/>
      <c r="H42" s="44"/>
      <c r="I42" s="6"/>
      <c r="J42" s="9"/>
      <c r="K42" s="6"/>
      <c r="L42" s="43"/>
      <c r="M42" s="60"/>
      <c r="N42" s="62"/>
      <c r="O42" s="60"/>
      <c r="P42" s="35"/>
    </row>
    <row r="43" spans="1:22" ht="19.8">
      <c r="A43" s="119"/>
      <c r="B43" s="194"/>
      <c r="C43" s="191"/>
      <c r="D43" s="197"/>
      <c r="E43" s="197"/>
      <c r="F43" s="193"/>
      <c r="G43" s="193"/>
      <c r="H43" s="44"/>
      <c r="I43" s="25"/>
      <c r="J43" s="26"/>
      <c r="K43" s="25"/>
      <c r="L43" s="43"/>
      <c r="M43" s="60"/>
      <c r="N43" s="62"/>
      <c r="O43" s="60"/>
      <c r="P43" s="35"/>
    </row>
    <row r="44" spans="1:22" ht="19.8">
      <c r="A44" s="30"/>
      <c r="B44" s="196"/>
      <c r="C44" s="198"/>
      <c r="D44" s="196"/>
      <c r="E44" s="196"/>
      <c r="F44" s="193"/>
      <c r="G44" s="193"/>
      <c r="H44" s="44"/>
      <c r="I44" s="6"/>
      <c r="J44" s="9"/>
      <c r="K44" s="6"/>
      <c r="L44" s="43"/>
      <c r="M44" s="59"/>
      <c r="N44" s="65"/>
      <c r="O44" s="59"/>
      <c r="P44" s="35"/>
      <c r="R44" s="1" t="s">
        <v>174</v>
      </c>
    </row>
    <row r="45" spans="1:22" ht="19.8">
      <c r="A45" s="30"/>
      <c r="B45" s="199"/>
      <c r="C45" s="199"/>
      <c r="D45" s="199"/>
      <c r="E45" s="199"/>
      <c r="F45" s="199"/>
      <c r="G45" s="199"/>
      <c r="H45" s="44"/>
      <c r="I45" s="25"/>
      <c r="J45" s="26"/>
      <c r="K45" s="25"/>
      <c r="L45" s="43"/>
      <c r="M45" s="59"/>
      <c r="N45" s="65"/>
      <c r="O45" s="59"/>
      <c r="P45" s="35"/>
      <c r="Q45" s="1">
        <f>SUM(N86:N91)</f>
        <v>0</v>
      </c>
    </row>
    <row r="46" spans="1:22" ht="19.8">
      <c r="A46" s="30"/>
      <c r="B46" s="199"/>
      <c r="C46" s="199"/>
      <c r="D46" s="199"/>
      <c r="E46" s="199"/>
      <c r="F46" s="199"/>
      <c r="G46" s="199"/>
      <c r="H46" s="44"/>
      <c r="I46" s="6"/>
      <c r="J46" s="9"/>
      <c r="K46" s="6"/>
      <c r="L46" s="43"/>
      <c r="M46" s="59" t="s">
        <v>295</v>
      </c>
      <c r="N46" s="65"/>
      <c r="O46" s="60"/>
      <c r="P46" s="35"/>
    </row>
    <row r="47" spans="1:22" ht="20.399999999999999" thickBot="1">
      <c r="A47" s="43"/>
      <c r="B47" s="199"/>
      <c r="C47" s="199"/>
      <c r="D47" s="199"/>
      <c r="E47" s="199"/>
      <c r="F47" s="199"/>
      <c r="G47" s="199"/>
      <c r="H47" s="44"/>
      <c r="I47" s="46"/>
      <c r="J47" s="46"/>
      <c r="K47" s="46"/>
      <c r="L47" s="43"/>
      <c r="M47" s="86" t="s">
        <v>96</v>
      </c>
      <c r="N47" s="83">
        <v>3318466</v>
      </c>
      <c r="O47" s="80" t="s">
        <v>178</v>
      </c>
      <c r="P47" s="35"/>
    </row>
    <row r="48" spans="1:22" ht="20.399999999999999" thickTop="1">
      <c r="A48" s="43"/>
      <c r="B48" s="200"/>
      <c r="C48" s="200"/>
      <c r="D48" s="200"/>
      <c r="E48" s="200"/>
      <c r="F48" s="200"/>
      <c r="G48" s="200"/>
      <c r="H48" s="44"/>
      <c r="I48" s="46"/>
      <c r="J48" s="46"/>
      <c r="K48" s="46"/>
      <c r="L48" s="43"/>
      <c r="M48" s="87"/>
      <c r="N48" s="88"/>
      <c r="O48" s="87" t="s">
        <v>296</v>
      </c>
    </row>
    <row r="49" spans="1:18" ht="19.8">
      <c r="A49" s="43"/>
      <c r="B49" s="200"/>
      <c r="C49" s="200"/>
      <c r="D49" s="200"/>
      <c r="E49" s="200"/>
      <c r="F49" s="200"/>
      <c r="G49" s="200"/>
      <c r="H49" s="44"/>
      <c r="I49" s="46"/>
      <c r="J49" s="46"/>
      <c r="K49" s="46"/>
      <c r="L49" s="43"/>
      <c r="M49" s="60" t="s">
        <v>75</v>
      </c>
      <c r="N49" s="62">
        <v>268145</v>
      </c>
      <c r="O49" s="60" t="s">
        <v>77</v>
      </c>
    </row>
    <row r="50" spans="1:18" ht="19.8">
      <c r="A50" s="43"/>
      <c r="B50" s="199"/>
      <c r="C50" s="200"/>
      <c r="D50" s="200"/>
      <c r="E50" s="200"/>
      <c r="F50" s="200"/>
      <c r="G50" s="200"/>
      <c r="H50" s="44"/>
      <c r="I50" s="46"/>
      <c r="J50" s="46"/>
      <c r="K50" s="46"/>
      <c r="L50" s="43"/>
      <c r="M50" s="80" t="s">
        <v>83</v>
      </c>
      <c r="N50" s="75">
        <v>38000</v>
      </c>
      <c r="O50" s="80" t="s">
        <v>294</v>
      </c>
    </row>
    <row r="51" spans="1:18" ht="19.8">
      <c r="A51" s="43"/>
      <c r="B51" s="199"/>
      <c r="C51" s="199"/>
      <c r="D51" s="199"/>
      <c r="E51" s="199"/>
      <c r="F51" s="199"/>
      <c r="G51" s="199"/>
      <c r="H51" s="44"/>
      <c r="I51" s="46"/>
      <c r="J51" s="46"/>
      <c r="K51" s="46"/>
      <c r="L51" s="43"/>
      <c r="M51" s="80" t="s">
        <v>83</v>
      </c>
      <c r="N51" s="75">
        <v>680000</v>
      </c>
      <c r="O51" s="80" t="s">
        <v>293</v>
      </c>
    </row>
    <row r="52" spans="1:18" ht="19.8">
      <c r="A52" s="43"/>
      <c r="B52" s="199"/>
      <c r="C52" s="199"/>
      <c r="D52" s="199"/>
      <c r="E52" s="199"/>
      <c r="F52" s="199"/>
      <c r="G52" s="199"/>
      <c r="H52" s="49"/>
      <c r="I52" s="46"/>
      <c r="J52" s="46"/>
      <c r="K52" s="46"/>
      <c r="L52" s="43"/>
      <c r="M52" s="80" t="s">
        <v>81</v>
      </c>
      <c r="N52" s="75">
        <v>350000</v>
      </c>
      <c r="O52" s="80" t="s">
        <v>301</v>
      </c>
    </row>
    <row r="53" spans="1:18" ht="19.8">
      <c r="A53" s="43"/>
      <c r="B53" s="199"/>
      <c r="C53" s="199"/>
      <c r="D53" s="199"/>
      <c r="E53" s="199"/>
      <c r="F53" s="199"/>
      <c r="G53" s="199"/>
      <c r="H53" s="49"/>
      <c r="I53" s="46"/>
      <c r="J53" s="46"/>
      <c r="K53" s="46"/>
      <c r="L53" s="43"/>
      <c r="M53" s="80" t="s">
        <v>80</v>
      </c>
      <c r="N53" s="75">
        <v>181765</v>
      </c>
      <c r="O53" s="80" t="s">
        <v>93</v>
      </c>
    </row>
    <row r="54" spans="1:18" ht="19.8">
      <c r="A54" s="43"/>
      <c r="B54" s="199"/>
      <c r="C54" s="199"/>
      <c r="D54" s="199"/>
      <c r="E54" s="199"/>
      <c r="F54" s="199"/>
      <c r="G54" s="199"/>
      <c r="H54" s="44"/>
      <c r="I54" s="46"/>
      <c r="J54" s="46"/>
      <c r="K54" s="46"/>
      <c r="L54" s="43"/>
      <c r="M54" s="59" t="s">
        <v>265</v>
      </c>
      <c r="N54" s="65">
        <v>110080</v>
      </c>
      <c r="O54" s="59" t="s">
        <v>199</v>
      </c>
    </row>
    <row r="55" spans="1:18" ht="19.8">
      <c r="A55" s="43"/>
      <c r="B55" s="199"/>
      <c r="C55" s="199"/>
      <c r="D55" s="199"/>
      <c r="E55" s="199"/>
      <c r="F55" s="199"/>
      <c r="G55" s="199"/>
      <c r="H55" s="53"/>
      <c r="I55" s="46"/>
      <c r="J55" s="46"/>
      <c r="K55" s="46"/>
      <c r="L55" s="43"/>
      <c r="M55" s="60" t="s">
        <v>78</v>
      </c>
      <c r="N55" s="62">
        <v>132074</v>
      </c>
      <c r="O55" s="60" t="s">
        <v>164</v>
      </c>
    </row>
    <row r="56" spans="1:18" ht="19.8">
      <c r="A56" s="43"/>
      <c r="B56" s="199"/>
      <c r="C56" s="199"/>
      <c r="D56" s="199"/>
      <c r="E56" s="199"/>
      <c r="F56" s="199"/>
      <c r="G56" s="199"/>
      <c r="H56" s="53"/>
      <c r="I56" s="46"/>
      <c r="J56" s="46"/>
      <c r="K56" s="46"/>
      <c r="L56" s="43"/>
      <c r="M56" s="60" t="s">
        <v>78</v>
      </c>
      <c r="N56" s="65">
        <v>82800</v>
      </c>
      <c r="O56" s="59" t="s">
        <v>165</v>
      </c>
    </row>
    <row r="57" spans="1:18" ht="18" customHeight="1">
      <c r="A57" s="43"/>
      <c r="B57" s="201"/>
      <c r="C57" s="201"/>
      <c r="D57" s="201"/>
      <c r="E57" s="201"/>
      <c r="F57" s="201"/>
      <c r="G57" s="200"/>
      <c r="H57" s="54"/>
      <c r="I57" s="46"/>
      <c r="J57" s="46"/>
      <c r="K57" s="46"/>
      <c r="L57" s="43"/>
      <c r="M57" s="59" t="s">
        <v>79</v>
      </c>
      <c r="N57" s="65">
        <v>7091143</v>
      </c>
      <c r="O57" s="59" t="s">
        <v>167</v>
      </c>
    </row>
    <row r="58" spans="1:18" ht="19.8">
      <c r="A58" s="43"/>
      <c r="B58" s="199"/>
      <c r="C58" s="199"/>
      <c r="D58" s="199"/>
      <c r="E58" s="199"/>
      <c r="F58" s="199"/>
      <c r="G58" s="199"/>
      <c r="I58" s="46"/>
      <c r="J58" s="46"/>
      <c r="K58" s="46"/>
      <c r="M58" s="80" t="s">
        <v>112</v>
      </c>
      <c r="N58" s="75">
        <v>12252473</v>
      </c>
      <c r="O58" s="79" t="s">
        <v>224</v>
      </c>
    </row>
    <row r="59" spans="1:18" ht="19.8">
      <c r="A59" s="43"/>
      <c r="B59" s="199"/>
      <c r="C59" s="199"/>
      <c r="D59" s="199"/>
      <c r="E59" s="199"/>
      <c r="F59" s="199"/>
      <c r="G59" s="199"/>
      <c r="I59" s="46"/>
      <c r="J59" s="46"/>
      <c r="K59" s="46"/>
      <c r="M59" s="59"/>
      <c r="N59" s="65"/>
      <c r="O59" s="59"/>
    </row>
    <row r="60" spans="1:18" ht="19.8">
      <c r="A60" s="43"/>
      <c r="B60" s="202"/>
      <c r="C60" s="202"/>
      <c r="D60" s="203"/>
      <c r="E60" s="202"/>
      <c r="F60" s="202"/>
      <c r="G60" s="202"/>
      <c r="M60" s="6"/>
      <c r="N60" s="67"/>
      <c r="O60" s="59"/>
      <c r="R60" s="1" t="s">
        <v>174</v>
      </c>
    </row>
    <row r="61" spans="1:18" ht="19.8">
      <c r="A61" s="43"/>
      <c r="B61" s="202"/>
      <c r="C61" s="199"/>
      <c r="D61" s="199"/>
      <c r="E61" s="202"/>
      <c r="F61" s="199"/>
      <c r="G61" s="199"/>
      <c r="M61" s="59"/>
      <c r="N61" s="65"/>
      <c r="O61" s="59" t="s">
        <v>121</v>
      </c>
      <c r="Q61" s="99">
        <f>SUM(N77:N78)</f>
        <v>0</v>
      </c>
    </row>
    <row r="62" spans="1:18" ht="26.4">
      <c r="A62" s="54"/>
      <c r="B62" s="199"/>
      <c r="C62" s="199"/>
      <c r="D62" s="199"/>
      <c r="E62" s="202"/>
      <c r="F62" s="199"/>
      <c r="G62" s="199"/>
      <c r="M62" s="80" t="s">
        <v>96</v>
      </c>
      <c r="N62" s="75">
        <v>6450682</v>
      </c>
      <c r="O62" s="80" t="s">
        <v>178</v>
      </c>
    </row>
    <row r="63" spans="1:18" ht="19.8">
      <c r="B63" s="193"/>
      <c r="C63" s="193"/>
      <c r="D63" s="193"/>
      <c r="E63" s="193"/>
      <c r="F63" s="193"/>
      <c r="G63" s="193"/>
      <c r="M63" s="59" t="s">
        <v>75</v>
      </c>
      <c r="N63" s="65">
        <v>2981358</v>
      </c>
      <c r="O63" s="59" t="s">
        <v>77</v>
      </c>
    </row>
    <row r="64" spans="1:18" ht="19.8">
      <c r="B64" s="193"/>
      <c r="C64" s="193"/>
      <c r="D64" s="193"/>
      <c r="E64" s="193"/>
      <c r="F64" s="193"/>
      <c r="G64" s="193"/>
      <c r="M64" s="6" t="s">
        <v>81</v>
      </c>
      <c r="N64" s="67">
        <v>630000</v>
      </c>
      <c r="O64" s="6" t="s">
        <v>94</v>
      </c>
    </row>
    <row r="65" spans="2:16" ht="26.4">
      <c r="B65" s="204"/>
      <c r="C65" s="204"/>
      <c r="D65" s="204"/>
      <c r="E65" s="204"/>
      <c r="F65" s="204"/>
      <c r="G65" s="204"/>
      <c r="M65" s="6" t="s">
        <v>78</v>
      </c>
      <c r="N65" s="67">
        <v>54084</v>
      </c>
      <c r="O65" s="6" t="s">
        <v>164</v>
      </c>
    </row>
    <row r="66" spans="2:16" ht="19.8">
      <c r="B66" s="193"/>
      <c r="C66" s="193"/>
      <c r="D66" s="193"/>
      <c r="E66" s="193"/>
      <c r="F66" s="193"/>
      <c r="G66" s="193"/>
      <c r="M66" s="6" t="s">
        <v>78</v>
      </c>
      <c r="N66" s="67">
        <v>193000</v>
      </c>
      <c r="O66" s="6" t="s">
        <v>165</v>
      </c>
    </row>
    <row r="67" spans="2:16" ht="19.8">
      <c r="B67" s="193"/>
      <c r="C67" s="193"/>
      <c r="D67" s="193"/>
      <c r="E67" s="193"/>
      <c r="F67" s="193"/>
      <c r="G67" s="193"/>
      <c r="M67" s="6" t="s">
        <v>79</v>
      </c>
      <c r="N67" s="67">
        <v>3640232</v>
      </c>
      <c r="O67" s="6" t="s">
        <v>167</v>
      </c>
    </row>
    <row r="68" spans="2:16" ht="19.8">
      <c r="B68" s="193"/>
      <c r="C68" s="193"/>
      <c r="D68" s="193"/>
      <c r="E68" s="193"/>
      <c r="F68" s="193"/>
      <c r="G68" s="193"/>
      <c r="M68" s="6" t="s">
        <v>112</v>
      </c>
      <c r="N68" s="67">
        <v>13949356</v>
      </c>
      <c r="O68" s="6"/>
    </row>
    <row r="69" spans="2:16" ht="19.8">
      <c r="M69" s="6"/>
      <c r="N69" s="67"/>
      <c r="O69" s="6"/>
      <c r="P69" s="43"/>
    </row>
    <row r="70" spans="2:16" ht="19.8">
      <c r="M70" s="6"/>
      <c r="N70" s="67"/>
      <c r="O70" s="6"/>
    </row>
    <row r="71" spans="2:16" ht="19.8">
      <c r="M71" s="60"/>
      <c r="N71" s="62"/>
      <c r="O71" s="60" t="s">
        <v>82</v>
      </c>
    </row>
    <row r="72" spans="2:16" ht="19.8">
      <c r="M72" s="60" t="s">
        <v>96</v>
      </c>
      <c r="N72" s="62">
        <v>874820</v>
      </c>
      <c r="O72" s="60" t="s">
        <v>125</v>
      </c>
    </row>
    <row r="73" spans="2:16" ht="19.8">
      <c r="M73" s="6" t="s">
        <v>75</v>
      </c>
      <c r="N73" s="67">
        <v>68740</v>
      </c>
      <c r="O73" s="6" t="s">
        <v>77</v>
      </c>
    </row>
    <row r="74" spans="2:16" ht="19.8">
      <c r="M74" s="25" t="s">
        <v>81</v>
      </c>
      <c r="N74" s="68">
        <v>235000</v>
      </c>
      <c r="O74" s="25" t="s">
        <v>94</v>
      </c>
    </row>
    <row r="75" spans="2:16" ht="19.8">
      <c r="M75" s="59"/>
      <c r="N75" s="65">
        <v>1178560</v>
      </c>
      <c r="O75" s="59" t="s">
        <v>112</v>
      </c>
    </row>
    <row r="76" spans="2:16" ht="19.8">
      <c r="M76" s="59"/>
      <c r="N76" s="65"/>
      <c r="O76" s="59"/>
    </row>
    <row r="77" spans="2:16" ht="19.8">
      <c r="M77" s="59"/>
      <c r="N77" s="65"/>
      <c r="O77" s="60"/>
    </row>
    <row r="78" spans="2:16" ht="20.399999999999999" thickBot="1">
      <c r="M78" s="86"/>
      <c r="N78" s="83"/>
      <c r="O78" s="80"/>
    </row>
    <row r="79" spans="2:16" ht="20.399999999999999" thickTop="1">
      <c r="M79" s="87"/>
      <c r="N79" s="88"/>
      <c r="O79" s="87"/>
    </row>
    <row r="80" spans="2:16" ht="19.8">
      <c r="M80" s="6"/>
      <c r="N80" s="67"/>
      <c r="O80" s="6"/>
    </row>
    <row r="81" spans="13:15" ht="19.8">
      <c r="M81" s="60"/>
      <c r="N81" s="62"/>
      <c r="O81" s="60"/>
    </row>
    <row r="82" spans="13:15" ht="19.8">
      <c r="M82" s="60"/>
      <c r="N82" s="62"/>
      <c r="O82" s="60"/>
    </row>
    <row r="83" spans="13:15" ht="19.8">
      <c r="M83" s="6"/>
      <c r="N83" s="67"/>
      <c r="O83" s="6"/>
    </row>
    <row r="84" spans="13:15">
      <c r="M84" s="37"/>
      <c r="N84" s="37"/>
      <c r="O84" s="37"/>
    </row>
    <row r="85" spans="13:15">
      <c r="M85" s="34"/>
      <c r="N85" s="34"/>
      <c r="O85" s="34"/>
    </row>
    <row r="86" spans="13:15">
      <c r="M86" s="34"/>
      <c r="N86" s="34"/>
      <c r="O86" s="34"/>
    </row>
    <row r="87" spans="13:15">
      <c r="M87" s="34"/>
      <c r="N87" s="34"/>
      <c r="O87" s="34"/>
    </row>
    <row r="88" spans="13:15">
      <c r="M88" s="34"/>
      <c r="N88" s="34"/>
      <c r="O88" s="34"/>
    </row>
    <row r="89" spans="13:15">
      <c r="M89" s="34"/>
      <c r="N89" s="34"/>
      <c r="O89" s="34"/>
    </row>
    <row r="90" spans="13:15">
      <c r="M90" s="34"/>
      <c r="N90" s="34"/>
      <c r="O90" s="34"/>
    </row>
    <row r="91" spans="13:15">
      <c r="M91" s="46"/>
      <c r="N91" s="46"/>
      <c r="O91" s="46"/>
    </row>
    <row r="92" spans="13:15">
      <c r="M92" s="46"/>
      <c r="N92" s="46"/>
      <c r="O92" s="46"/>
    </row>
    <row r="93" spans="13:15">
      <c r="M93" s="46"/>
      <c r="N93" s="46"/>
      <c r="O93" s="46"/>
    </row>
    <row r="94" spans="13:15">
      <c r="M94" s="46"/>
      <c r="N94" s="46"/>
      <c r="O94" s="46"/>
    </row>
    <row r="95" spans="13:15">
      <c r="M95" s="46"/>
      <c r="N95" s="46"/>
      <c r="O95" s="46"/>
    </row>
    <row r="96" spans="13:15">
      <c r="M96" s="46"/>
      <c r="N96" s="46"/>
      <c r="O96" s="46"/>
    </row>
    <row r="97" spans="13:15">
      <c r="M97" s="46"/>
      <c r="N97" s="46"/>
      <c r="O97" s="46"/>
    </row>
    <row r="98" spans="13:15">
      <c r="M98" s="46"/>
      <c r="N98" s="46"/>
      <c r="O98" s="46"/>
    </row>
    <row r="99" spans="13:15">
      <c r="M99" s="46"/>
      <c r="N99" s="46"/>
      <c r="O99" s="46"/>
    </row>
    <row r="100" spans="13:15">
      <c r="M100" s="46"/>
      <c r="N100" s="46"/>
      <c r="O100" s="46"/>
    </row>
    <row r="101" spans="13:15">
      <c r="M101" s="46"/>
      <c r="N101" s="46"/>
      <c r="O101" s="46"/>
    </row>
    <row r="102" spans="13:15">
      <c r="M102" s="46"/>
      <c r="N102" s="46"/>
      <c r="O102" s="46"/>
    </row>
    <row r="103" spans="13:15">
      <c r="M103" s="46"/>
      <c r="N103" s="46"/>
      <c r="O103" s="46"/>
    </row>
    <row r="104" spans="13:15">
      <c r="M104" s="46"/>
      <c r="N104" s="46"/>
      <c r="O104" s="46"/>
    </row>
    <row r="105" spans="13:15">
      <c r="M105" s="46"/>
      <c r="N105" s="46"/>
      <c r="O105" s="46"/>
    </row>
    <row r="106" spans="13:15">
      <c r="M106" s="46"/>
      <c r="N106" s="46"/>
      <c r="O106" s="46"/>
    </row>
  </sheetData>
  <mergeCells count="15">
    <mergeCell ref="B30:B32"/>
    <mergeCell ref="A1:N1"/>
    <mergeCell ref="I2:J2"/>
    <mergeCell ref="B6:B7"/>
    <mergeCell ref="C6:C7"/>
    <mergeCell ref="D6:D7"/>
    <mergeCell ref="B12:B13"/>
    <mergeCell ref="C12:C13"/>
    <mergeCell ref="D12:D13"/>
    <mergeCell ref="E12:E13"/>
    <mergeCell ref="B25:B26"/>
    <mergeCell ref="C25:C26"/>
    <mergeCell ref="D25:D26"/>
    <mergeCell ref="E25:E26"/>
    <mergeCell ref="F25:F26"/>
  </mergeCells>
  <phoneticPr fontId="1"/>
  <pageMargins left="0.25" right="0.25" top="0.75" bottom="0.75" header="0.3" footer="0.3"/>
  <pageSetup paperSize="8" scale="70" fitToHeight="0" orientation="landscape" blackAndWhite="1" r:id="rId1"/>
  <rowBreaks count="1" manualBreakCount="1">
    <brk id="57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13</vt:i4>
      </vt:variant>
    </vt:vector>
  </HeadingPairs>
  <TitlesOfParts>
    <vt:vector size="26" baseType="lpstr">
      <vt:lpstr>A棟設備</vt:lpstr>
      <vt:lpstr>大阪南港</vt:lpstr>
      <vt:lpstr>江東橋ホテル</vt:lpstr>
      <vt:lpstr>オイレス藤沢</vt:lpstr>
      <vt:lpstr>サイバニクス</vt:lpstr>
      <vt:lpstr>小平</vt:lpstr>
      <vt:lpstr>YIS</vt:lpstr>
      <vt:lpstr>三田</vt:lpstr>
      <vt:lpstr>ヘルスケア</vt:lpstr>
      <vt:lpstr>ダッシュボード</vt:lpstr>
      <vt:lpstr>VINAGARDENS</vt:lpstr>
      <vt:lpstr>橘処理センター</vt:lpstr>
      <vt:lpstr>プロロジス八千代</vt:lpstr>
      <vt:lpstr>A棟設備!Print_Area</vt:lpstr>
      <vt:lpstr>VINAGARDENS!Print_Area</vt:lpstr>
      <vt:lpstr>YIS!Print_Area</vt:lpstr>
      <vt:lpstr>オイレス藤沢!Print_Area</vt:lpstr>
      <vt:lpstr>サイバニクス!Print_Area</vt:lpstr>
      <vt:lpstr>ダッシュボード!Print_Area</vt:lpstr>
      <vt:lpstr>プロロジス八千代!Print_Area</vt:lpstr>
      <vt:lpstr>ヘルスケア!Print_Area</vt:lpstr>
      <vt:lpstr>橘処理センター!Print_Area</vt:lpstr>
      <vt:lpstr>江東橋ホテル!Print_Area</vt:lpstr>
      <vt:lpstr>三田!Print_Area</vt:lpstr>
      <vt:lpstr>小平!Print_Area</vt:lpstr>
      <vt:lpstr>大阪南港!Print_Area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keita araki</dc:creator>
  <cp:lastModifiedBy>keita araki</cp:lastModifiedBy>
  <cp:lastPrinted>2021-09-09T02:31:28Z</cp:lastPrinted>
  <dcterms:created xsi:type="dcterms:W3CDTF">2015-06-05T18:19:34Z</dcterms:created>
  <dcterms:modified xsi:type="dcterms:W3CDTF">2021-09-27T02:16:45Z</dcterms:modified>
</cp:coreProperties>
</file>