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план 2021 " sheetId="2" r:id="rId1"/>
  </sheets>
  <externalReferences>
    <externalReference r:id="rId2"/>
  </externalReferences>
  <calcPr calcId="144525"/>
</workbook>
</file>

<file path=xl/calcChain.xml><?xml version="1.0" encoding="utf-8"?>
<calcChain xmlns="http://schemas.openxmlformats.org/spreadsheetml/2006/main">
  <c r="P116" i="2" l="1"/>
  <c r="O116" i="2"/>
  <c r="N116" i="2"/>
  <c r="M116" i="2"/>
  <c r="J116" i="2"/>
  <c r="P113" i="2"/>
  <c r="P112" i="2" s="1"/>
  <c r="O113" i="2"/>
  <c r="O112" i="2" s="1"/>
  <c r="N113" i="2"/>
  <c r="N112" i="2" s="1"/>
  <c r="M113" i="2"/>
  <c r="M112" i="2" s="1"/>
  <c r="L113" i="2"/>
  <c r="L112" i="2" s="1"/>
  <c r="I113" i="2"/>
  <c r="I112" i="2" s="1"/>
  <c r="H113" i="2"/>
  <c r="H112" i="2" s="1"/>
  <c r="G113" i="2"/>
  <c r="F113" i="2"/>
  <c r="F112" i="2" s="1"/>
  <c r="E113" i="2"/>
  <c r="E112" i="2" s="1"/>
  <c r="K112" i="2"/>
  <c r="J112" i="2"/>
  <c r="G112" i="2"/>
  <c r="D112" i="2"/>
  <c r="C112" i="2"/>
  <c r="E105" i="2"/>
  <c r="P102" i="2"/>
  <c r="O102" i="2"/>
  <c r="N102" i="2"/>
  <c r="M102" i="2"/>
  <c r="I102" i="2"/>
  <c r="H102" i="2"/>
  <c r="G102" i="2"/>
  <c r="F102" i="2"/>
  <c r="E102" i="2"/>
  <c r="D102" i="2"/>
  <c r="L98" i="2"/>
  <c r="I98" i="2"/>
  <c r="H98" i="2"/>
  <c r="G98" i="2"/>
  <c r="F98" i="2"/>
  <c r="H96" i="2"/>
  <c r="G96" i="2"/>
  <c r="G95" i="2" s="1"/>
  <c r="F96" i="2"/>
  <c r="D96" i="2"/>
  <c r="K95" i="2"/>
  <c r="M85" i="2"/>
  <c r="I85" i="2"/>
  <c r="I84" i="2" s="1"/>
  <c r="H85" i="2"/>
  <c r="H84" i="2" s="1"/>
  <c r="G85" i="2"/>
  <c r="G84" i="2" s="1"/>
  <c r="F85" i="2"/>
  <c r="F84" i="2" s="1"/>
  <c r="E85" i="2"/>
  <c r="E84" i="2" s="1"/>
  <c r="D85" i="2"/>
  <c r="D84" i="2" s="1"/>
  <c r="P74" i="2"/>
  <c r="O74" i="2"/>
  <c r="N74" i="2"/>
  <c r="M74" i="2"/>
  <c r="L74" i="2"/>
  <c r="K74" i="2"/>
  <c r="D64" i="2"/>
  <c r="D70" i="2" s="1"/>
  <c r="D93" i="2" s="1"/>
  <c r="C64" i="2"/>
  <c r="E61" i="2"/>
  <c r="E60" i="2" s="1"/>
  <c r="I60" i="2"/>
  <c r="I92" i="2" s="1"/>
  <c r="H60" i="2"/>
  <c r="H92" i="2" s="1"/>
  <c r="G60" i="2"/>
  <c r="F60" i="2"/>
  <c r="F92" i="2" s="1"/>
  <c r="I56" i="2"/>
  <c r="I53" i="2" s="1"/>
  <c r="H56" i="2"/>
  <c r="H53" i="2" s="1"/>
  <c r="G56" i="2"/>
  <c r="G53" i="2" s="1"/>
  <c r="F56" i="2"/>
  <c r="F53" i="2" s="1"/>
  <c r="E55" i="2"/>
  <c r="E54" i="2"/>
  <c r="E52" i="2"/>
  <c r="E51" i="2"/>
  <c r="E50" i="2"/>
  <c r="P48" i="2"/>
  <c r="O48" i="2"/>
  <c r="N48" i="2"/>
  <c r="M48" i="2"/>
  <c r="L48" i="2"/>
  <c r="K48" i="2"/>
  <c r="J48" i="2"/>
  <c r="I48" i="2"/>
  <c r="H48" i="2"/>
  <c r="G48" i="2"/>
  <c r="F48" i="2"/>
  <c r="E47" i="2"/>
  <c r="I46" i="2"/>
  <c r="I40" i="2" s="1"/>
  <c r="H46" i="2"/>
  <c r="H40" i="2" s="1"/>
  <c r="G46" i="2"/>
  <c r="G40" i="2" s="1"/>
  <c r="F46" i="2"/>
  <c r="F40" i="2" s="1"/>
  <c r="E45" i="2"/>
  <c r="E44" i="2"/>
  <c r="E43" i="2"/>
  <c r="E42" i="2"/>
  <c r="M41" i="2"/>
  <c r="M40" i="2" s="1"/>
  <c r="M35" i="2" s="1"/>
  <c r="E41" i="2"/>
  <c r="P40" i="2"/>
  <c r="P35" i="2" s="1"/>
  <c r="O40" i="2"/>
  <c r="O35" i="2" s="1"/>
  <c r="N40" i="2"/>
  <c r="K40" i="2"/>
  <c r="K35" i="2" s="1"/>
  <c r="J40" i="2"/>
  <c r="J35" i="2" s="1"/>
  <c r="I37" i="2"/>
  <c r="H37" i="2"/>
  <c r="G37" i="2"/>
  <c r="F37" i="2"/>
  <c r="I36" i="2"/>
  <c r="H36" i="2"/>
  <c r="G36" i="2"/>
  <c r="F36" i="2"/>
  <c r="L35" i="2"/>
  <c r="L34" i="2"/>
  <c r="E34" i="2"/>
  <c r="C30" i="2"/>
  <c r="P28" i="2"/>
  <c r="O28" i="2"/>
  <c r="N28" i="2"/>
  <c r="M28" i="2"/>
  <c r="I28" i="2"/>
  <c r="H28" i="2"/>
  <c r="G28" i="2"/>
  <c r="G32" i="2" s="1"/>
  <c r="F28" i="2"/>
  <c r="E28" i="2"/>
  <c r="C28" i="2"/>
  <c r="C25" i="2"/>
  <c r="L24" i="2"/>
  <c r="K24" i="2"/>
  <c r="K32" i="2" s="1"/>
  <c r="J24" i="2"/>
  <c r="J32" i="2" s="1"/>
  <c r="I24" i="2"/>
  <c r="I66" i="2" s="1"/>
  <c r="H24" i="2"/>
  <c r="G24" i="2"/>
  <c r="G66" i="2" s="1"/>
  <c r="F24" i="2"/>
  <c r="D24" i="2"/>
  <c r="D66" i="2" s="1"/>
  <c r="D67" i="2" s="1"/>
  <c r="D68" i="2" s="1"/>
  <c r="C24" i="2"/>
  <c r="C66" i="2" s="1"/>
  <c r="P98" i="2"/>
  <c r="O98" i="2"/>
  <c r="M98" i="2"/>
  <c r="E20" i="2"/>
  <c r="P24" i="2"/>
  <c r="O24" i="2"/>
  <c r="N24" i="2"/>
  <c r="M24" i="2"/>
  <c r="E19" i="2"/>
  <c r="H32" i="2" l="1"/>
  <c r="K66" i="2"/>
  <c r="K67" i="2" s="1"/>
  <c r="K68" i="2" s="1"/>
  <c r="L66" i="2"/>
  <c r="L67" i="2" s="1"/>
  <c r="L68" i="2" s="1"/>
  <c r="F35" i="2"/>
  <c r="E37" i="2"/>
  <c r="E48" i="2"/>
  <c r="F32" i="2"/>
  <c r="D95" i="2"/>
  <c r="I32" i="2"/>
  <c r="C68" i="2"/>
  <c r="H35" i="2"/>
  <c r="H64" i="2" s="1"/>
  <c r="H70" i="2" s="1"/>
  <c r="J64" i="2"/>
  <c r="E98" i="2"/>
  <c r="E24" i="2"/>
  <c r="E66" i="2" s="1"/>
  <c r="G35" i="2"/>
  <c r="G67" i="2" s="1"/>
  <c r="G68" i="2" s="1"/>
  <c r="F95" i="2"/>
  <c r="I35" i="2"/>
  <c r="E56" i="2"/>
  <c r="E53" i="2" s="1"/>
  <c r="H66" i="2"/>
  <c r="H67" i="2" s="1"/>
  <c r="H68" i="2" s="1"/>
  <c r="H95" i="2"/>
  <c r="M66" i="2"/>
  <c r="M67" i="2" s="1"/>
  <c r="M68" i="2" s="1"/>
  <c r="M32" i="2"/>
  <c r="N66" i="2"/>
  <c r="N32" i="2"/>
  <c r="I67" i="2"/>
  <c r="I68" i="2" s="1"/>
  <c r="K64" i="2"/>
  <c r="K70" i="2" s="1"/>
  <c r="O66" i="2"/>
  <c r="O67" i="2" s="1"/>
  <c r="O68" i="2" s="1"/>
  <c r="O32" i="2"/>
  <c r="J70" i="2"/>
  <c r="F64" i="2"/>
  <c r="P66" i="2"/>
  <c r="P67" i="2" s="1"/>
  <c r="P68" i="2" s="1"/>
  <c r="P32" i="2"/>
  <c r="G64" i="2"/>
  <c r="G70" i="2" s="1"/>
  <c r="N35" i="2"/>
  <c r="E36" i="2"/>
  <c r="F66" i="2"/>
  <c r="G92" i="2"/>
  <c r="E92" i="2" s="1"/>
  <c r="N98" i="2"/>
  <c r="C32" i="2"/>
  <c r="C70" i="2" s="1"/>
  <c r="L32" i="2"/>
  <c r="E46" i="2"/>
  <c r="E40" i="2" s="1"/>
  <c r="L85" i="2"/>
  <c r="L84" i="2" s="1"/>
  <c r="E32" i="2" l="1"/>
  <c r="F70" i="2"/>
  <c r="F93" i="2" s="1"/>
  <c r="G81" i="2" s="1"/>
  <c r="G93" i="2" s="1"/>
  <c r="H81" i="2" s="1"/>
  <c r="H93" i="2" s="1"/>
  <c r="I81" i="2" s="1"/>
  <c r="F67" i="2"/>
  <c r="F68" i="2" s="1"/>
  <c r="E35" i="2"/>
  <c r="E62" i="2" s="1"/>
  <c r="I62" i="2" s="1"/>
  <c r="E67" i="2"/>
  <c r="E68" i="2" s="1"/>
  <c r="L62" i="2"/>
  <c r="P62" i="2"/>
  <c r="N62" i="2"/>
  <c r="M62" i="2"/>
  <c r="N67" i="2"/>
  <c r="O62" i="2"/>
  <c r="E96" i="2" l="1"/>
  <c r="E95" i="2" s="1"/>
  <c r="E64" i="2"/>
  <c r="E70" i="2" s="1"/>
  <c r="E93" i="2" s="1"/>
  <c r="N96" i="2"/>
  <c r="N64" i="2"/>
  <c r="L96" i="2"/>
  <c r="L95" i="2" s="1"/>
  <c r="L64" i="2"/>
  <c r="L70" i="2" s="1"/>
  <c r="L80" i="2" s="1"/>
  <c r="O96" i="2"/>
  <c r="O95" i="2" s="1"/>
  <c r="O64" i="2"/>
  <c r="O70" i="2" s="1"/>
  <c r="O80" i="2" s="1"/>
  <c r="N68" i="2"/>
  <c r="M96" i="2"/>
  <c r="M95" i="2" s="1"/>
  <c r="M64" i="2"/>
  <c r="M70" i="2" s="1"/>
  <c r="I64" i="2"/>
  <c r="I70" i="2" s="1"/>
  <c r="I93" i="2" s="1"/>
  <c r="I96" i="2"/>
  <c r="I95" i="2" s="1"/>
  <c r="P64" i="2"/>
  <c r="P70" i="2" s="1"/>
  <c r="P80" i="2" s="1"/>
  <c r="P96" i="2"/>
  <c r="P95" i="2" s="1"/>
  <c r="L71" i="2" l="1"/>
  <c r="M71" i="2"/>
  <c r="M80" i="2"/>
  <c r="M93" i="2" s="1"/>
  <c r="N81" i="2" s="1"/>
  <c r="O71" i="2"/>
  <c r="O92" i="2" s="1"/>
  <c r="N70" i="2"/>
  <c r="N80" i="2" s="1"/>
  <c r="P71" i="2"/>
  <c r="P92" i="2" s="1"/>
  <c r="N95" i="2"/>
  <c r="N71" i="2" l="1"/>
  <c r="N92" i="2" l="1"/>
  <c r="L92" i="2" l="1"/>
  <c r="L93" i="2" s="1"/>
  <c r="N93" i="2"/>
  <c r="O81" i="2" s="1"/>
  <c r="O93" i="2" s="1"/>
  <c r="P81" i="2" s="1"/>
  <c r="P93" i="2" s="1"/>
</calcChain>
</file>

<file path=xl/sharedStrings.xml><?xml version="1.0" encoding="utf-8"?>
<sst xmlns="http://schemas.openxmlformats.org/spreadsheetml/2006/main" count="194" uniqueCount="182">
  <si>
    <t>ЗАТВЕРДЖЕНО:</t>
  </si>
  <si>
    <t>Голова Запорізької районної ради</t>
  </si>
  <si>
    <t>Голова Широківської сільськоїї ради</t>
  </si>
  <si>
    <t>___________________І.А.Гоменюк</t>
  </si>
  <si>
    <t>___________________Д.О.Коротенко</t>
  </si>
  <si>
    <t>________________________20___р.</t>
  </si>
  <si>
    <t xml:space="preserve"> ФІНАНСОВИЙ ПЛАН  ПІДПРИЄМСТВА НА  2021рік</t>
  </si>
  <si>
    <t xml:space="preserve">                                                                                                   Основні фінансові показники підприємства</t>
  </si>
  <si>
    <t xml:space="preserve">                         I. Формування прибутку підприємства</t>
  </si>
  <si>
    <t>Код рядка</t>
  </si>
  <si>
    <t>Факт минулого року 2012р.</t>
  </si>
  <si>
    <t>Фінансовий план поточного року 2013р.</t>
  </si>
  <si>
    <t>Плановий рік (усього) 2014р.</t>
  </si>
  <si>
    <t>У тому числі за кварталами</t>
  </si>
  <si>
    <t>Факт минолого року 2019</t>
  </si>
  <si>
    <t>Факт поточного року 2020</t>
  </si>
  <si>
    <t>Плановий рік (усього) 2021р.</t>
  </si>
  <si>
    <t>I</t>
  </si>
  <si>
    <t>II</t>
  </si>
  <si>
    <t>III</t>
  </si>
  <si>
    <t>IV</t>
  </si>
  <si>
    <t>Доходи</t>
  </si>
  <si>
    <t>Дохід (виручка) від реалізації продукції (товарів, робіт, послуг)</t>
  </si>
  <si>
    <t>Податок на додану вартість</t>
  </si>
  <si>
    <t>Акцизний збір</t>
  </si>
  <si>
    <r>
      <t xml:space="preserve">Інші непрямі податки </t>
    </r>
    <r>
      <rPr>
        <i/>
        <sz val="10"/>
        <rFont val="Times New Roman"/>
        <family val="1"/>
        <charset val="204"/>
      </rPr>
      <t>(розшифрувати)</t>
    </r>
  </si>
  <si>
    <r>
      <t xml:space="preserve">Інші вирахування з доходу </t>
    </r>
    <r>
      <rPr>
        <i/>
        <sz val="10"/>
        <rFont val="Times New Roman"/>
        <family val="1"/>
        <charset val="204"/>
      </rPr>
      <t>(розшифрувати)</t>
    </r>
  </si>
  <si>
    <r>
      <t xml:space="preserve">Чистий дохід (виручка) від реалізації продукції (товарів, робіт, послуг) </t>
    </r>
    <r>
      <rPr>
        <b/>
        <i/>
        <sz val="10"/>
        <rFont val="Times New Roman"/>
        <family val="1"/>
        <charset val="204"/>
      </rPr>
      <t>(розшифрувати)</t>
    </r>
  </si>
  <si>
    <r>
      <t xml:space="preserve">Інші операційні доходи </t>
    </r>
    <r>
      <rPr>
        <i/>
        <sz val="10"/>
        <rFont val="Times New Roman"/>
        <family val="1"/>
        <charset val="204"/>
      </rPr>
      <t>(розшифрувати)</t>
    </r>
  </si>
  <si>
    <t>інші доходи від операційної діяльності</t>
  </si>
  <si>
    <r>
      <t xml:space="preserve">Дохід від участі в капіталі </t>
    </r>
    <r>
      <rPr>
        <i/>
        <sz val="10"/>
        <rFont val="Times New Roman"/>
        <family val="1"/>
        <charset val="204"/>
      </rPr>
      <t>(розшифрувати)</t>
    </r>
  </si>
  <si>
    <r>
      <t xml:space="preserve">Інші фінансові доходи </t>
    </r>
    <r>
      <rPr>
        <i/>
        <sz val="10"/>
        <rFont val="Times New Roman"/>
        <family val="1"/>
        <charset val="204"/>
      </rPr>
      <t>(розшифрувати)</t>
    </r>
  </si>
  <si>
    <t>відсотки по депозиту</t>
  </si>
  <si>
    <r>
      <t xml:space="preserve">Інші доходи </t>
    </r>
    <r>
      <rPr>
        <i/>
        <sz val="10"/>
        <rFont val="Times New Roman"/>
        <family val="1"/>
        <charset val="204"/>
      </rPr>
      <t>(розшифрувати)</t>
    </r>
  </si>
  <si>
    <t>Надзвичайні доходи (відшкодування збитків від надзвичайних ситуацій, стихійного лиха, пожеж, техногенних аварій тощо)</t>
  </si>
  <si>
    <t>Усього доходів</t>
  </si>
  <si>
    <t>Витрати</t>
  </si>
  <si>
    <r>
      <t>Собівартість реалізованої продукції (товарів, робіт та послуг)</t>
    </r>
    <r>
      <rPr>
        <b/>
        <i/>
        <sz val="10"/>
        <rFont val="Times New Roman"/>
        <family val="1"/>
        <charset val="204"/>
      </rPr>
      <t xml:space="preserve"> (розшифрувати)</t>
    </r>
  </si>
  <si>
    <t>Адміністративні витрати, усього, у тому числі:</t>
  </si>
  <si>
    <t>витрати, пов'язані з використанням службових автомобілів</t>
  </si>
  <si>
    <t>014/1</t>
  </si>
  <si>
    <t>витрати на консалтингові послуги (юридичні послуги та ін.)</t>
  </si>
  <si>
    <t>014/2</t>
  </si>
  <si>
    <t>витрати на страхові та аудиторські послуги</t>
  </si>
  <si>
    <t>014/3</t>
  </si>
  <si>
    <t>утримання адміністративних приміщень</t>
  </si>
  <si>
    <t>014/4</t>
  </si>
  <si>
    <r>
      <t xml:space="preserve">інші адміністративні витрати </t>
    </r>
    <r>
      <rPr>
        <i/>
        <sz val="10"/>
        <rFont val="Times New Roman"/>
        <family val="1"/>
        <charset val="204"/>
      </rPr>
      <t>(розшифрувати)</t>
    </r>
  </si>
  <si>
    <t>014/5</t>
  </si>
  <si>
    <t>витрати на службові відрядження і утримання апарату управління підприємством</t>
  </si>
  <si>
    <t>014/5/1</t>
  </si>
  <si>
    <t xml:space="preserve">витрати на технічне обслуговування та ремонт основних засобів, інших матеріальних необоротних активів </t>
  </si>
  <si>
    <t>014/5/2</t>
  </si>
  <si>
    <t>витрати на зв'язок</t>
  </si>
  <si>
    <t>014/5/3</t>
  </si>
  <si>
    <t>амортизаційні відрахування</t>
  </si>
  <si>
    <t>014/5/4</t>
  </si>
  <si>
    <t>розрахунково-касове обслуговування</t>
  </si>
  <si>
    <t>014/5/5</t>
  </si>
  <si>
    <t>передплата періодичних професійних видань, витрати на врегулювання спорів у судах</t>
  </si>
  <si>
    <t>014/5/6</t>
  </si>
  <si>
    <t>інші ( МБП, почтово-канцелярскі, бланки,  охорона праці, промсанитария,прочие операционіе, обуч.по ОТ)</t>
  </si>
  <si>
    <t>014/5/7</t>
  </si>
  <si>
    <r>
      <t xml:space="preserve">Витрати на збут </t>
    </r>
    <r>
      <rPr>
        <b/>
        <i/>
        <sz val="10"/>
        <rFont val="Times New Roman"/>
        <family val="1"/>
        <charset val="204"/>
      </rPr>
      <t>(розшифрувати)</t>
    </r>
  </si>
  <si>
    <t>витрати на утримання підрозділів, що займаються збутом продукції</t>
  </si>
  <si>
    <t>015/1</t>
  </si>
  <si>
    <t>015/2</t>
  </si>
  <si>
    <t>розміщення реклами у газетах, на телебаченні</t>
  </si>
  <si>
    <t>015/3</t>
  </si>
  <si>
    <t>поліграфічні послуги</t>
  </si>
  <si>
    <t>015/4</t>
  </si>
  <si>
    <r>
      <t xml:space="preserve">Інші операційні витрати </t>
    </r>
    <r>
      <rPr>
        <b/>
        <i/>
        <sz val="10"/>
        <rFont val="Times New Roman"/>
        <family val="1"/>
        <charset val="204"/>
      </rPr>
      <t>(розшифрувати)</t>
    </r>
  </si>
  <si>
    <t>здійснення виплат до колективного договору</t>
  </si>
  <si>
    <t>016/1</t>
  </si>
  <si>
    <t>амортизація основних засобів та інших необоротних активів</t>
  </si>
  <si>
    <t>016/2</t>
  </si>
  <si>
    <t>інші витрати, що виникають у процесі операційної діяльності</t>
  </si>
  <si>
    <t>016/3</t>
  </si>
  <si>
    <t>податковий кредит</t>
  </si>
  <si>
    <t>016/4</t>
  </si>
  <si>
    <r>
      <t xml:space="preserve">Фінансові витрати </t>
    </r>
    <r>
      <rPr>
        <i/>
        <sz val="10"/>
        <rFont val="Times New Roman"/>
        <family val="1"/>
        <charset val="204"/>
      </rPr>
      <t>(розшифрувати)</t>
    </r>
  </si>
  <si>
    <r>
      <t>Втрати від участі в капіталі</t>
    </r>
    <r>
      <rPr>
        <i/>
        <sz val="10"/>
        <rFont val="Times New Roman"/>
        <family val="1"/>
        <charset val="204"/>
      </rPr>
      <t xml:space="preserve"> (розшифрувати)</t>
    </r>
  </si>
  <si>
    <r>
      <t xml:space="preserve">Інші витрати </t>
    </r>
    <r>
      <rPr>
        <b/>
        <i/>
        <sz val="10"/>
        <rFont val="Times New Roman"/>
        <family val="1"/>
        <charset val="204"/>
      </rPr>
      <t>(розшифрувати)</t>
    </r>
  </si>
  <si>
    <t>витрати на благодійну допомогу</t>
  </si>
  <si>
    <t>Податок на прибуток від звичайної діяльності</t>
  </si>
  <si>
    <t>Надзвичайні витрати (невідшкодовані збитки)</t>
  </si>
  <si>
    <t>Усього витрати</t>
  </si>
  <si>
    <t>Фінансові результати діяльності:</t>
  </si>
  <si>
    <t>Валовий прибуток (збиток)</t>
  </si>
  <si>
    <t>Фінансовий результат від операційної діяльності</t>
  </si>
  <si>
    <t>Фінансовий результат від звичайної діяльності до оподаткування</t>
  </si>
  <si>
    <t>Частка меншості</t>
  </si>
  <si>
    <t>Чистий прибуток (збиток), у тому числі:</t>
  </si>
  <si>
    <t>прибуток</t>
  </si>
  <si>
    <t>027/1</t>
  </si>
  <si>
    <t>збиток</t>
  </si>
  <si>
    <t>027/2</t>
  </si>
  <si>
    <t>II. Розподіл чистого прибутку</t>
  </si>
  <si>
    <t>Відрахування частини чистого прибутку до державного бюджету:</t>
  </si>
  <si>
    <t>державними унітарними підприємствами та їх об'єднаннями</t>
  </si>
  <si>
    <t>028/1</t>
  </si>
  <si>
    <t>господарськими товариствами, у статутному фонді яких більше 50 відсотків акцій (часток, паїв) належать державі</t>
  </si>
  <si>
    <t>028/2</t>
  </si>
  <si>
    <t>Відрахування до фонду на виплату дивідендів:</t>
  </si>
  <si>
    <t>господарськими товариствами, у статутному фонді яких більше 50 відсотків акцій (часток, паїв) належать державі, за нормативами, установленими в поточному році за результатами фінансово-господарської діяльності за минулий рік</t>
  </si>
  <si>
    <t>у тому числі на державну частку</t>
  </si>
  <si>
    <t>029/1</t>
  </si>
  <si>
    <t>Довідково: Відрахування до фонду на виплату дивідендів господарськими товариствами, у статутному фонді яких більше 50 відсотків акцій (часток, паїв) належать державі, за нормативами, установленими в поточному році від чистого прибутку планового року</t>
  </si>
  <si>
    <t>х</t>
  </si>
  <si>
    <t>Залишок нерозподіленого прибутку (непокритого збитку) на початок звітного періоду</t>
  </si>
  <si>
    <t>Цільове фінансування і цільові надходження, усього:</t>
  </si>
  <si>
    <t>031/1</t>
  </si>
  <si>
    <t>кошти спеціальних цільових фондів, програм</t>
  </si>
  <si>
    <t>031/1/1</t>
  </si>
  <si>
    <t>Розвиток виробництва</t>
  </si>
  <si>
    <t>у тому числі за основними видами діяльності згідно з КВЕД</t>
  </si>
  <si>
    <t>032/1</t>
  </si>
  <si>
    <t>придбання основних засобів</t>
  </si>
  <si>
    <t>032/2</t>
  </si>
  <si>
    <t>придбання (виготовлення) інших необоротних активів</t>
  </si>
  <si>
    <t>032/3</t>
  </si>
  <si>
    <t>модернізація, модіфікація (добудова, дообладнання, реконструкція) основних засобів</t>
  </si>
  <si>
    <t>032/4</t>
  </si>
  <si>
    <t>Резервний фонд</t>
  </si>
  <si>
    <r>
      <t xml:space="preserve">Інші фонди </t>
    </r>
    <r>
      <rPr>
        <i/>
        <sz val="10"/>
        <rFont val="Times New Roman"/>
        <family val="1"/>
        <charset val="204"/>
      </rPr>
      <t>(розшифрувати)</t>
    </r>
  </si>
  <si>
    <r>
      <t xml:space="preserve">Інші цілі </t>
    </r>
    <r>
      <rPr>
        <i/>
        <sz val="10"/>
        <rFont val="Times New Roman"/>
        <family val="1"/>
        <charset val="204"/>
      </rPr>
      <t>(розшифрувати)</t>
    </r>
  </si>
  <si>
    <t>Підтримка та розвиток соціальної інфраструктури області та району</t>
  </si>
  <si>
    <t>Залишок нерозподіленого прибутку (непокритого збитку) на кінець звітного періоду</t>
  </si>
  <si>
    <t>III. Обов'язкові платежі підприємства до бюджету та державних цільових фондів</t>
  </si>
  <si>
    <t>Сплата поточних податків та обов'язкових платежів до державного бюджету, у тому числі:</t>
  </si>
  <si>
    <t>податок на прибуток</t>
  </si>
  <si>
    <t>037/1</t>
  </si>
  <si>
    <t>акцизний збір</t>
  </si>
  <si>
    <t>037/2</t>
  </si>
  <si>
    <t>ПДВ, що підлягає сплаті до бюджету за підсумками звітного періоду</t>
  </si>
  <si>
    <t>037/3</t>
  </si>
  <si>
    <t>ПДВ, що підлягає відшкодуванню з бюджету за підсумками звітного періоду</t>
  </si>
  <si>
    <t>037/4</t>
  </si>
  <si>
    <t>рентні платежі</t>
  </si>
  <si>
    <t>037/5</t>
  </si>
  <si>
    <t>ресурсні платежі</t>
  </si>
  <si>
    <t>037/6</t>
  </si>
  <si>
    <r>
      <t xml:space="preserve">інші податки, у тому числі </t>
    </r>
    <r>
      <rPr>
        <i/>
        <sz val="10"/>
        <rFont val="Times New Roman"/>
        <family val="1"/>
        <charset val="204"/>
      </rPr>
      <t>(розшифрувати):</t>
    </r>
  </si>
  <si>
    <t>037/7</t>
  </si>
  <si>
    <t>збір за реєстрацію автотранспорту (транспортний податок)</t>
  </si>
  <si>
    <t>збір до ПФ за реєстрацію автотранспорту (3% вартості)</t>
  </si>
  <si>
    <t>НДФЛ з оренди автомобіля</t>
  </si>
  <si>
    <t>відрахування частини чистого прибутку державними підприємствами</t>
  </si>
  <si>
    <t>037/7/1</t>
  </si>
  <si>
    <t>відрахування частини чистого прибутку до фонду на виплату дивідендів господарськими товариствами</t>
  </si>
  <si>
    <t>037/7/2</t>
  </si>
  <si>
    <t>Погашення податкової заборгованості, у тому числі:</t>
  </si>
  <si>
    <t>погашення реструктуризованих та відстрочених сум, що підлягають сплаті у поточному році до бюджету</t>
  </si>
  <si>
    <t>038/1</t>
  </si>
  <si>
    <t>до державних цільових фондів</t>
  </si>
  <si>
    <t>038/2</t>
  </si>
  <si>
    <t>неустойки (штрафи, пені)</t>
  </si>
  <si>
    <t>038/3</t>
  </si>
  <si>
    <t>Внески до державних цільових фондів , у тому числі:</t>
  </si>
  <si>
    <t>єдиний соціальний внесок</t>
  </si>
  <si>
    <t>039/0</t>
  </si>
  <si>
    <t>внески до Пенсійного фонду України</t>
  </si>
  <si>
    <t>039/1</t>
  </si>
  <si>
    <t>внески до фондів соціального страхування</t>
  </si>
  <si>
    <t>039/2</t>
  </si>
  <si>
    <t>Інші обов'язкові платежі, у тому числі:</t>
  </si>
  <si>
    <t>місцеві податки та збори</t>
  </si>
  <si>
    <t>040/1</t>
  </si>
  <si>
    <r>
      <t xml:space="preserve">інші платежі </t>
    </r>
    <r>
      <rPr>
        <i/>
        <sz val="10"/>
        <rFont val="Times New Roman"/>
        <family val="1"/>
        <charset val="204"/>
      </rPr>
      <t>(розшифрувати)</t>
    </r>
  </si>
  <si>
    <t>040/2</t>
  </si>
  <si>
    <t xml:space="preserve">Директор підприємства СКП "ОЖКП та РС" </t>
  </si>
  <si>
    <t>О.М.Мамотенко</t>
  </si>
  <si>
    <t>ЗАТВЕРДЖЕНО</t>
  </si>
  <si>
    <t>Спеціалізованого комунального підприємства "Об'єднана житлово-комунальна, побутова та ритуальна служба" Широківської сільської ради Запорізького району Запорізької області</t>
  </si>
  <si>
    <t>код ЄДРПОУ 38374080</t>
  </si>
  <si>
    <t xml:space="preserve">тис.грн. </t>
  </si>
  <si>
    <t>комунальне підприємство</t>
  </si>
  <si>
    <t>організування поховань і надання суміжних послуг</t>
  </si>
  <si>
    <t xml:space="preserve">Місцезнаходження </t>
  </si>
  <si>
    <t>Організаційно-правова форма</t>
  </si>
  <si>
    <t>Вид економічної діяльності</t>
  </si>
  <si>
    <t>вулиця Привільна, буд. 5А, с. Привільне, Запорізький район, Запорізької області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</si>
</sst>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_р_."/>
  </numFmts>
  <fonts count="10" x14ac:knownFonts="1">
    <font>
      <sz val="11"/>
      <color theme="1"/>
      <name val="Calibri"/>
      <family val="2"/>
      <scheme val="minor"/>
    </font>
    <font>
      <sz val="10"/>
      <name val="Times New Roman"/>
      <charset val="204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Arial"/>
      <family val="2"/>
      <charset val="204"/>
    </font>
    <font>
      <i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0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55">
    <xf numFmtId="0" fontId="0" fillId="0" borderId="0" xfId="0"/>
    <xf numFmtId="0" fontId="2" fillId="2" borderId="0" xfId="1" applyFont="1" applyFill="1"/>
    <xf numFmtId="0" fontId="3" fillId="2" borderId="0" xfId="1" applyFont="1" applyFill="1"/>
    <xf numFmtId="0" fontId="1" fillId="0" borderId="0" xfId="1"/>
    <xf numFmtId="0" fontId="4" fillId="2" borderId="0" xfId="1" applyFont="1" applyFill="1" applyAlignment="1">
      <alignment horizontal="center"/>
    </xf>
    <xf numFmtId="0" fontId="2" fillId="2" borderId="0" xfId="1" applyFont="1" applyFill="1" applyBorder="1" applyAlignment="1">
      <alignment horizontal="center" vertical="top" wrapText="1"/>
    </xf>
    <xf numFmtId="0" fontId="2" fillId="2" borderId="1" xfId="1" applyFont="1" applyFill="1" applyBorder="1" applyAlignment="1">
      <alignment horizontal="center" vertical="top" wrapText="1"/>
    </xf>
    <xf numFmtId="0" fontId="5" fillId="2" borderId="1" xfId="1" applyFont="1" applyFill="1" applyBorder="1" applyAlignment="1">
      <alignment vertical="top" wrapText="1"/>
    </xf>
    <xf numFmtId="164" fontId="2" fillId="2" borderId="1" xfId="2" applyNumberFormat="1" applyFont="1" applyFill="1" applyBorder="1"/>
    <xf numFmtId="164" fontId="2" fillId="2" borderId="0" xfId="2" applyNumberFormat="1" applyFont="1" applyFill="1" applyBorder="1"/>
    <xf numFmtId="0" fontId="2" fillId="2" borderId="1" xfId="1" applyFont="1" applyFill="1" applyBorder="1" applyAlignment="1">
      <alignment vertical="top" wrapText="1"/>
    </xf>
    <xf numFmtId="0" fontId="2" fillId="2" borderId="1" xfId="1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164" fontId="2" fillId="2" borderId="0" xfId="1" applyNumberFormat="1" applyFont="1" applyFill="1" applyBorder="1" applyAlignment="1">
      <alignment horizontal="center" vertical="center" wrapText="1"/>
    </xf>
    <xf numFmtId="164" fontId="2" fillId="2" borderId="1" xfId="2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 wrapText="1"/>
    </xf>
    <xf numFmtId="165" fontId="2" fillId="2" borderId="1" xfId="1" applyNumberFormat="1" applyFont="1" applyFill="1" applyBorder="1" applyAlignment="1">
      <alignment horizontal="center" vertical="center" wrapText="1"/>
    </xf>
    <xf numFmtId="2" fontId="2" fillId="2" borderId="1" xfId="2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  <xf numFmtId="164" fontId="5" fillId="2" borderId="1" xfId="2" applyNumberFormat="1" applyFont="1" applyFill="1" applyBorder="1" applyAlignment="1">
      <alignment horizontal="center" vertical="center"/>
    </xf>
    <xf numFmtId="164" fontId="2" fillId="2" borderId="0" xfId="2" applyNumberFormat="1" applyFont="1" applyFill="1" applyBorder="1" applyAlignment="1">
      <alignment horizontal="center" vertical="center"/>
    </xf>
    <xf numFmtId="0" fontId="2" fillId="2" borderId="1" xfId="2" applyNumberFormat="1" applyFont="1" applyFill="1" applyBorder="1" applyAlignment="1">
      <alignment horizontal="center" vertical="center"/>
    </xf>
    <xf numFmtId="164" fontId="9" fillId="0" borderId="0" xfId="1" applyNumberFormat="1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top" wrapText="1"/>
    </xf>
    <xf numFmtId="164" fontId="5" fillId="2" borderId="1" xfId="1" applyNumberFormat="1" applyFont="1" applyFill="1" applyBorder="1" applyAlignment="1">
      <alignment horizontal="center" vertical="center" wrapText="1"/>
    </xf>
    <xf numFmtId="164" fontId="5" fillId="2" borderId="0" xfId="1" applyNumberFormat="1" applyFont="1" applyFill="1" applyBorder="1" applyAlignment="1">
      <alignment horizontal="center" vertical="center" wrapText="1"/>
    </xf>
    <xf numFmtId="164" fontId="5" fillId="0" borderId="1" xfId="1" applyNumberFormat="1" applyFont="1" applyFill="1" applyBorder="1" applyAlignment="1">
      <alignment horizontal="center" vertical="center" wrapText="1"/>
    </xf>
    <xf numFmtId="0" fontId="5" fillId="2" borderId="0" xfId="1" applyFont="1" applyFill="1" applyBorder="1" applyAlignment="1">
      <alignment horizontal="center" vertical="center" wrapText="1"/>
    </xf>
    <xf numFmtId="164" fontId="9" fillId="2" borderId="0" xfId="1" applyNumberFormat="1" applyFont="1" applyFill="1" applyBorder="1" applyAlignment="1">
      <alignment horizontal="center" vertical="center" wrapText="1"/>
    </xf>
    <xf numFmtId="2" fontId="5" fillId="2" borderId="1" xfId="1" applyNumberFormat="1" applyFont="1" applyFill="1" applyBorder="1" applyAlignment="1">
      <alignment horizontal="center" vertical="center" wrapText="1"/>
    </xf>
    <xf numFmtId="0" fontId="9" fillId="0" borderId="0" xfId="1" applyFont="1"/>
    <xf numFmtId="2" fontId="2" fillId="2" borderId="1" xfId="1" applyNumberFormat="1" applyFont="1" applyFill="1" applyBorder="1" applyAlignment="1">
      <alignment horizontal="center" vertical="center" wrapText="1"/>
    </xf>
    <xf numFmtId="2" fontId="2" fillId="2" borderId="0" xfId="1" applyNumberFormat="1" applyFont="1" applyFill="1" applyBorder="1" applyAlignment="1">
      <alignment horizontal="center" vertical="center" wrapText="1"/>
    </xf>
    <xf numFmtId="164" fontId="5" fillId="2" borderId="0" xfId="1" applyNumberFormat="1" applyFont="1" applyFill="1" applyBorder="1" applyAlignment="1">
      <alignment horizontal="center" vertical="top" wrapText="1"/>
    </xf>
    <xf numFmtId="164" fontId="5" fillId="2" borderId="4" xfId="1" applyNumberFormat="1" applyFont="1" applyFill="1" applyBorder="1" applyAlignment="1">
      <alignment horizontal="center" vertical="top" wrapText="1"/>
    </xf>
    <xf numFmtId="0" fontId="5" fillId="2" borderId="0" xfId="1" applyFont="1" applyFill="1" applyBorder="1" applyAlignment="1">
      <alignment horizontal="center" vertical="top" wrapText="1"/>
    </xf>
    <xf numFmtId="0" fontId="7" fillId="2" borderId="1" xfId="1" applyFont="1" applyFill="1" applyBorder="1" applyAlignment="1">
      <alignment horizontal="center" vertical="center" wrapText="1"/>
    </xf>
    <xf numFmtId="164" fontId="7" fillId="2" borderId="0" xfId="1" applyNumberFormat="1" applyFont="1" applyFill="1" applyBorder="1" applyAlignment="1">
      <alignment horizontal="center" vertical="center" wrapText="1"/>
    </xf>
    <xf numFmtId="0" fontId="2" fillId="2" borderId="1" xfId="1" applyNumberFormat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vertical="top" wrapText="1"/>
    </xf>
    <xf numFmtId="0" fontId="2" fillId="2" borderId="5" xfId="1" applyFont="1" applyFill="1" applyBorder="1" applyAlignment="1">
      <alignment horizontal="center" vertical="top" wrapText="1"/>
    </xf>
    <xf numFmtId="0" fontId="2" fillId="2" borderId="5" xfId="1" applyFont="1" applyFill="1" applyBorder="1" applyAlignment="1">
      <alignment horizontal="center" vertical="center" wrapText="1"/>
    </xf>
    <xf numFmtId="0" fontId="3" fillId="2" borderId="0" xfId="1" applyFont="1" applyFill="1" applyBorder="1" applyAlignment="1"/>
    <xf numFmtId="0" fontId="3" fillId="0" borderId="0" xfId="1" applyFont="1" applyFill="1" applyBorder="1" applyAlignment="1"/>
    <xf numFmtId="0" fontId="3" fillId="2" borderId="0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 vertical="top" wrapText="1"/>
    </xf>
    <xf numFmtId="0" fontId="5" fillId="2" borderId="1" xfId="1" applyFont="1" applyFill="1" applyBorder="1" applyAlignment="1">
      <alignment horizontal="center" vertical="top" wrapText="1"/>
    </xf>
    <xf numFmtId="0" fontId="4" fillId="2" borderId="0" xfId="1" applyFont="1" applyFill="1" applyAlignment="1">
      <alignment horizontal="center"/>
    </xf>
    <xf numFmtId="0" fontId="2" fillId="2" borderId="1" xfId="1" applyFont="1" applyFill="1" applyBorder="1" applyAlignment="1">
      <alignment vertical="top" wrapText="1"/>
    </xf>
    <xf numFmtId="0" fontId="2" fillId="2" borderId="2" xfId="1" applyFont="1" applyFill="1" applyBorder="1" applyAlignment="1">
      <alignment horizontal="center" vertical="top" wrapText="1"/>
    </xf>
    <xf numFmtId="0" fontId="2" fillId="2" borderId="3" xfId="1" applyFont="1" applyFill="1" applyBorder="1" applyAlignment="1">
      <alignment horizontal="center" vertical="top" wrapText="1"/>
    </xf>
    <xf numFmtId="0" fontId="4" fillId="2" borderId="0" xfId="1" applyFont="1" applyFill="1" applyAlignment="1">
      <alignment horizontal="center" vertical="center" wrapText="1"/>
    </xf>
    <xf numFmtId="0" fontId="3" fillId="2" borderId="0" xfId="1" applyFont="1" applyFill="1" applyAlignment="1">
      <alignment horizontal="left" wrapText="1"/>
    </xf>
    <xf numFmtId="0" fontId="4" fillId="2" borderId="0" xfId="1" applyFont="1" applyFill="1" applyAlignment="1">
      <alignment horizontal="left"/>
    </xf>
    <xf numFmtId="0" fontId="4" fillId="2" borderId="0" xfId="1" applyFont="1" applyFill="1" applyAlignment="1">
      <alignment horizontal="left" wrapText="1"/>
    </xf>
  </cellXfs>
  <cellStyles count="3">
    <cellStyle name="Обычный" xfId="0" builtinId="0"/>
    <cellStyle name="Обычный 2" xfId="1"/>
    <cellStyle name="Обычный_Фин_план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0;&#1080;&#1085;&#1087;&#1083;&#1072;&#1085;%202010%20&#1057;&#1050;&#1055;%20&#1047;&#1056;&#1057;-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мортизац.пл.13г."/>
      <sheetName val="амортизац.пл.12г."/>
      <sheetName val="амортизац.пл.11г."/>
      <sheetName val="амортизац.пл.13г.непр"/>
      <sheetName val="амортизац. ф."/>
      <sheetName val="другие помес.ф."/>
      <sheetName val="сбіт помес.ф."/>
      <sheetName val="админ.помесячно ф."/>
      <sheetName val="Админ сб проч 2013"/>
      <sheetName val="Лист1"/>
      <sheetName val="амортизация план"/>
      <sheetName val="амортизация 2011 факт"/>
      <sheetName val="стр392 (2012)"/>
      <sheetName val="р392 2012 для формы"/>
      <sheetName val="р392 2012"/>
      <sheetName val="Доп1 нов (2012)перед.27.06.12"/>
      <sheetName val="Доп1 нов (2012)2"/>
      <sheetName val="Доп1 нов (2012)"/>
      <sheetName val="общепроизводственн.2012 (3)"/>
      <sheetName val="общепроизводственн.2012 (2)"/>
      <sheetName val="общепроизводственн.2012"/>
      <sheetName val="зарплата 2012 Халецкая"/>
      <sheetName val="зарплата на 2012 год АУП (2)"/>
      <sheetName val="зарплата на 2012 год АУП"/>
      <sheetName val="Данные нов 2012 10.02.12 (2)"/>
      <sheetName val="Данные нов 2012 10.02.12"/>
      <sheetName val="р392 2012 (2)"/>
      <sheetName val="Лист2"/>
      <sheetName val="Данные нов 2012 (2)"/>
      <sheetName val="Данные нов 2012"/>
      <sheetName val="Частина основ (2012)"/>
      <sheetName val="р116 (2012)"/>
      <sheetName val="Частина основ (2)"/>
      <sheetName val="расшифр бюдж"/>
      <sheetName val="Частина основ"/>
      <sheetName val="План_произв нов"/>
      <sheetName val="Фонд оплати нов "/>
      <sheetName val="Матеріали нов"/>
      <sheetName val="План_ауп нов"/>
      <sheetName val="Вспомог_персонал нов"/>
      <sheetName val="Данные нов"/>
      <sheetName val="Доп1 нов"/>
      <sheetName val="Доп2"/>
      <sheetName val="Доп3"/>
      <sheetName val="р392"/>
      <sheetName val="р116"/>
      <sheetName val="стр39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3">
          <cell r="D33">
            <v>1</v>
          </cell>
          <cell r="E33">
            <v>1.4</v>
          </cell>
          <cell r="F33">
            <v>1.4</v>
          </cell>
          <cell r="G33">
            <v>1</v>
          </cell>
        </row>
      </sheetData>
      <sheetData sheetId="6" refreshError="1"/>
      <sheetData sheetId="7" refreshError="1">
        <row r="69">
          <cell r="E69">
            <v>14.2</v>
          </cell>
          <cell r="F69">
            <v>14</v>
          </cell>
          <cell r="J69">
            <v>14</v>
          </cell>
          <cell r="K69">
            <v>14</v>
          </cell>
        </row>
        <row r="70">
          <cell r="E70">
            <v>18.2</v>
          </cell>
          <cell r="F70">
            <v>18.2</v>
          </cell>
          <cell r="J70">
            <v>18.399999999999999</v>
          </cell>
          <cell r="K70">
            <v>18.2</v>
          </cell>
        </row>
        <row r="80">
          <cell r="E80">
            <v>2.2999999999999998</v>
          </cell>
          <cell r="F80">
            <v>2.4</v>
          </cell>
          <cell r="J80">
            <v>2.4</v>
          </cell>
          <cell r="K80">
            <v>2.2999999999999998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2"/>
  <sheetViews>
    <sheetView tabSelected="1" zoomScaleNormal="100" workbookViewId="0">
      <selection activeCell="R13" sqref="R13"/>
    </sheetView>
  </sheetViews>
  <sheetFormatPr defaultRowHeight="12.75" x14ac:dyDescent="0.2"/>
  <cols>
    <col min="1" max="1" width="27.42578125" style="1" customWidth="1"/>
    <col min="2" max="2" width="6.85546875" style="1" customWidth="1"/>
    <col min="3" max="3" width="12.28515625" style="1" hidden="1" customWidth="1"/>
    <col min="4" max="4" width="7.85546875" style="1" hidden="1" customWidth="1"/>
    <col min="5" max="5" width="8" style="1" hidden="1" customWidth="1"/>
    <col min="6" max="6" width="7" style="1" hidden="1" customWidth="1"/>
    <col min="7" max="7" width="6.42578125" style="1" hidden="1" customWidth="1"/>
    <col min="8" max="8" width="6.5703125" style="1" hidden="1" customWidth="1"/>
    <col min="9" max="9" width="7" style="1" hidden="1" customWidth="1"/>
    <col min="10" max="10" width="11.42578125" style="1" customWidth="1"/>
    <col min="11" max="11" width="10" style="1" customWidth="1"/>
    <col min="12" max="12" width="8.7109375" style="1" customWidth="1"/>
    <col min="13" max="13" width="8.5703125" style="1" customWidth="1"/>
    <col min="14" max="14" width="8" style="1" customWidth="1"/>
    <col min="15" max="15" width="7.7109375" style="1" customWidth="1"/>
    <col min="16" max="16" width="8.28515625" style="1" customWidth="1"/>
    <col min="17" max="17" width="9.5703125" style="3" customWidth="1"/>
    <col min="18" max="240" width="9.140625" style="3"/>
    <col min="241" max="241" width="27.42578125" style="3" customWidth="1"/>
    <col min="242" max="242" width="6.85546875" style="3" customWidth="1"/>
    <col min="243" max="249" width="0" style="3" hidden="1" customWidth="1"/>
    <col min="250" max="250" width="8.7109375" style="3" customWidth="1"/>
    <col min="251" max="251" width="10" style="3" customWidth="1"/>
    <col min="252" max="252" width="8.7109375" style="3" customWidth="1"/>
    <col min="253" max="253" width="8.5703125" style="3" customWidth="1"/>
    <col min="254" max="254" width="8" style="3" customWidth="1"/>
    <col min="255" max="255" width="7.7109375" style="3" customWidth="1"/>
    <col min="256" max="256" width="8.28515625" style="3" customWidth="1"/>
    <col min="257" max="258" width="9.5703125" style="3" customWidth="1"/>
    <col min="259" max="259" width="20.140625" style="3" customWidth="1"/>
    <col min="260" max="496" width="9.140625" style="3"/>
    <col min="497" max="497" width="27.42578125" style="3" customWidth="1"/>
    <col min="498" max="498" width="6.85546875" style="3" customWidth="1"/>
    <col min="499" max="505" width="0" style="3" hidden="1" customWidth="1"/>
    <col min="506" max="506" width="8.7109375" style="3" customWidth="1"/>
    <col min="507" max="507" width="10" style="3" customWidth="1"/>
    <col min="508" max="508" width="8.7109375" style="3" customWidth="1"/>
    <col min="509" max="509" width="8.5703125" style="3" customWidth="1"/>
    <col min="510" max="510" width="8" style="3" customWidth="1"/>
    <col min="511" max="511" width="7.7109375" style="3" customWidth="1"/>
    <col min="512" max="512" width="8.28515625" style="3" customWidth="1"/>
    <col min="513" max="514" width="9.5703125" style="3" customWidth="1"/>
    <col min="515" max="515" width="20.140625" style="3" customWidth="1"/>
    <col min="516" max="752" width="9.140625" style="3"/>
    <col min="753" max="753" width="27.42578125" style="3" customWidth="1"/>
    <col min="754" max="754" width="6.85546875" style="3" customWidth="1"/>
    <col min="755" max="761" width="0" style="3" hidden="1" customWidth="1"/>
    <col min="762" max="762" width="8.7109375" style="3" customWidth="1"/>
    <col min="763" max="763" width="10" style="3" customWidth="1"/>
    <col min="764" max="764" width="8.7109375" style="3" customWidth="1"/>
    <col min="765" max="765" width="8.5703125" style="3" customWidth="1"/>
    <col min="766" max="766" width="8" style="3" customWidth="1"/>
    <col min="767" max="767" width="7.7109375" style="3" customWidth="1"/>
    <col min="768" max="768" width="8.28515625" style="3" customWidth="1"/>
    <col min="769" max="770" width="9.5703125" style="3" customWidth="1"/>
    <col min="771" max="771" width="20.140625" style="3" customWidth="1"/>
    <col min="772" max="1008" width="9.140625" style="3"/>
    <col min="1009" max="1009" width="27.42578125" style="3" customWidth="1"/>
    <col min="1010" max="1010" width="6.85546875" style="3" customWidth="1"/>
    <col min="1011" max="1017" width="0" style="3" hidden="1" customWidth="1"/>
    <col min="1018" max="1018" width="8.7109375" style="3" customWidth="1"/>
    <col min="1019" max="1019" width="10" style="3" customWidth="1"/>
    <col min="1020" max="1020" width="8.7109375" style="3" customWidth="1"/>
    <col min="1021" max="1021" width="8.5703125" style="3" customWidth="1"/>
    <col min="1022" max="1022" width="8" style="3" customWidth="1"/>
    <col min="1023" max="1023" width="7.7109375" style="3" customWidth="1"/>
    <col min="1024" max="1024" width="8.28515625" style="3" customWidth="1"/>
    <col min="1025" max="1026" width="9.5703125" style="3" customWidth="1"/>
    <col min="1027" max="1027" width="20.140625" style="3" customWidth="1"/>
    <col min="1028" max="1264" width="9.140625" style="3"/>
    <col min="1265" max="1265" width="27.42578125" style="3" customWidth="1"/>
    <col min="1266" max="1266" width="6.85546875" style="3" customWidth="1"/>
    <col min="1267" max="1273" width="0" style="3" hidden="1" customWidth="1"/>
    <col min="1274" max="1274" width="8.7109375" style="3" customWidth="1"/>
    <col min="1275" max="1275" width="10" style="3" customWidth="1"/>
    <col min="1276" max="1276" width="8.7109375" style="3" customWidth="1"/>
    <col min="1277" max="1277" width="8.5703125" style="3" customWidth="1"/>
    <col min="1278" max="1278" width="8" style="3" customWidth="1"/>
    <col min="1279" max="1279" width="7.7109375" style="3" customWidth="1"/>
    <col min="1280" max="1280" width="8.28515625" style="3" customWidth="1"/>
    <col min="1281" max="1282" width="9.5703125" style="3" customWidth="1"/>
    <col min="1283" max="1283" width="20.140625" style="3" customWidth="1"/>
    <col min="1284" max="1520" width="9.140625" style="3"/>
    <col min="1521" max="1521" width="27.42578125" style="3" customWidth="1"/>
    <col min="1522" max="1522" width="6.85546875" style="3" customWidth="1"/>
    <col min="1523" max="1529" width="0" style="3" hidden="1" customWidth="1"/>
    <col min="1530" max="1530" width="8.7109375" style="3" customWidth="1"/>
    <col min="1531" max="1531" width="10" style="3" customWidth="1"/>
    <col min="1532" max="1532" width="8.7109375" style="3" customWidth="1"/>
    <col min="1533" max="1533" width="8.5703125" style="3" customWidth="1"/>
    <col min="1534" max="1534" width="8" style="3" customWidth="1"/>
    <col min="1535" max="1535" width="7.7109375" style="3" customWidth="1"/>
    <col min="1536" max="1536" width="8.28515625" style="3" customWidth="1"/>
    <col min="1537" max="1538" width="9.5703125" style="3" customWidth="1"/>
    <col min="1539" max="1539" width="20.140625" style="3" customWidth="1"/>
    <col min="1540" max="1776" width="9.140625" style="3"/>
    <col min="1777" max="1777" width="27.42578125" style="3" customWidth="1"/>
    <col min="1778" max="1778" width="6.85546875" style="3" customWidth="1"/>
    <col min="1779" max="1785" width="0" style="3" hidden="1" customWidth="1"/>
    <col min="1786" max="1786" width="8.7109375" style="3" customWidth="1"/>
    <col min="1787" max="1787" width="10" style="3" customWidth="1"/>
    <col min="1788" max="1788" width="8.7109375" style="3" customWidth="1"/>
    <col min="1789" max="1789" width="8.5703125" style="3" customWidth="1"/>
    <col min="1790" max="1790" width="8" style="3" customWidth="1"/>
    <col min="1791" max="1791" width="7.7109375" style="3" customWidth="1"/>
    <col min="1792" max="1792" width="8.28515625" style="3" customWidth="1"/>
    <col min="1793" max="1794" width="9.5703125" style="3" customWidth="1"/>
    <col min="1795" max="1795" width="20.140625" style="3" customWidth="1"/>
    <col min="1796" max="2032" width="9.140625" style="3"/>
    <col min="2033" max="2033" width="27.42578125" style="3" customWidth="1"/>
    <col min="2034" max="2034" width="6.85546875" style="3" customWidth="1"/>
    <col min="2035" max="2041" width="0" style="3" hidden="1" customWidth="1"/>
    <col min="2042" max="2042" width="8.7109375" style="3" customWidth="1"/>
    <col min="2043" max="2043" width="10" style="3" customWidth="1"/>
    <col min="2044" max="2044" width="8.7109375" style="3" customWidth="1"/>
    <col min="2045" max="2045" width="8.5703125" style="3" customWidth="1"/>
    <col min="2046" max="2046" width="8" style="3" customWidth="1"/>
    <col min="2047" max="2047" width="7.7109375" style="3" customWidth="1"/>
    <col min="2048" max="2048" width="8.28515625" style="3" customWidth="1"/>
    <col min="2049" max="2050" width="9.5703125" style="3" customWidth="1"/>
    <col min="2051" max="2051" width="20.140625" style="3" customWidth="1"/>
    <col min="2052" max="2288" width="9.140625" style="3"/>
    <col min="2289" max="2289" width="27.42578125" style="3" customWidth="1"/>
    <col min="2290" max="2290" width="6.85546875" style="3" customWidth="1"/>
    <col min="2291" max="2297" width="0" style="3" hidden="1" customWidth="1"/>
    <col min="2298" max="2298" width="8.7109375" style="3" customWidth="1"/>
    <col min="2299" max="2299" width="10" style="3" customWidth="1"/>
    <col min="2300" max="2300" width="8.7109375" style="3" customWidth="1"/>
    <col min="2301" max="2301" width="8.5703125" style="3" customWidth="1"/>
    <col min="2302" max="2302" width="8" style="3" customWidth="1"/>
    <col min="2303" max="2303" width="7.7109375" style="3" customWidth="1"/>
    <col min="2304" max="2304" width="8.28515625" style="3" customWidth="1"/>
    <col min="2305" max="2306" width="9.5703125" style="3" customWidth="1"/>
    <col min="2307" max="2307" width="20.140625" style="3" customWidth="1"/>
    <col min="2308" max="2544" width="9.140625" style="3"/>
    <col min="2545" max="2545" width="27.42578125" style="3" customWidth="1"/>
    <col min="2546" max="2546" width="6.85546875" style="3" customWidth="1"/>
    <col min="2547" max="2553" width="0" style="3" hidden="1" customWidth="1"/>
    <col min="2554" max="2554" width="8.7109375" style="3" customWidth="1"/>
    <col min="2555" max="2555" width="10" style="3" customWidth="1"/>
    <col min="2556" max="2556" width="8.7109375" style="3" customWidth="1"/>
    <col min="2557" max="2557" width="8.5703125" style="3" customWidth="1"/>
    <col min="2558" max="2558" width="8" style="3" customWidth="1"/>
    <col min="2559" max="2559" width="7.7109375" style="3" customWidth="1"/>
    <col min="2560" max="2560" width="8.28515625" style="3" customWidth="1"/>
    <col min="2561" max="2562" width="9.5703125" style="3" customWidth="1"/>
    <col min="2563" max="2563" width="20.140625" style="3" customWidth="1"/>
    <col min="2564" max="2800" width="9.140625" style="3"/>
    <col min="2801" max="2801" width="27.42578125" style="3" customWidth="1"/>
    <col min="2802" max="2802" width="6.85546875" style="3" customWidth="1"/>
    <col min="2803" max="2809" width="0" style="3" hidden="1" customWidth="1"/>
    <col min="2810" max="2810" width="8.7109375" style="3" customWidth="1"/>
    <col min="2811" max="2811" width="10" style="3" customWidth="1"/>
    <col min="2812" max="2812" width="8.7109375" style="3" customWidth="1"/>
    <col min="2813" max="2813" width="8.5703125" style="3" customWidth="1"/>
    <col min="2814" max="2814" width="8" style="3" customWidth="1"/>
    <col min="2815" max="2815" width="7.7109375" style="3" customWidth="1"/>
    <col min="2816" max="2816" width="8.28515625" style="3" customWidth="1"/>
    <col min="2817" max="2818" width="9.5703125" style="3" customWidth="1"/>
    <col min="2819" max="2819" width="20.140625" style="3" customWidth="1"/>
    <col min="2820" max="3056" width="9.140625" style="3"/>
    <col min="3057" max="3057" width="27.42578125" style="3" customWidth="1"/>
    <col min="3058" max="3058" width="6.85546875" style="3" customWidth="1"/>
    <col min="3059" max="3065" width="0" style="3" hidden="1" customWidth="1"/>
    <col min="3066" max="3066" width="8.7109375" style="3" customWidth="1"/>
    <col min="3067" max="3067" width="10" style="3" customWidth="1"/>
    <col min="3068" max="3068" width="8.7109375" style="3" customWidth="1"/>
    <col min="3069" max="3069" width="8.5703125" style="3" customWidth="1"/>
    <col min="3070" max="3070" width="8" style="3" customWidth="1"/>
    <col min="3071" max="3071" width="7.7109375" style="3" customWidth="1"/>
    <col min="3072" max="3072" width="8.28515625" style="3" customWidth="1"/>
    <col min="3073" max="3074" width="9.5703125" style="3" customWidth="1"/>
    <col min="3075" max="3075" width="20.140625" style="3" customWidth="1"/>
    <col min="3076" max="3312" width="9.140625" style="3"/>
    <col min="3313" max="3313" width="27.42578125" style="3" customWidth="1"/>
    <col min="3314" max="3314" width="6.85546875" style="3" customWidth="1"/>
    <col min="3315" max="3321" width="0" style="3" hidden="1" customWidth="1"/>
    <col min="3322" max="3322" width="8.7109375" style="3" customWidth="1"/>
    <col min="3323" max="3323" width="10" style="3" customWidth="1"/>
    <col min="3324" max="3324" width="8.7109375" style="3" customWidth="1"/>
    <col min="3325" max="3325" width="8.5703125" style="3" customWidth="1"/>
    <col min="3326" max="3326" width="8" style="3" customWidth="1"/>
    <col min="3327" max="3327" width="7.7109375" style="3" customWidth="1"/>
    <col min="3328" max="3328" width="8.28515625" style="3" customWidth="1"/>
    <col min="3329" max="3330" width="9.5703125" style="3" customWidth="1"/>
    <col min="3331" max="3331" width="20.140625" style="3" customWidth="1"/>
    <col min="3332" max="3568" width="9.140625" style="3"/>
    <col min="3569" max="3569" width="27.42578125" style="3" customWidth="1"/>
    <col min="3570" max="3570" width="6.85546875" style="3" customWidth="1"/>
    <col min="3571" max="3577" width="0" style="3" hidden="1" customWidth="1"/>
    <col min="3578" max="3578" width="8.7109375" style="3" customWidth="1"/>
    <col min="3579" max="3579" width="10" style="3" customWidth="1"/>
    <col min="3580" max="3580" width="8.7109375" style="3" customWidth="1"/>
    <col min="3581" max="3581" width="8.5703125" style="3" customWidth="1"/>
    <col min="3582" max="3582" width="8" style="3" customWidth="1"/>
    <col min="3583" max="3583" width="7.7109375" style="3" customWidth="1"/>
    <col min="3584" max="3584" width="8.28515625" style="3" customWidth="1"/>
    <col min="3585" max="3586" width="9.5703125" style="3" customWidth="1"/>
    <col min="3587" max="3587" width="20.140625" style="3" customWidth="1"/>
    <col min="3588" max="3824" width="9.140625" style="3"/>
    <col min="3825" max="3825" width="27.42578125" style="3" customWidth="1"/>
    <col min="3826" max="3826" width="6.85546875" style="3" customWidth="1"/>
    <col min="3827" max="3833" width="0" style="3" hidden="1" customWidth="1"/>
    <col min="3834" max="3834" width="8.7109375" style="3" customWidth="1"/>
    <col min="3835" max="3835" width="10" style="3" customWidth="1"/>
    <col min="3836" max="3836" width="8.7109375" style="3" customWidth="1"/>
    <col min="3837" max="3837" width="8.5703125" style="3" customWidth="1"/>
    <col min="3838" max="3838" width="8" style="3" customWidth="1"/>
    <col min="3839" max="3839" width="7.7109375" style="3" customWidth="1"/>
    <col min="3840" max="3840" width="8.28515625" style="3" customWidth="1"/>
    <col min="3841" max="3842" width="9.5703125" style="3" customWidth="1"/>
    <col min="3843" max="3843" width="20.140625" style="3" customWidth="1"/>
    <col min="3844" max="4080" width="9.140625" style="3"/>
    <col min="4081" max="4081" width="27.42578125" style="3" customWidth="1"/>
    <col min="4082" max="4082" width="6.85546875" style="3" customWidth="1"/>
    <col min="4083" max="4089" width="0" style="3" hidden="1" customWidth="1"/>
    <col min="4090" max="4090" width="8.7109375" style="3" customWidth="1"/>
    <col min="4091" max="4091" width="10" style="3" customWidth="1"/>
    <col min="4092" max="4092" width="8.7109375" style="3" customWidth="1"/>
    <col min="4093" max="4093" width="8.5703125" style="3" customWidth="1"/>
    <col min="4094" max="4094" width="8" style="3" customWidth="1"/>
    <col min="4095" max="4095" width="7.7109375" style="3" customWidth="1"/>
    <col min="4096" max="4096" width="8.28515625" style="3" customWidth="1"/>
    <col min="4097" max="4098" width="9.5703125" style="3" customWidth="1"/>
    <col min="4099" max="4099" width="20.140625" style="3" customWidth="1"/>
    <col min="4100" max="4336" width="9.140625" style="3"/>
    <col min="4337" max="4337" width="27.42578125" style="3" customWidth="1"/>
    <col min="4338" max="4338" width="6.85546875" style="3" customWidth="1"/>
    <col min="4339" max="4345" width="0" style="3" hidden="1" customWidth="1"/>
    <col min="4346" max="4346" width="8.7109375" style="3" customWidth="1"/>
    <col min="4347" max="4347" width="10" style="3" customWidth="1"/>
    <col min="4348" max="4348" width="8.7109375" style="3" customWidth="1"/>
    <col min="4349" max="4349" width="8.5703125" style="3" customWidth="1"/>
    <col min="4350" max="4350" width="8" style="3" customWidth="1"/>
    <col min="4351" max="4351" width="7.7109375" style="3" customWidth="1"/>
    <col min="4352" max="4352" width="8.28515625" style="3" customWidth="1"/>
    <col min="4353" max="4354" width="9.5703125" style="3" customWidth="1"/>
    <col min="4355" max="4355" width="20.140625" style="3" customWidth="1"/>
    <col min="4356" max="4592" width="9.140625" style="3"/>
    <col min="4593" max="4593" width="27.42578125" style="3" customWidth="1"/>
    <col min="4594" max="4594" width="6.85546875" style="3" customWidth="1"/>
    <col min="4595" max="4601" width="0" style="3" hidden="1" customWidth="1"/>
    <col min="4602" max="4602" width="8.7109375" style="3" customWidth="1"/>
    <col min="4603" max="4603" width="10" style="3" customWidth="1"/>
    <col min="4604" max="4604" width="8.7109375" style="3" customWidth="1"/>
    <col min="4605" max="4605" width="8.5703125" style="3" customWidth="1"/>
    <col min="4606" max="4606" width="8" style="3" customWidth="1"/>
    <col min="4607" max="4607" width="7.7109375" style="3" customWidth="1"/>
    <col min="4608" max="4608" width="8.28515625" style="3" customWidth="1"/>
    <col min="4609" max="4610" width="9.5703125" style="3" customWidth="1"/>
    <col min="4611" max="4611" width="20.140625" style="3" customWidth="1"/>
    <col min="4612" max="4848" width="9.140625" style="3"/>
    <col min="4849" max="4849" width="27.42578125" style="3" customWidth="1"/>
    <col min="4850" max="4850" width="6.85546875" style="3" customWidth="1"/>
    <col min="4851" max="4857" width="0" style="3" hidden="1" customWidth="1"/>
    <col min="4858" max="4858" width="8.7109375" style="3" customWidth="1"/>
    <col min="4859" max="4859" width="10" style="3" customWidth="1"/>
    <col min="4860" max="4860" width="8.7109375" style="3" customWidth="1"/>
    <col min="4861" max="4861" width="8.5703125" style="3" customWidth="1"/>
    <col min="4862" max="4862" width="8" style="3" customWidth="1"/>
    <col min="4863" max="4863" width="7.7109375" style="3" customWidth="1"/>
    <col min="4864" max="4864" width="8.28515625" style="3" customWidth="1"/>
    <col min="4865" max="4866" width="9.5703125" style="3" customWidth="1"/>
    <col min="4867" max="4867" width="20.140625" style="3" customWidth="1"/>
    <col min="4868" max="5104" width="9.140625" style="3"/>
    <col min="5105" max="5105" width="27.42578125" style="3" customWidth="1"/>
    <col min="5106" max="5106" width="6.85546875" style="3" customWidth="1"/>
    <col min="5107" max="5113" width="0" style="3" hidden="1" customWidth="1"/>
    <col min="5114" max="5114" width="8.7109375" style="3" customWidth="1"/>
    <col min="5115" max="5115" width="10" style="3" customWidth="1"/>
    <col min="5116" max="5116" width="8.7109375" style="3" customWidth="1"/>
    <col min="5117" max="5117" width="8.5703125" style="3" customWidth="1"/>
    <col min="5118" max="5118" width="8" style="3" customWidth="1"/>
    <col min="5119" max="5119" width="7.7109375" style="3" customWidth="1"/>
    <col min="5120" max="5120" width="8.28515625" style="3" customWidth="1"/>
    <col min="5121" max="5122" width="9.5703125" style="3" customWidth="1"/>
    <col min="5123" max="5123" width="20.140625" style="3" customWidth="1"/>
    <col min="5124" max="5360" width="9.140625" style="3"/>
    <col min="5361" max="5361" width="27.42578125" style="3" customWidth="1"/>
    <col min="5362" max="5362" width="6.85546875" style="3" customWidth="1"/>
    <col min="5363" max="5369" width="0" style="3" hidden="1" customWidth="1"/>
    <col min="5370" max="5370" width="8.7109375" style="3" customWidth="1"/>
    <col min="5371" max="5371" width="10" style="3" customWidth="1"/>
    <col min="5372" max="5372" width="8.7109375" style="3" customWidth="1"/>
    <col min="5373" max="5373" width="8.5703125" style="3" customWidth="1"/>
    <col min="5374" max="5374" width="8" style="3" customWidth="1"/>
    <col min="5375" max="5375" width="7.7109375" style="3" customWidth="1"/>
    <col min="5376" max="5376" width="8.28515625" style="3" customWidth="1"/>
    <col min="5377" max="5378" width="9.5703125" style="3" customWidth="1"/>
    <col min="5379" max="5379" width="20.140625" style="3" customWidth="1"/>
    <col min="5380" max="5616" width="9.140625" style="3"/>
    <col min="5617" max="5617" width="27.42578125" style="3" customWidth="1"/>
    <col min="5618" max="5618" width="6.85546875" style="3" customWidth="1"/>
    <col min="5619" max="5625" width="0" style="3" hidden="1" customWidth="1"/>
    <col min="5626" max="5626" width="8.7109375" style="3" customWidth="1"/>
    <col min="5627" max="5627" width="10" style="3" customWidth="1"/>
    <col min="5628" max="5628" width="8.7109375" style="3" customWidth="1"/>
    <col min="5629" max="5629" width="8.5703125" style="3" customWidth="1"/>
    <col min="5630" max="5630" width="8" style="3" customWidth="1"/>
    <col min="5631" max="5631" width="7.7109375" style="3" customWidth="1"/>
    <col min="5632" max="5632" width="8.28515625" style="3" customWidth="1"/>
    <col min="5633" max="5634" width="9.5703125" style="3" customWidth="1"/>
    <col min="5635" max="5635" width="20.140625" style="3" customWidth="1"/>
    <col min="5636" max="5872" width="9.140625" style="3"/>
    <col min="5873" max="5873" width="27.42578125" style="3" customWidth="1"/>
    <col min="5874" max="5874" width="6.85546875" style="3" customWidth="1"/>
    <col min="5875" max="5881" width="0" style="3" hidden="1" customWidth="1"/>
    <col min="5882" max="5882" width="8.7109375" style="3" customWidth="1"/>
    <col min="5883" max="5883" width="10" style="3" customWidth="1"/>
    <col min="5884" max="5884" width="8.7109375" style="3" customWidth="1"/>
    <col min="5885" max="5885" width="8.5703125" style="3" customWidth="1"/>
    <col min="5886" max="5886" width="8" style="3" customWidth="1"/>
    <col min="5887" max="5887" width="7.7109375" style="3" customWidth="1"/>
    <col min="5888" max="5888" width="8.28515625" style="3" customWidth="1"/>
    <col min="5889" max="5890" width="9.5703125" style="3" customWidth="1"/>
    <col min="5891" max="5891" width="20.140625" style="3" customWidth="1"/>
    <col min="5892" max="6128" width="9.140625" style="3"/>
    <col min="6129" max="6129" width="27.42578125" style="3" customWidth="1"/>
    <col min="6130" max="6130" width="6.85546875" style="3" customWidth="1"/>
    <col min="6131" max="6137" width="0" style="3" hidden="1" customWidth="1"/>
    <col min="6138" max="6138" width="8.7109375" style="3" customWidth="1"/>
    <col min="6139" max="6139" width="10" style="3" customWidth="1"/>
    <col min="6140" max="6140" width="8.7109375" style="3" customWidth="1"/>
    <col min="6141" max="6141" width="8.5703125" style="3" customWidth="1"/>
    <col min="6142" max="6142" width="8" style="3" customWidth="1"/>
    <col min="6143" max="6143" width="7.7109375" style="3" customWidth="1"/>
    <col min="6144" max="6144" width="8.28515625" style="3" customWidth="1"/>
    <col min="6145" max="6146" width="9.5703125" style="3" customWidth="1"/>
    <col min="6147" max="6147" width="20.140625" style="3" customWidth="1"/>
    <col min="6148" max="6384" width="9.140625" style="3"/>
    <col min="6385" max="6385" width="27.42578125" style="3" customWidth="1"/>
    <col min="6386" max="6386" width="6.85546875" style="3" customWidth="1"/>
    <col min="6387" max="6393" width="0" style="3" hidden="1" customWidth="1"/>
    <col min="6394" max="6394" width="8.7109375" style="3" customWidth="1"/>
    <col min="6395" max="6395" width="10" style="3" customWidth="1"/>
    <col min="6396" max="6396" width="8.7109375" style="3" customWidth="1"/>
    <col min="6397" max="6397" width="8.5703125" style="3" customWidth="1"/>
    <col min="6398" max="6398" width="8" style="3" customWidth="1"/>
    <col min="6399" max="6399" width="7.7109375" style="3" customWidth="1"/>
    <col min="6400" max="6400" width="8.28515625" style="3" customWidth="1"/>
    <col min="6401" max="6402" width="9.5703125" style="3" customWidth="1"/>
    <col min="6403" max="6403" width="20.140625" style="3" customWidth="1"/>
    <col min="6404" max="6640" width="9.140625" style="3"/>
    <col min="6641" max="6641" width="27.42578125" style="3" customWidth="1"/>
    <col min="6642" max="6642" width="6.85546875" style="3" customWidth="1"/>
    <col min="6643" max="6649" width="0" style="3" hidden="1" customWidth="1"/>
    <col min="6650" max="6650" width="8.7109375" style="3" customWidth="1"/>
    <col min="6651" max="6651" width="10" style="3" customWidth="1"/>
    <col min="6652" max="6652" width="8.7109375" style="3" customWidth="1"/>
    <col min="6653" max="6653" width="8.5703125" style="3" customWidth="1"/>
    <col min="6654" max="6654" width="8" style="3" customWidth="1"/>
    <col min="6655" max="6655" width="7.7109375" style="3" customWidth="1"/>
    <col min="6656" max="6656" width="8.28515625" style="3" customWidth="1"/>
    <col min="6657" max="6658" width="9.5703125" style="3" customWidth="1"/>
    <col min="6659" max="6659" width="20.140625" style="3" customWidth="1"/>
    <col min="6660" max="6896" width="9.140625" style="3"/>
    <col min="6897" max="6897" width="27.42578125" style="3" customWidth="1"/>
    <col min="6898" max="6898" width="6.85546875" style="3" customWidth="1"/>
    <col min="6899" max="6905" width="0" style="3" hidden="1" customWidth="1"/>
    <col min="6906" max="6906" width="8.7109375" style="3" customWidth="1"/>
    <col min="6907" max="6907" width="10" style="3" customWidth="1"/>
    <col min="6908" max="6908" width="8.7109375" style="3" customWidth="1"/>
    <col min="6909" max="6909" width="8.5703125" style="3" customWidth="1"/>
    <col min="6910" max="6910" width="8" style="3" customWidth="1"/>
    <col min="6911" max="6911" width="7.7109375" style="3" customWidth="1"/>
    <col min="6912" max="6912" width="8.28515625" style="3" customWidth="1"/>
    <col min="6913" max="6914" width="9.5703125" style="3" customWidth="1"/>
    <col min="6915" max="6915" width="20.140625" style="3" customWidth="1"/>
    <col min="6916" max="7152" width="9.140625" style="3"/>
    <col min="7153" max="7153" width="27.42578125" style="3" customWidth="1"/>
    <col min="7154" max="7154" width="6.85546875" style="3" customWidth="1"/>
    <col min="7155" max="7161" width="0" style="3" hidden="1" customWidth="1"/>
    <col min="7162" max="7162" width="8.7109375" style="3" customWidth="1"/>
    <col min="7163" max="7163" width="10" style="3" customWidth="1"/>
    <col min="7164" max="7164" width="8.7109375" style="3" customWidth="1"/>
    <col min="7165" max="7165" width="8.5703125" style="3" customWidth="1"/>
    <col min="7166" max="7166" width="8" style="3" customWidth="1"/>
    <col min="7167" max="7167" width="7.7109375" style="3" customWidth="1"/>
    <col min="7168" max="7168" width="8.28515625" style="3" customWidth="1"/>
    <col min="7169" max="7170" width="9.5703125" style="3" customWidth="1"/>
    <col min="7171" max="7171" width="20.140625" style="3" customWidth="1"/>
    <col min="7172" max="7408" width="9.140625" style="3"/>
    <col min="7409" max="7409" width="27.42578125" style="3" customWidth="1"/>
    <col min="7410" max="7410" width="6.85546875" style="3" customWidth="1"/>
    <col min="7411" max="7417" width="0" style="3" hidden="1" customWidth="1"/>
    <col min="7418" max="7418" width="8.7109375" style="3" customWidth="1"/>
    <col min="7419" max="7419" width="10" style="3" customWidth="1"/>
    <col min="7420" max="7420" width="8.7109375" style="3" customWidth="1"/>
    <col min="7421" max="7421" width="8.5703125" style="3" customWidth="1"/>
    <col min="7422" max="7422" width="8" style="3" customWidth="1"/>
    <col min="7423" max="7423" width="7.7109375" style="3" customWidth="1"/>
    <col min="7424" max="7424" width="8.28515625" style="3" customWidth="1"/>
    <col min="7425" max="7426" width="9.5703125" style="3" customWidth="1"/>
    <col min="7427" max="7427" width="20.140625" style="3" customWidth="1"/>
    <col min="7428" max="7664" width="9.140625" style="3"/>
    <col min="7665" max="7665" width="27.42578125" style="3" customWidth="1"/>
    <col min="7666" max="7666" width="6.85546875" style="3" customWidth="1"/>
    <col min="7667" max="7673" width="0" style="3" hidden="1" customWidth="1"/>
    <col min="7674" max="7674" width="8.7109375" style="3" customWidth="1"/>
    <col min="7675" max="7675" width="10" style="3" customWidth="1"/>
    <col min="7676" max="7676" width="8.7109375" style="3" customWidth="1"/>
    <col min="7677" max="7677" width="8.5703125" style="3" customWidth="1"/>
    <col min="7678" max="7678" width="8" style="3" customWidth="1"/>
    <col min="7679" max="7679" width="7.7109375" style="3" customWidth="1"/>
    <col min="7680" max="7680" width="8.28515625" style="3" customWidth="1"/>
    <col min="7681" max="7682" width="9.5703125" style="3" customWidth="1"/>
    <col min="7683" max="7683" width="20.140625" style="3" customWidth="1"/>
    <col min="7684" max="7920" width="9.140625" style="3"/>
    <col min="7921" max="7921" width="27.42578125" style="3" customWidth="1"/>
    <col min="7922" max="7922" width="6.85546875" style="3" customWidth="1"/>
    <col min="7923" max="7929" width="0" style="3" hidden="1" customWidth="1"/>
    <col min="7930" max="7930" width="8.7109375" style="3" customWidth="1"/>
    <col min="7931" max="7931" width="10" style="3" customWidth="1"/>
    <col min="7932" max="7932" width="8.7109375" style="3" customWidth="1"/>
    <col min="7933" max="7933" width="8.5703125" style="3" customWidth="1"/>
    <col min="7934" max="7934" width="8" style="3" customWidth="1"/>
    <col min="7935" max="7935" width="7.7109375" style="3" customWidth="1"/>
    <col min="7936" max="7936" width="8.28515625" style="3" customWidth="1"/>
    <col min="7937" max="7938" width="9.5703125" style="3" customWidth="1"/>
    <col min="7939" max="7939" width="20.140625" style="3" customWidth="1"/>
    <col min="7940" max="8176" width="9.140625" style="3"/>
    <col min="8177" max="8177" width="27.42578125" style="3" customWidth="1"/>
    <col min="8178" max="8178" width="6.85546875" style="3" customWidth="1"/>
    <col min="8179" max="8185" width="0" style="3" hidden="1" customWidth="1"/>
    <col min="8186" max="8186" width="8.7109375" style="3" customWidth="1"/>
    <col min="8187" max="8187" width="10" style="3" customWidth="1"/>
    <col min="8188" max="8188" width="8.7109375" style="3" customWidth="1"/>
    <col min="8189" max="8189" width="8.5703125" style="3" customWidth="1"/>
    <col min="8190" max="8190" width="8" style="3" customWidth="1"/>
    <col min="8191" max="8191" width="7.7109375" style="3" customWidth="1"/>
    <col min="8192" max="8192" width="8.28515625" style="3" customWidth="1"/>
    <col min="8193" max="8194" width="9.5703125" style="3" customWidth="1"/>
    <col min="8195" max="8195" width="20.140625" style="3" customWidth="1"/>
    <col min="8196" max="8432" width="9.140625" style="3"/>
    <col min="8433" max="8433" width="27.42578125" style="3" customWidth="1"/>
    <col min="8434" max="8434" width="6.85546875" style="3" customWidth="1"/>
    <col min="8435" max="8441" width="0" style="3" hidden="1" customWidth="1"/>
    <col min="8442" max="8442" width="8.7109375" style="3" customWidth="1"/>
    <col min="8443" max="8443" width="10" style="3" customWidth="1"/>
    <col min="8444" max="8444" width="8.7109375" style="3" customWidth="1"/>
    <col min="8445" max="8445" width="8.5703125" style="3" customWidth="1"/>
    <col min="8446" max="8446" width="8" style="3" customWidth="1"/>
    <col min="8447" max="8447" width="7.7109375" style="3" customWidth="1"/>
    <col min="8448" max="8448" width="8.28515625" style="3" customWidth="1"/>
    <col min="8449" max="8450" width="9.5703125" style="3" customWidth="1"/>
    <col min="8451" max="8451" width="20.140625" style="3" customWidth="1"/>
    <col min="8452" max="8688" width="9.140625" style="3"/>
    <col min="8689" max="8689" width="27.42578125" style="3" customWidth="1"/>
    <col min="8690" max="8690" width="6.85546875" style="3" customWidth="1"/>
    <col min="8691" max="8697" width="0" style="3" hidden="1" customWidth="1"/>
    <col min="8698" max="8698" width="8.7109375" style="3" customWidth="1"/>
    <col min="8699" max="8699" width="10" style="3" customWidth="1"/>
    <col min="8700" max="8700" width="8.7109375" style="3" customWidth="1"/>
    <col min="8701" max="8701" width="8.5703125" style="3" customWidth="1"/>
    <col min="8702" max="8702" width="8" style="3" customWidth="1"/>
    <col min="8703" max="8703" width="7.7109375" style="3" customWidth="1"/>
    <col min="8704" max="8704" width="8.28515625" style="3" customWidth="1"/>
    <col min="8705" max="8706" width="9.5703125" style="3" customWidth="1"/>
    <col min="8707" max="8707" width="20.140625" style="3" customWidth="1"/>
    <col min="8708" max="8944" width="9.140625" style="3"/>
    <col min="8945" max="8945" width="27.42578125" style="3" customWidth="1"/>
    <col min="8946" max="8946" width="6.85546875" style="3" customWidth="1"/>
    <col min="8947" max="8953" width="0" style="3" hidden="1" customWidth="1"/>
    <col min="8954" max="8954" width="8.7109375" style="3" customWidth="1"/>
    <col min="8955" max="8955" width="10" style="3" customWidth="1"/>
    <col min="8956" max="8956" width="8.7109375" style="3" customWidth="1"/>
    <col min="8957" max="8957" width="8.5703125" style="3" customWidth="1"/>
    <col min="8958" max="8958" width="8" style="3" customWidth="1"/>
    <col min="8959" max="8959" width="7.7109375" style="3" customWidth="1"/>
    <col min="8960" max="8960" width="8.28515625" style="3" customWidth="1"/>
    <col min="8961" max="8962" width="9.5703125" style="3" customWidth="1"/>
    <col min="8963" max="8963" width="20.140625" style="3" customWidth="1"/>
    <col min="8964" max="9200" width="9.140625" style="3"/>
    <col min="9201" max="9201" width="27.42578125" style="3" customWidth="1"/>
    <col min="9202" max="9202" width="6.85546875" style="3" customWidth="1"/>
    <col min="9203" max="9209" width="0" style="3" hidden="1" customWidth="1"/>
    <col min="9210" max="9210" width="8.7109375" style="3" customWidth="1"/>
    <col min="9211" max="9211" width="10" style="3" customWidth="1"/>
    <col min="9212" max="9212" width="8.7109375" style="3" customWidth="1"/>
    <col min="9213" max="9213" width="8.5703125" style="3" customWidth="1"/>
    <col min="9214" max="9214" width="8" style="3" customWidth="1"/>
    <col min="9215" max="9215" width="7.7109375" style="3" customWidth="1"/>
    <col min="9216" max="9216" width="8.28515625" style="3" customWidth="1"/>
    <col min="9217" max="9218" width="9.5703125" style="3" customWidth="1"/>
    <col min="9219" max="9219" width="20.140625" style="3" customWidth="1"/>
    <col min="9220" max="9456" width="9.140625" style="3"/>
    <col min="9457" max="9457" width="27.42578125" style="3" customWidth="1"/>
    <col min="9458" max="9458" width="6.85546875" style="3" customWidth="1"/>
    <col min="9459" max="9465" width="0" style="3" hidden="1" customWidth="1"/>
    <col min="9466" max="9466" width="8.7109375" style="3" customWidth="1"/>
    <col min="9467" max="9467" width="10" style="3" customWidth="1"/>
    <col min="9468" max="9468" width="8.7109375" style="3" customWidth="1"/>
    <col min="9469" max="9469" width="8.5703125" style="3" customWidth="1"/>
    <col min="9470" max="9470" width="8" style="3" customWidth="1"/>
    <col min="9471" max="9471" width="7.7109375" style="3" customWidth="1"/>
    <col min="9472" max="9472" width="8.28515625" style="3" customWidth="1"/>
    <col min="9473" max="9474" width="9.5703125" style="3" customWidth="1"/>
    <col min="9475" max="9475" width="20.140625" style="3" customWidth="1"/>
    <col min="9476" max="9712" width="9.140625" style="3"/>
    <col min="9713" max="9713" width="27.42578125" style="3" customWidth="1"/>
    <col min="9714" max="9714" width="6.85546875" style="3" customWidth="1"/>
    <col min="9715" max="9721" width="0" style="3" hidden="1" customWidth="1"/>
    <col min="9722" max="9722" width="8.7109375" style="3" customWidth="1"/>
    <col min="9723" max="9723" width="10" style="3" customWidth="1"/>
    <col min="9724" max="9724" width="8.7109375" style="3" customWidth="1"/>
    <col min="9725" max="9725" width="8.5703125" style="3" customWidth="1"/>
    <col min="9726" max="9726" width="8" style="3" customWidth="1"/>
    <col min="9727" max="9727" width="7.7109375" style="3" customWidth="1"/>
    <col min="9728" max="9728" width="8.28515625" style="3" customWidth="1"/>
    <col min="9729" max="9730" width="9.5703125" style="3" customWidth="1"/>
    <col min="9731" max="9731" width="20.140625" style="3" customWidth="1"/>
    <col min="9732" max="9968" width="9.140625" style="3"/>
    <col min="9969" max="9969" width="27.42578125" style="3" customWidth="1"/>
    <col min="9970" max="9970" width="6.85546875" style="3" customWidth="1"/>
    <col min="9971" max="9977" width="0" style="3" hidden="1" customWidth="1"/>
    <col min="9978" max="9978" width="8.7109375" style="3" customWidth="1"/>
    <col min="9979" max="9979" width="10" style="3" customWidth="1"/>
    <col min="9980" max="9980" width="8.7109375" style="3" customWidth="1"/>
    <col min="9981" max="9981" width="8.5703125" style="3" customWidth="1"/>
    <col min="9982" max="9982" width="8" style="3" customWidth="1"/>
    <col min="9983" max="9983" width="7.7109375" style="3" customWidth="1"/>
    <col min="9984" max="9984" width="8.28515625" style="3" customWidth="1"/>
    <col min="9985" max="9986" width="9.5703125" style="3" customWidth="1"/>
    <col min="9987" max="9987" width="20.140625" style="3" customWidth="1"/>
    <col min="9988" max="10224" width="9.140625" style="3"/>
    <col min="10225" max="10225" width="27.42578125" style="3" customWidth="1"/>
    <col min="10226" max="10226" width="6.85546875" style="3" customWidth="1"/>
    <col min="10227" max="10233" width="0" style="3" hidden="1" customWidth="1"/>
    <col min="10234" max="10234" width="8.7109375" style="3" customWidth="1"/>
    <col min="10235" max="10235" width="10" style="3" customWidth="1"/>
    <col min="10236" max="10236" width="8.7109375" style="3" customWidth="1"/>
    <col min="10237" max="10237" width="8.5703125" style="3" customWidth="1"/>
    <col min="10238" max="10238" width="8" style="3" customWidth="1"/>
    <col min="10239" max="10239" width="7.7109375" style="3" customWidth="1"/>
    <col min="10240" max="10240" width="8.28515625" style="3" customWidth="1"/>
    <col min="10241" max="10242" width="9.5703125" style="3" customWidth="1"/>
    <col min="10243" max="10243" width="20.140625" style="3" customWidth="1"/>
    <col min="10244" max="10480" width="9.140625" style="3"/>
    <col min="10481" max="10481" width="27.42578125" style="3" customWidth="1"/>
    <col min="10482" max="10482" width="6.85546875" style="3" customWidth="1"/>
    <col min="10483" max="10489" width="0" style="3" hidden="1" customWidth="1"/>
    <col min="10490" max="10490" width="8.7109375" style="3" customWidth="1"/>
    <col min="10491" max="10491" width="10" style="3" customWidth="1"/>
    <col min="10492" max="10492" width="8.7109375" style="3" customWidth="1"/>
    <col min="10493" max="10493" width="8.5703125" style="3" customWidth="1"/>
    <col min="10494" max="10494" width="8" style="3" customWidth="1"/>
    <col min="10495" max="10495" width="7.7109375" style="3" customWidth="1"/>
    <col min="10496" max="10496" width="8.28515625" style="3" customWidth="1"/>
    <col min="10497" max="10498" width="9.5703125" style="3" customWidth="1"/>
    <col min="10499" max="10499" width="20.140625" style="3" customWidth="1"/>
    <col min="10500" max="10736" width="9.140625" style="3"/>
    <col min="10737" max="10737" width="27.42578125" style="3" customWidth="1"/>
    <col min="10738" max="10738" width="6.85546875" style="3" customWidth="1"/>
    <col min="10739" max="10745" width="0" style="3" hidden="1" customWidth="1"/>
    <col min="10746" max="10746" width="8.7109375" style="3" customWidth="1"/>
    <col min="10747" max="10747" width="10" style="3" customWidth="1"/>
    <col min="10748" max="10748" width="8.7109375" style="3" customWidth="1"/>
    <col min="10749" max="10749" width="8.5703125" style="3" customWidth="1"/>
    <col min="10750" max="10750" width="8" style="3" customWidth="1"/>
    <col min="10751" max="10751" width="7.7109375" style="3" customWidth="1"/>
    <col min="10752" max="10752" width="8.28515625" style="3" customWidth="1"/>
    <col min="10753" max="10754" width="9.5703125" style="3" customWidth="1"/>
    <col min="10755" max="10755" width="20.140625" style="3" customWidth="1"/>
    <col min="10756" max="10992" width="9.140625" style="3"/>
    <col min="10993" max="10993" width="27.42578125" style="3" customWidth="1"/>
    <col min="10994" max="10994" width="6.85546875" style="3" customWidth="1"/>
    <col min="10995" max="11001" width="0" style="3" hidden="1" customWidth="1"/>
    <col min="11002" max="11002" width="8.7109375" style="3" customWidth="1"/>
    <col min="11003" max="11003" width="10" style="3" customWidth="1"/>
    <col min="11004" max="11004" width="8.7109375" style="3" customWidth="1"/>
    <col min="11005" max="11005" width="8.5703125" style="3" customWidth="1"/>
    <col min="11006" max="11006" width="8" style="3" customWidth="1"/>
    <col min="11007" max="11007" width="7.7109375" style="3" customWidth="1"/>
    <col min="11008" max="11008" width="8.28515625" style="3" customWidth="1"/>
    <col min="11009" max="11010" width="9.5703125" style="3" customWidth="1"/>
    <col min="11011" max="11011" width="20.140625" style="3" customWidth="1"/>
    <col min="11012" max="11248" width="9.140625" style="3"/>
    <col min="11249" max="11249" width="27.42578125" style="3" customWidth="1"/>
    <col min="11250" max="11250" width="6.85546875" style="3" customWidth="1"/>
    <col min="11251" max="11257" width="0" style="3" hidden="1" customWidth="1"/>
    <col min="11258" max="11258" width="8.7109375" style="3" customWidth="1"/>
    <col min="11259" max="11259" width="10" style="3" customWidth="1"/>
    <col min="11260" max="11260" width="8.7109375" style="3" customWidth="1"/>
    <col min="11261" max="11261" width="8.5703125" style="3" customWidth="1"/>
    <col min="11262" max="11262" width="8" style="3" customWidth="1"/>
    <col min="11263" max="11263" width="7.7109375" style="3" customWidth="1"/>
    <col min="11264" max="11264" width="8.28515625" style="3" customWidth="1"/>
    <col min="11265" max="11266" width="9.5703125" style="3" customWidth="1"/>
    <col min="11267" max="11267" width="20.140625" style="3" customWidth="1"/>
    <col min="11268" max="11504" width="9.140625" style="3"/>
    <col min="11505" max="11505" width="27.42578125" style="3" customWidth="1"/>
    <col min="11506" max="11506" width="6.85546875" style="3" customWidth="1"/>
    <col min="11507" max="11513" width="0" style="3" hidden="1" customWidth="1"/>
    <col min="11514" max="11514" width="8.7109375" style="3" customWidth="1"/>
    <col min="11515" max="11515" width="10" style="3" customWidth="1"/>
    <col min="11516" max="11516" width="8.7109375" style="3" customWidth="1"/>
    <col min="11517" max="11517" width="8.5703125" style="3" customWidth="1"/>
    <col min="11518" max="11518" width="8" style="3" customWidth="1"/>
    <col min="11519" max="11519" width="7.7109375" style="3" customWidth="1"/>
    <col min="11520" max="11520" width="8.28515625" style="3" customWidth="1"/>
    <col min="11521" max="11522" width="9.5703125" style="3" customWidth="1"/>
    <col min="11523" max="11523" width="20.140625" style="3" customWidth="1"/>
    <col min="11524" max="11760" width="9.140625" style="3"/>
    <col min="11761" max="11761" width="27.42578125" style="3" customWidth="1"/>
    <col min="11762" max="11762" width="6.85546875" style="3" customWidth="1"/>
    <col min="11763" max="11769" width="0" style="3" hidden="1" customWidth="1"/>
    <col min="11770" max="11770" width="8.7109375" style="3" customWidth="1"/>
    <col min="11771" max="11771" width="10" style="3" customWidth="1"/>
    <col min="11772" max="11772" width="8.7109375" style="3" customWidth="1"/>
    <col min="11773" max="11773" width="8.5703125" style="3" customWidth="1"/>
    <col min="11774" max="11774" width="8" style="3" customWidth="1"/>
    <col min="11775" max="11775" width="7.7109375" style="3" customWidth="1"/>
    <col min="11776" max="11776" width="8.28515625" style="3" customWidth="1"/>
    <col min="11777" max="11778" width="9.5703125" style="3" customWidth="1"/>
    <col min="11779" max="11779" width="20.140625" style="3" customWidth="1"/>
    <col min="11780" max="12016" width="9.140625" style="3"/>
    <col min="12017" max="12017" width="27.42578125" style="3" customWidth="1"/>
    <col min="12018" max="12018" width="6.85546875" style="3" customWidth="1"/>
    <col min="12019" max="12025" width="0" style="3" hidden="1" customWidth="1"/>
    <col min="12026" max="12026" width="8.7109375" style="3" customWidth="1"/>
    <col min="12027" max="12027" width="10" style="3" customWidth="1"/>
    <col min="12028" max="12028" width="8.7109375" style="3" customWidth="1"/>
    <col min="12029" max="12029" width="8.5703125" style="3" customWidth="1"/>
    <col min="12030" max="12030" width="8" style="3" customWidth="1"/>
    <col min="12031" max="12031" width="7.7109375" style="3" customWidth="1"/>
    <col min="12032" max="12032" width="8.28515625" style="3" customWidth="1"/>
    <col min="12033" max="12034" width="9.5703125" style="3" customWidth="1"/>
    <col min="12035" max="12035" width="20.140625" style="3" customWidth="1"/>
    <col min="12036" max="12272" width="9.140625" style="3"/>
    <col min="12273" max="12273" width="27.42578125" style="3" customWidth="1"/>
    <col min="12274" max="12274" width="6.85546875" style="3" customWidth="1"/>
    <col min="12275" max="12281" width="0" style="3" hidden="1" customWidth="1"/>
    <col min="12282" max="12282" width="8.7109375" style="3" customWidth="1"/>
    <col min="12283" max="12283" width="10" style="3" customWidth="1"/>
    <col min="12284" max="12284" width="8.7109375" style="3" customWidth="1"/>
    <col min="12285" max="12285" width="8.5703125" style="3" customWidth="1"/>
    <col min="12286" max="12286" width="8" style="3" customWidth="1"/>
    <col min="12287" max="12287" width="7.7109375" style="3" customWidth="1"/>
    <col min="12288" max="12288" width="8.28515625" style="3" customWidth="1"/>
    <col min="12289" max="12290" width="9.5703125" style="3" customWidth="1"/>
    <col min="12291" max="12291" width="20.140625" style="3" customWidth="1"/>
    <col min="12292" max="12528" width="9.140625" style="3"/>
    <col min="12529" max="12529" width="27.42578125" style="3" customWidth="1"/>
    <col min="12530" max="12530" width="6.85546875" style="3" customWidth="1"/>
    <col min="12531" max="12537" width="0" style="3" hidden="1" customWidth="1"/>
    <col min="12538" max="12538" width="8.7109375" style="3" customWidth="1"/>
    <col min="12539" max="12539" width="10" style="3" customWidth="1"/>
    <col min="12540" max="12540" width="8.7109375" style="3" customWidth="1"/>
    <col min="12541" max="12541" width="8.5703125" style="3" customWidth="1"/>
    <col min="12542" max="12542" width="8" style="3" customWidth="1"/>
    <col min="12543" max="12543" width="7.7109375" style="3" customWidth="1"/>
    <col min="12544" max="12544" width="8.28515625" style="3" customWidth="1"/>
    <col min="12545" max="12546" width="9.5703125" style="3" customWidth="1"/>
    <col min="12547" max="12547" width="20.140625" style="3" customWidth="1"/>
    <col min="12548" max="12784" width="9.140625" style="3"/>
    <col min="12785" max="12785" width="27.42578125" style="3" customWidth="1"/>
    <col min="12786" max="12786" width="6.85546875" style="3" customWidth="1"/>
    <col min="12787" max="12793" width="0" style="3" hidden="1" customWidth="1"/>
    <col min="12794" max="12794" width="8.7109375" style="3" customWidth="1"/>
    <col min="12795" max="12795" width="10" style="3" customWidth="1"/>
    <col min="12796" max="12796" width="8.7109375" style="3" customWidth="1"/>
    <col min="12797" max="12797" width="8.5703125" style="3" customWidth="1"/>
    <col min="12798" max="12798" width="8" style="3" customWidth="1"/>
    <col min="12799" max="12799" width="7.7109375" style="3" customWidth="1"/>
    <col min="12800" max="12800" width="8.28515625" style="3" customWidth="1"/>
    <col min="12801" max="12802" width="9.5703125" style="3" customWidth="1"/>
    <col min="12803" max="12803" width="20.140625" style="3" customWidth="1"/>
    <col min="12804" max="13040" width="9.140625" style="3"/>
    <col min="13041" max="13041" width="27.42578125" style="3" customWidth="1"/>
    <col min="13042" max="13042" width="6.85546875" style="3" customWidth="1"/>
    <col min="13043" max="13049" width="0" style="3" hidden="1" customWidth="1"/>
    <col min="13050" max="13050" width="8.7109375" style="3" customWidth="1"/>
    <col min="13051" max="13051" width="10" style="3" customWidth="1"/>
    <col min="13052" max="13052" width="8.7109375" style="3" customWidth="1"/>
    <col min="13053" max="13053" width="8.5703125" style="3" customWidth="1"/>
    <col min="13054" max="13054" width="8" style="3" customWidth="1"/>
    <col min="13055" max="13055" width="7.7109375" style="3" customWidth="1"/>
    <col min="13056" max="13056" width="8.28515625" style="3" customWidth="1"/>
    <col min="13057" max="13058" width="9.5703125" style="3" customWidth="1"/>
    <col min="13059" max="13059" width="20.140625" style="3" customWidth="1"/>
    <col min="13060" max="13296" width="9.140625" style="3"/>
    <col min="13297" max="13297" width="27.42578125" style="3" customWidth="1"/>
    <col min="13298" max="13298" width="6.85546875" style="3" customWidth="1"/>
    <col min="13299" max="13305" width="0" style="3" hidden="1" customWidth="1"/>
    <col min="13306" max="13306" width="8.7109375" style="3" customWidth="1"/>
    <col min="13307" max="13307" width="10" style="3" customWidth="1"/>
    <col min="13308" max="13308" width="8.7109375" style="3" customWidth="1"/>
    <col min="13309" max="13309" width="8.5703125" style="3" customWidth="1"/>
    <col min="13310" max="13310" width="8" style="3" customWidth="1"/>
    <col min="13311" max="13311" width="7.7109375" style="3" customWidth="1"/>
    <col min="13312" max="13312" width="8.28515625" style="3" customWidth="1"/>
    <col min="13313" max="13314" width="9.5703125" style="3" customWidth="1"/>
    <col min="13315" max="13315" width="20.140625" style="3" customWidth="1"/>
    <col min="13316" max="13552" width="9.140625" style="3"/>
    <col min="13553" max="13553" width="27.42578125" style="3" customWidth="1"/>
    <col min="13554" max="13554" width="6.85546875" style="3" customWidth="1"/>
    <col min="13555" max="13561" width="0" style="3" hidden="1" customWidth="1"/>
    <col min="13562" max="13562" width="8.7109375" style="3" customWidth="1"/>
    <col min="13563" max="13563" width="10" style="3" customWidth="1"/>
    <col min="13564" max="13564" width="8.7109375" style="3" customWidth="1"/>
    <col min="13565" max="13565" width="8.5703125" style="3" customWidth="1"/>
    <col min="13566" max="13566" width="8" style="3" customWidth="1"/>
    <col min="13567" max="13567" width="7.7109375" style="3" customWidth="1"/>
    <col min="13568" max="13568" width="8.28515625" style="3" customWidth="1"/>
    <col min="13569" max="13570" width="9.5703125" style="3" customWidth="1"/>
    <col min="13571" max="13571" width="20.140625" style="3" customWidth="1"/>
    <col min="13572" max="13808" width="9.140625" style="3"/>
    <col min="13809" max="13809" width="27.42578125" style="3" customWidth="1"/>
    <col min="13810" max="13810" width="6.85546875" style="3" customWidth="1"/>
    <col min="13811" max="13817" width="0" style="3" hidden="1" customWidth="1"/>
    <col min="13818" max="13818" width="8.7109375" style="3" customWidth="1"/>
    <col min="13819" max="13819" width="10" style="3" customWidth="1"/>
    <col min="13820" max="13820" width="8.7109375" style="3" customWidth="1"/>
    <col min="13821" max="13821" width="8.5703125" style="3" customWidth="1"/>
    <col min="13822" max="13822" width="8" style="3" customWidth="1"/>
    <col min="13823" max="13823" width="7.7109375" style="3" customWidth="1"/>
    <col min="13824" max="13824" width="8.28515625" style="3" customWidth="1"/>
    <col min="13825" max="13826" width="9.5703125" style="3" customWidth="1"/>
    <col min="13827" max="13827" width="20.140625" style="3" customWidth="1"/>
    <col min="13828" max="14064" width="9.140625" style="3"/>
    <col min="14065" max="14065" width="27.42578125" style="3" customWidth="1"/>
    <col min="14066" max="14066" width="6.85546875" style="3" customWidth="1"/>
    <col min="14067" max="14073" width="0" style="3" hidden="1" customWidth="1"/>
    <col min="14074" max="14074" width="8.7109375" style="3" customWidth="1"/>
    <col min="14075" max="14075" width="10" style="3" customWidth="1"/>
    <col min="14076" max="14076" width="8.7109375" style="3" customWidth="1"/>
    <col min="14077" max="14077" width="8.5703125" style="3" customWidth="1"/>
    <col min="14078" max="14078" width="8" style="3" customWidth="1"/>
    <col min="14079" max="14079" width="7.7109375" style="3" customWidth="1"/>
    <col min="14080" max="14080" width="8.28515625" style="3" customWidth="1"/>
    <col min="14081" max="14082" width="9.5703125" style="3" customWidth="1"/>
    <col min="14083" max="14083" width="20.140625" style="3" customWidth="1"/>
    <col min="14084" max="14320" width="9.140625" style="3"/>
    <col min="14321" max="14321" width="27.42578125" style="3" customWidth="1"/>
    <col min="14322" max="14322" width="6.85546875" style="3" customWidth="1"/>
    <col min="14323" max="14329" width="0" style="3" hidden="1" customWidth="1"/>
    <col min="14330" max="14330" width="8.7109375" style="3" customWidth="1"/>
    <col min="14331" max="14331" width="10" style="3" customWidth="1"/>
    <col min="14332" max="14332" width="8.7109375" style="3" customWidth="1"/>
    <col min="14333" max="14333" width="8.5703125" style="3" customWidth="1"/>
    <col min="14334" max="14334" width="8" style="3" customWidth="1"/>
    <col min="14335" max="14335" width="7.7109375" style="3" customWidth="1"/>
    <col min="14336" max="14336" width="8.28515625" style="3" customWidth="1"/>
    <col min="14337" max="14338" width="9.5703125" style="3" customWidth="1"/>
    <col min="14339" max="14339" width="20.140625" style="3" customWidth="1"/>
    <col min="14340" max="14576" width="9.140625" style="3"/>
    <col min="14577" max="14577" width="27.42578125" style="3" customWidth="1"/>
    <col min="14578" max="14578" width="6.85546875" style="3" customWidth="1"/>
    <col min="14579" max="14585" width="0" style="3" hidden="1" customWidth="1"/>
    <col min="14586" max="14586" width="8.7109375" style="3" customWidth="1"/>
    <col min="14587" max="14587" width="10" style="3" customWidth="1"/>
    <col min="14588" max="14588" width="8.7109375" style="3" customWidth="1"/>
    <col min="14589" max="14589" width="8.5703125" style="3" customWidth="1"/>
    <col min="14590" max="14590" width="8" style="3" customWidth="1"/>
    <col min="14591" max="14591" width="7.7109375" style="3" customWidth="1"/>
    <col min="14592" max="14592" width="8.28515625" style="3" customWidth="1"/>
    <col min="14593" max="14594" width="9.5703125" style="3" customWidth="1"/>
    <col min="14595" max="14595" width="20.140625" style="3" customWidth="1"/>
    <col min="14596" max="14832" width="9.140625" style="3"/>
    <col min="14833" max="14833" width="27.42578125" style="3" customWidth="1"/>
    <col min="14834" max="14834" width="6.85546875" style="3" customWidth="1"/>
    <col min="14835" max="14841" width="0" style="3" hidden="1" customWidth="1"/>
    <col min="14842" max="14842" width="8.7109375" style="3" customWidth="1"/>
    <col min="14843" max="14843" width="10" style="3" customWidth="1"/>
    <col min="14844" max="14844" width="8.7109375" style="3" customWidth="1"/>
    <col min="14845" max="14845" width="8.5703125" style="3" customWidth="1"/>
    <col min="14846" max="14846" width="8" style="3" customWidth="1"/>
    <col min="14847" max="14847" width="7.7109375" style="3" customWidth="1"/>
    <col min="14848" max="14848" width="8.28515625" style="3" customWidth="1"/>
    <col min="14849" max="14850" width="9.5703125" style="3" customWidth="1"/>
    <col min="14851" max="14851" width="20.140625" style="3" customWidth="1"/>
    <col min="14852" max="15088" width="9.140625" style="3"/>
    <col min="15089" max="15089" width="27.42578125" style="3" customWidth="1"/>
    <col min="15090" max="15090" width="6.85546875" style="3" customWidth="1"/>
    <col min="15091" max="15097" width="0" style="3" hidden="1" customWidth="1"/>
    <col min="15098" max="15098" width="8.7109375" style="3" customWidth="1"/>
    <col min="15099" max="15099" width="10" style="3" customWidth="1"/>
    <col min="15100" max="15100" width="8.7109375" style="3" customWidth="1"/>
    <col min="15101" max="15101" width="8.5703125" style="3" customWidth="1"/>
    <col min="15102" max="15102" width="8" style="3" customWidth="1"/>
    <col min="15103" max="15103" width="7.7109375" style="3" customWidth="1"/>
    <col min="15104" max="15104" width="8.28515625" style="3" customWidth="1"/>
    <col min="15105" max="15106" width="9.5703125" style="3" customWidth="1"/>
    <col min="15107" max="15107" width="20.140625" style="3" customWidth="1"/>
    <col min="15108" max="15344" width="9.140625" style="3"/>
    <col min="15345" max="15345" width="27.42578125" style="3" customWidth="1"/>
    <col min="15346" max="15346" width="6.85546875" style="3" customWidth="1"/>
    <col min="15347" max="15353" width="0" style="3" hidden="1" customWidth="1"/>
    <col min="15354" max="15354" width="8.7109375" style="3" customWidth="1"/>
    <col min="15355" max="15355" width="10" style="3" customWidth="1"/>
    <col min="15356" max="15356" width="8.7109375" style="3" customWidth="1"/>
    <col min="15357" max="15357" width="8.5703125" style="3" customWidth="1"/>
    <col min="15358" max="15358" width="8" style="3" customWidth="1"/>
    <col min="15359" max="15359" width="7.7109375" style="3" customWidth="1"/>
    <col min="15360" max="15360" width="8.28515625" style="3" customWidth="1"/>
    <col min="15361" max="15362" width="9.5703125" style="3" customWidth="1"/>
    <col min="15363" max="15363" width="20.140625" style="3" customWidth="1"/>
    <col min="15364" max="15600" width="9.140625" style="3"/>
    <col min="15601" max="15601" width="27.42578125" style="3" customWidth="1"/>
    <col min="15602" max="15602" width="6.85546875" style="3" customWidth="1"/>
    <col min="15603" max="15609" width="0" style="3" hidden="1" customWidth="1"/>
    <col min="15610" max="15610" width="8.7109375" style="3" customWidth="1"/>
    <col min="15611" max="15611" width="10" style="3" customWidth="1"/>
    <col min="15612" max="15612" width="8.7109375" style="3" customWidth="1"/>
    <col min="15613" max="15613" width="8.5703125" style="3" customWidth="1"/>
    <col min="15614" max="15614" width="8" style="3" customWidth="1"/>
    <col min="15615" max="15615" width="7.7109375" style="3" customWidth="1"/>
    <col min="15616" max="15616" width="8.28515625" style="3" customWidth="1"/>
    <col min="15617" max="15618" width="9.5703125" style="3" customWidth="1"/>
    <col min="15619" max="15619" width="20.140625" style="3" customWidth="1"/>
    <col min="15620" max="15856" width="9.140625" style="3"/>
    <col min="15857" max="15857" width="27.42578125" style="3" customWidth="1"/>
    <col min="15858" max="15858" width="6.85546875" style="3" customWidth="1"/>
    <col min="15859" max="15865" width="0" style="3" hidden="1" customWidth="1"/>
    <col min="15866" max="15866" width="8.7109375" style="3" customWidth="1"/>
    <col min="15867" max="15867" width="10" style="3" customWidth="1"/>
    <col min="15868" max="15868" width="8.7109375" style="3" customWidth="1"/>
    <col min="15869" max="15869" width="8.5703125" style="3" customWidth="1"/>
    <col min="15870" max="15870" width="8" style="3" customWidth="1"/>
    <col min="15871" max="15871" width="7.7109375" style="3" customWidth="1"/>
    <col min="15872" max="15872" width="8.28515625" style="3" customWidth="1"/>
    <col min="15873" max="15874" width="9.5703125" style="3" customWidth="1"/>
    <col min="15875" max="15875" width="20.140625" style="3" customWidth="1"/>
    <col min="15876" max="16112" width="9.140625" style="3"/>
    <col min="16113" max="16113" width="27.42578125" style="3" customWidth="1"/>
    <col min="16114" max="16114" width="6.85546875" style="3" customWidth="1"/>
    <col min="16115" max="16121" width="0" style="3" hidden="1" customWidth="1"/>
    <col min="16122" max="16122" width="8.7109375" style="3" customWidth="1"/>
    <col min="16123" max="16123" width="10" style="3" customWidth="1"/>
    <col min="16124" max="16124" width="8.7109375" style="3" customWidth="1"/>
    <col min="16125" max="16125" width="8.5703125" style="3" customWidth="1"/>
    <col min="16126" max="16126" width="8" style="3" customWidth="1"/>
    <col min="16127" max="16127" width="7.7109375" style="3" customWidth="1"/>
    <col min="16128" max="16128" width="8.28515625" style="3" customWidth="1"/>
    <col min="16129" max="16130" width="9.5703125" style="3" customWidth="1"/>
    <col min="16131" max="16131" width="20.140625" style="3" customWidth="1"/>
    <col min="16132" max="16384" width="9.140625" style="3"/>
  </cols>
  <sheetData>
    <row r="1" spans="1:17" ht="18" customHeight="1" x14ac:dyDescent="0.25">
      <c r="E1" s="2" t="s">
        <v>0</v>
      </c>
      <c r="L1" s="2" t="s">
        <v>172</v>
      </c>
      <c r="M1" s="2"/>
      <c r="N1" s="2"/>
    </row>
    <row r="2" spans="1:17" ht="12" customHeight="1" x14ac:dyDescent="0.25">
      <c r="E2" s="2" t="s">
        <v>1</v>
      </c>
      <c r="F2" s="2"/>
      <c r="G2" s="2"/>
      <c r="H2" s="2"/>
      <c r="L2" s="2" t="s">
        <v>2</v>
      </c>
      <c r="M2" s="2"/>
      <c r="N2" s="2"/>
      <c r="O2" s="2"/>
    </row>
    <row r="3" spans="1:17" ht="12.75" customHeight="1" x14ac:dyDescent="0.25">
      <c r="E3" s="2" t="s">
        <v>3</v>
      </c>
      <c r="F3" s="2"/>
      <c r="G3" s="2"/>
      <c r="H3" s="2"/>
      <c r="L3" s="2" t="s">
        <v>4</v>
      </c>
      <c r="M3" s="2"/>
      <c r="N3" s="2"/>
      <c r="O3" s="2"/>
    </row>
    <row r="4" spans="1:17" ht="12.75" customHeight="1" x14ac:dyDescent="0.25">
      <c r="E4" s="2" t="s">
        <v>5</v>
      </c>
      <c r="F4" s="2"/>
      <c r="G4" s="2"/>
      <c r="H4" s="2"/>
      <c r="L4" s="2" t="s">
        <v>5</v>
      </c>
      <c r="M4" s="2"/>
      <c r="N4" s="2"/>
      <c r="O4" s="2"/>
    </row>
    <row r="5" spans="1:17" ht="12.75" customHeight="1" x14ac:dyDescent="0.25">
      <c r="E5" s="2"/>
      <c r="F5" s="2"/>
      <c r="G5" s="2"/>
      <c r="H5" s="2"/>
      <c r="M5" s="2"/>
      <c r="N5" s="2"/>
      <c r="O5" s="2"/>
      <c r="P5" s="2"/>
    </row>
    <row r="6" spans="1:17" ht="12.75" customHeight="1" x14ac:dyDescent="0.25">
      <c r="D6" s="2"/>
      <c r="E6" s="2"/>
      <c r="F6" s="2"/>
      <c r="G6" s="2"/>
    </row>
    <row r="7" spans="1:17" ht="15.75" x14ac:dyDescent="0.25">
      <c r="A7" s="47" t="s">
        <v>6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</row>
    <row r="8" spans="1:17" ht="54.75" customHeight="1" x14ac:dyDescent="0.2">
      <c r="A8" s="51" t="s">
        <v>173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</row>
    <row r="9" spans="1:17" ht="12" customHeight="1" x14ac:dyDescent="0.25">
      <c r="A9" s="47" t="s">
        <v>174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</row>
    <row r="10" spans="1:17" ht="33.75" customHeight="1" x14ac:dyDescent="0.25">
      <c r="A10" s="52" t="s">
        <v>179</v>
      </c>
      <c r="B10" s="53" t="s">
        <v>176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</row>
    <row r="11" spans="1:17" ht="26.25" customHeight="1" x14ac:dyDescent="0.25">
      <c r="A11" s="52" t="s">
        <v>180</v>
      </c>
      <c r="B11" s="53" t="s">
        <v>177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</row>
    <row r="12" spans="1:17" ht="32.25" customHeight="1" x14ac:dyDescent="0.25">
      <c r="A12" s="52" t="s">
        <v>178</v>
      </c>
      <c r="B12" s="54" t="s">
        <v>181</v>
      </c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</row>
    <row r="13" spans="1:17" ht="25.5" customHeight="1" x14ac:dyDescent="0.25">
      <c r="A13" s="4" t="s">
        <v>7</v>
      </c>
    </row>
    <row r="14" spans="1:17" ht="28.5" customHeight="1" x14ac:dyDescent="0.25">
      <c r="A14" s="4" t="s">
        <v>8</v>
      </c>
      <c r="P14" s="1" t="s">
        <v>175</v>
      </c>
    </row>
    <row r="15" spans="1:17" ht="30" customHeight="1" x14ac:dyDescent="0.2">
      <c r="A15" s="48"/>
      <c r="B15" s="49" t="s">
        <v>9</v>
      </c>
      <c r="C15" s="49" t="s">
        <v>10</v>
      </c>
      <c r="D15" s="49" t="s">
        <v>11</v>
      </c>
      <c r="E15" s="49" t="s">
        <v>12</v>
      </c>
      <c r="F15" s="45" t="s">
        <v>13</v>
      </c>
      <c r="G15" s="45"/>
      <c r="H15" s="45"/>
      <c r="I15" s="45"/>
      <c r="J15" s="49" t="s">
        <v>14</v>
      </c>
      <c r="K15" s="49" t="s">
        <v>15</v>
      </c>
      <c r="L15" s="49" t="s">
        <v>16</v>
      </c>
      <c r="M15" s="45" t="s">
        <v>13</v>
      </c>
      <c r="N15" s="45"/>
      <c r="O15" s="45"/>
      <c r="P15" s="45"/>
      <c r="Q15" s="5"/>
    </row>
    <row r="16" spans="1:17" ht="37.5" customHeight="1" x14ac:dyDescent="0.2">
      <c r="A16" s="48"/>
      <c r="B16" s="50"/>
      <c r="C16" s="50"/>
      <c r="D16" s="50"/>
      <c r="E16" s="50"/>
      <c r="F16" s="6" t="s">
        <v>17</v>
      </c>
      <c r="G16" s="6" t="s">
        <v>18</v>
      </c>
      <c r="H16" s="6" t="s">
        <v>19</v>
      </c>
      <c r="I16" s="6" t="s">
        <v>20</v>
      </c>
      <c r="J16" s="50"/>
      <c r="K16" s="50"/>
      <c r="L16" s="50"/>
      <c r="M16" s="6" t="s">
        <v>17</v>
      </c>
      <c r="N16" s="6" t="s">
        <v>18</v>
      </c>
      <c r="O16" s="6" t="s">
        <v>19</v>
      </c>
      <c r="P16" s="6" t="s">
        <v>20</v>
      </c>
      <c r="Q16" s="5"/>
    </row>
    <row r="17" spans="1:17" x14ac:dyDescent="0.2">
      <c r="A17" s="6">
        <v>1</v>
      </c>
      <c r="B17" s="6">
        <v>2</v>
      </c>
      <c r="C17" s="6">
        <v>3</v>
      </c>
      <c r="D17" s="6">
        <v>4</v>
      </c>
      <c r="E17" s="6">
        <v>5</v>
      </c>
      <c r="F17" s="6">
        <v>6</v>
      </c>
      <c r="G17" s="6">
        <v>7</v>
      </c>
      <c r="H17" s="6">
        <v>8</v>
      </c>
      <c r="I17" s="6">
        <v>9</v>
      </c>
      <c r="J17" s="6"/>
      <c r="K17" s="6"/>
      <c r="L17" s="6"/>
      <c r="M17" s="6">
        <v>6</v>
      </c>
      <c r="N17" s="6">
        <v>7</v>
      </c>
      <c r="O17" s="6">
        <v>8</v>
      </c>
      <c r="P17" s="6">
        <v>9</v>
      </c>
      <c r="Q17" s="5"/>
    </row>
    <row r="18" spans="1:17" ht="17.25" customHeight="1" x14ac:dyDescent="0.2">
      <c r="A18" s="7" t="s">
        <v>21</v>
      </c>
      <c r="B18" s="6"/>
      <c r="C18" s="6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</row>
    <row r="19" spans="1:17" ht="30.75" customHeight="1" x14ac:dyDescent="0.2">
      <c r="A19" s="10" t="s">
        <v>22</v>
      </c>
      <c r="B19" s="11">
        <v>1</v>
      </c>
      <c r="C19" s="11">
        <v>4268.6000000000004</v>
      </c>
      <c r="D19" s="11">
        <v>4309.8</v>
      </c>
      <c r="E19" s="12">
        <f>F19+G19+H19+I19</f>
        <v>4321</v>
      </c>
      <c r="F19" s="11">
        <v>1111.3</v>
      </c>
      <c r="G19" s="11">
        <v>1133.5999999999999</v>
      </c>
      <c r="H19" s="11">
        <v>1090.5</v>
      </c>
      <c r="I19" s="12">
        <v>985.6</v>
      </c>
      <c r="J19" s="12">
        <v>14699.8</v>
      </c>
      <c r="K19" s="12">
        <v>9992.5</v>
      </c>
      <c r="L19" s="12">
        <v>870.9</v>
      </c>
      <c r="M19" s="12">
        <v>211.5</v>
      </c>
      <c r="N19" s="12">
        <v>219.8</v>
      </c>
      <c r="O19" s="12">
        <v>219.8</v>
      </c>
      <c r="P19" s="12">
        <v>219.8</v>
      </c>
      <c r="Q19" s="13"/>
    </row>
    <row r="20" spans="1:17" ht="19.5" customHeight="1" x14ac:dyDescent="0.2">
      <c r="A20" s="10" t="s">
        <v>23</v>
      </c>
      <c r="B20" s="11">
        <v>2</v>
      </c>
      <c r="C20" s="12">
        <v>219.3</v>
      </c>
      <c r="D20" s="14">
        <v>215.4</v>
      </c>
      <c r="E20" s="12">
        <f>F20+G20+H20+I20</f>
        <v>223.8</v>
      </c>
      <c r="F20" s="11">
        <v>52.8</v>
      </c>
      <c r="G20" s="11">
        <v>65.7</v>
      </c>
      <c r="H20" s="12">
        <v>59.1</v>
      </c>
      <c r="I20" s="11">
        <v>46.2</v>
      </c>
      <c r="J20" s="12">
        <v>1338.6</v>
      </c>
      <c r="K20" s="12">
        <v>845</v>
      </c>
      <c r="L20" s="12">
        <v>134.30000000000001</v>
      </c>
      <c r="M20" s="12">
        <v>33.200000000000003</v>
      </c>
      <c r="N20" s="12">
        <v>33.700000000000003</v>
      </c>
      <c r="O20" s="12">
        <v>33.700000000000003</v>
      </c>
      <c r="P20" s="12">
        <v>33.700000000000003</v>
      </c>
      <c r="Q20" s="15"/>
    </row>
    <row r="21" spans="1:17" ht="17.25" customHeight="1" x14ac:dyDescent="0.2">
      <c r="A21" s="10" t="s">
        <v>24</v>
      </c>
      <c r="B21" s="11">
        <v>3</v>
      </c>
      <c r="C21" s="11"/>
      <c r="D21" s="14"/>
      <c r="E21" s="11"/>
      <c r="F21" s="11"/>
      <c r="G21" s="11"/>
      <c r="H21" s="11"/>
      <c r="I21" s="11"/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5"/>
    </row>
    <row r="22" spans="1:17" ht="15.75" customHeight="1" x14ac:dyDescent="0.2">
      <c r="A22" s="10" t="s">
        <v>25</v>
      </c>
      <c r="B22" s="11">
        <v>4</v>
      </c>
      <c r="C22" s="11"/>
      <c r="D22" s="17"/>
      <c r="E22" s="11"/>
      <c r="F22" s="11"/>
      <c r="G22" s="11"/>
      <c r="H22" s="11"/>
      <c r="I22" s="11"/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5"/>
    </row>
    <row r="23" spans="1:17" ht="25.5" customHeight="1" x14ac:dyDescent="0.2">
      <c r="A23" s="10" t="s">
        <v>26</v>
      </c>
      <c r="B23" s="11">
        <v>5</v>
      </c>
      <c r="C23" s="11"/>
      <c r="D23" s="17"/>
      <c r="E23" s="11"/>
      <c r="F23" s="11"/>
      <c r="G23" s="11"/>
      <c r="H23" s="11"/>
      <c r="I23" s="11"/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5"/>
    </row>
    <row r="24" spans="1:17" ht="42" customHeight="1" x14ac:dyDescent="0.2">
      <c r="A24" s="7" t="s">
        <v>27</v>
      </c>
      <c r="B24" s="18">
        <v>6</v>
      </c>
      <c r="C24" s="14">
        <f t="shared" ref="C24:P24" si="0">C19-C20</f>
        <v>4049.3</v>
      </c>
      <c r="D24" s="14">
        <f t="shared" si="0"/>
        <v>4094.4</v>
      </c>
      <c r="E24" s="14">
        <f t="shared" si="0"/>
        <v>4097.2</v>
      </c>
      <c r="F24" s="14">
        <f t="shared" si="0"/>
        <v>1058.5</v>
      </c>
      <c r="G24" s="14">
        <f t="shared" si="0"/>
        <v>1067.8999999999999</v>
      </c>
      <c r="H24" s="14">
        <f t="shared" si="0"/>
        <v>1031.4000000000001</v>
      </c>
      <c r="I24" s="14">
        <f t="shared" si="0"/>
        <v>939.4</v>
      </c>
      <c r="J24" s="19">
        <f t="shared" si="0"/>
        <v>13361.199999999999</v>
      </c>
      <c r="K24" s="19">
        <f>K19-K20</f>
        <v>9147.5</v>
      </c>
      <c r="L24" s="19">
        <f t="shared" si="0"/>
        <v>736.59999999999991</v>
      </c>
      <c r="M24" s="19">
        <f t="shared" si="0"/>
        <v>178.3</v>
      </c>
      <c r="N24" s="19">
        <f t="shared" si="0"/>
        <v>186.10000000000002</v>
      </c>
      <c r="O24" s="19">
        <f t="shared" si="0"/>
        <v>186.10000000000002</v>
      </c>
      <c r="P24" s="19">
        <f t="shared" si="0"/>
        <v>186.10000000000002</v>
      </c>
      <c r="Q24" s="20"/>
    </row>
    <row r="25" spans="1:17" ht="26.25" customHeight="1" x14ac:dyDescent="0.2">
      <c r="A25" s="10" t="s">
        <v>28</v>
      </c>
      <c r="B25" s="11">
        <v>7</v>
      </c>
      <c r="C25" s="11">
        <f>C26</f>
        <v>2.5</v>
      </c>
      <c r="D25" s="21"/>
      <c r="E25" s="11"/>
      <c r="F25" s="11"/>
      <c r="G25" s="11"/>
      <c r="H25" s="11"/>
      <c r="I25" s="11"/>
      <c r="J25" s="12">
        <v>1.1000000000000001</v>
      </c>
      <c r="K25" s="12">
        <v>5.8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5"/>
    </row>
    <row r="26" spans="1:17" ht="25.5" customHeight="1" x14ac:dyDescent="0.2">
      <c r="A26" s="10" t="s">
        <v>29</v>
      </c>
      <c r="B26" s="11"/>
      <c r="C26" s="11">
        <v>2.5</v>
      </c>
      <c r="D26" s="21"/>
      <c r="E26" s="11"/>
      <c r="F26" s="11"/>
      <c r="G26" s="11"/>
      <c r="H26" s="11"/>
      <c r="I26" s="11"/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5"/>
    </row>
    <row r="27" spans="1:17" ht="25.5" x14ac:dyDescent="0.2">
      <c r="A27" s="10" t="s">
        <v>30</v>
      </c>
      <c r="B27" s="11">
        <v>8</v>
      </c>
      <c r="C27" s="11"/>
      <c r="D27" s="17"/>
      <c r="E27" s="11"/>
      <c r="F27" s="11"/>
      <c r="G27" s="11"/>
      <c r="H27" s="11"/>
      <c r="I27" s="11"/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5"/>
    </row>
    <row r="28" spans="1:17" ht="28.5" customHeight="1" x14ac:dyDescent="0.2">
      <c r="A28" s="10" t="s">
        <v>31</v>
      </c>
      <c r="B28" s="11">
        <v>9</v>
      </c>
      <c r="C28" s="12">
        <f>C29</f>
        <v>15.3</v>
      </c>
      <c r="D28" s="17">
        <v>8.1999999999999993</v>
      </c>
      <c r="E28" s="12">
        <f t="shared" ref="E28:P28" si="1">E29</f>
        <v>0</v>
      </c>
      <c r="F28" s="12">
        <f t="shared" si="1"/>
        <v>0</v>
      </c>
      <c r="G28" s="12">
        <f t="shared" si="1"/>
        <v>0</v>
      </c>
      <c r="H28" s="12">
        <f t="shared" si="1"/>
        <v>0</v>
      </c>
      <c r="I28" s="12">
        <f t="shared" si="1"/>
        <v>0</v>
      </c>
      <c r="J28" s="12">
        <v>0</v>
      </c>
      <c r="K28" s="12">
        <v>42.3</v>
      </c>
      <c r="L28" s="12">
        <v>0</v>
      </c>
      <c r="M28" s="12">
        <f t="shared" si="1"/>
        <v>0</v>
      </c>
      <c r="N28" s="12">
        <f t="shared" si="1"/>
        <v>0</v>
      </c>
      <c r="O28" s="12">
        <f t="shared" si="1"/>
        <v>0</v>
      </c>
      <c r="P28" s="12">
        <f t="shared" si="1"/>
        <v>0</v>
      </c>
      <c r="Q28" s="13"/>
    </row>
    <row r="29" spans="1:17" ht="18" customHeight="1" x14ac:dyDescent="0.2">
      <c r="A29" s="10" t="s">
        <v>32</v>
      </c>
      <c r="B29" s="11"/>
      <c r="C29" s="12">
        <v>15.3</v>
      </c>
      <c r="D29" s="17">
        <v>8.1999999999999993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3"/>
    </row>
    <row r="30" spans="1:17" ht="17.25" customHeight="1" x14ac:dyDescent="0.2">
      <c r="A30" s="10" t="s">
        <v>33</v>
      </c>
      <c r="B30" s="11">
        <v>10</v>
      </c>
      <c r="C30" s="12">
        <f>C31</f>
        <v>113</v>
      </c>
      <c r="D30" s="14"/>
      <c r="E30" s="12"/>
      <c r="F30" s="12"/>
      <c r="G30" s="12"/>
      <c r="H30" s="12"/>
      <c r="I30" s="12"/>
      <c r="J30" s="12">
        <v>48.9</v>
      </c>
      <c r="K30" s="12">
        <v>23.4</v>
      </c>
      <c r="L30" s="12">
        <v>55.4</v>
      </c>
      <c r="M30" s="12">
        <v>20.8</v>
      </c>
      <c r="N30" s="12">
        <v>10.199999999999999</v>
      </c>
      <c r="O30" s="12">
        <v>10.199999999999999</v>
      </c>
      <c r="P30" s="12">
        <v>14.2</v>
      </c>
      <c r="Q30" s="22"/>
    </row>
    <row r="31" spans="1:17" ht="65.25" customHeight="1" x14ac:dyDescent="0.2">
      <c r="A31" s="10" t="s">
        <v>34</v>
      </c>
      <c r="B31" s="11">
        <v>11</v>
      </c>
      <c r="C31" s="23">
        <v>113</v>
      </c>
      <c r="D31" s="14"/>
      <c r="E31" s="12"/>
      <c r="F31" s="12"/>
      <c r="G31" s="12"/>
      <c r="H31" s="12"/>
      <c r="I31" s="12"/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3"/>
    </row>
    <row r="32" spans="1:17" ht="18.75" customHeight="1" x14ac:dyDescent="0.2">
      <c r="A32" s="7" t="s">
        <v>35</v>
      </c>
      <c r="B32" s="18">
        <v>12</v>
      </c>
      <c r="C32" s="24">
        <f>C24+C25+C28+C30</f>
        <v>4180.1000000000004</v>
      </c>
      <c r="D32" s="24">
        <v>4102.6000000000004</v>
      </c>
      <c r="E32" s="24">
        <f>E24+E25+E27+E28+E30+E31</f>
        <v>4097.2</v>
      </c>
      <c r="F32" s="24">
        <f>F24+F25+F27+F28+F30+F31</f>
        <v>1058.5</v>
      </c>
      <c r="G32" s="24">
        <f>G24+G25+G27+G28+G30+G31</f>
        <v>1067.8999999999999</v>
      </c>
      <c r="H32" s="24">
        <f>H24+H25+H27+H28+H30+H31</f>
        <v>1031.4000000000001</v>
      </c>
      <c r="I32" s="24">
        <f>I24+I25+I27+I28+I30+I31</f>
        <v>939.4</v>
      </c>
      <c r="J32" s="24">
        <f t="shared" ref="J32:P32" si="2">ROUND(J24+J25+J27+J28+J30+J31,2)</f>
        <v>13411.2</v>
      </c>
      <c r="K32" s="24">
        <f>ROUND(K24+K25+K27+K28+K30+K31,2)</f>
        <v>9219</v>
      </c>
      <c r="L32" s="24">
        <f t="shared" si="2"/>
        <v>792</v>
      </c>
      <c r="M32" s="24">
        <f t="shared" si="2"/>
        <v>199.1</v>
      </c>
      <c r="N32" s="24">
        <f t="shared" si="2"/>
        <v>196.3</v>
      </c>
      <c r="O32" s="24">
        <f t="shared" si="2"/>
        <v>196.3</v>
      </c>
      <c r="P32" s="24">
        <f t="shared" si="2"/>
        <v>200.3</v>
      </c>
      <c r="Q32" s="25"/>
    </row>
    <row r="33" spans="1:17" ht="17.25" customHeight="1" x14ac:dyDescent="0.2">
      <c r="A33" s="7" t="s">
        <v>36</v>
      </c>
      <c r="B33" s="11"/>
      <c r="C33" s="11"/>
      <c r="D33" s="17"/>
      <c r="E33" s="12"/>
      <c r="F33" s="11"/>
      <c r="G33" s="11"/>
      <c r="H33" s="11"/>
      <c r="I33" s="11"/>
      <c r="J33" s="12"/>
      <c r="K33" s="12"/>
      <c r="L33" s="12"/>
      <c r="M33" s="12"/>
      <c r="N33" s="12"/>
      <c r="O33" s="12"/>
      <c r="P33" s="12"/>
      <c r="Q33" s="15"/>
    </row>
    <row r="34" spans="1:17" ht="40.5" customHeight="1" x14ac:dyDescent="0.2">
      <c r="A34" s="7" t="s">
        <v>37</v>
      </c>
      <c r="B34" s="18">
        <v>13</v>
      </c>
      <c r="C34" s="24">
        <v>2237.4</v>
      </c>
      <c r="D34" s="24">
        <v>1744.3</v>
      </c>
      <c r="E34" s="24">
        <f>F34+G34+H34+I34</f>
        <v>2175.7999999999997</v>
      </c>
      <c r="F34" s="18">
        <v>536.70000000000005</v>
      </c>
      <c r="G34" s="18">
        <v>591.9</v>
      </c>
      <c r="H34" s="18">
        <v>561.79999999999995</v>
      </c>
      <c r="I34" s="18">
        <v>485.4</v>
      </c>
      <c r="J34" s="24">
        <v>6935.1</v>
      </c>
      <c r="K34" s="24">
        <v>5506.6</v>
      </c>
      <c r="L34" s="24">
        <f>M34+N34+O34+P34</f>
        <v>21.6</v>
      </c>
      <c r="M34" s="26">
        <v>3.6</v>
      </c>
      <c r="N34" s="26">
        <v>6</v>
      </c>
      <c r="O34" s="26">
        <v>6</v>
      </c>
      <c r="P34" s="26">
        <v>6</v>
      </c>
      <c r="Q34" s="27"/>
    </row>
    <row r="35" spans="1:17" ht="32.25" customHeight="1" x14ac:dyDescent="0.2">
      <c r="A35" s="7" t="s">
        <v>38</v>
      </c>
      <c r="B35" s="18">
        <v>14</v>
      </c>
      <c r="C35" s="24">
        <v>1171</v>
      </c>
      <c r="D35" s="24">
        <v>1302.4000000000001</v>
      </c>
      <c r="E35" s="24">
        <f>F35+G35+H35+I35</f>
        <v>1175.1999999999998</v>
      </c>
      <c r="F35" s="24">
        <f>F36+F37+F40</f>
        <v>293.89999999999998</v>
      </c>
      <c r="G35" s="24">
        <f>G36+G37+G40</f>
        <v>293.69999999999993</v>
      </c>
      <c r="H35" s="24">
        <f>H36+H37+H40</f>
        <v>293.99999999999994</v>
      </c>
      <c r="I35" s="24">
        <f>I36+I37+I40</f>
        <v>293.59999999999997</v>
      </c>
      <c r="J35" s="24">
        <f t="shared" ref="J35:P35" si="3">J36+J37+J38+J39+J40</f>
        <v>3153.7</v>
      </c>
      <c r="K35" s="24">
        <f t="shared" si="3"/>
        <v>2895.7</v>
      </c>
      <c r="L35" s="24">
        <f t="shared" si="3"/>
        <v>644.9</v>
      </c>
      <c r="M35" s="24">
        <f t="shared" si="3"/>
        <v>164.29999999999998</v>
      </c>
      <c r="N35" s="24">
        <f t="shared" si="3"/>
        <v>159.89999999999998</v>
      </c>
      <c r="O35" s="24">
        <f t="shared" si="3"/>
        <v>161.1</v>
      </c>
      <c r="P35" s="24">
        <f t="shared" si="3"/>
        <v>159.59999999999997</v>
      </c>
      <c r="Q35" s="25"/>
    </row>
    <row r="36" spans="1:17" ht="39" customHeight="1" x14ac:dyDescent="0.2">
      <c r="A36" s="10" t="s">
        <v>39</v>
      </c>
      <c r="B36" s="11" t="s">
        <v>40</v>
      </c>
      <c r="C36" s="12">
        <v>67.099999999999994</v>
      </c>
      <c r="D36" s="14">
        <v>56.2</v>
      </c>
      <c r="E36" s="12">
        <f>F36+G36+H36+I36</f>
        <v>56.2</v>
      </c>
      <c r="F36" s="12">
        <f>'[1]админ.помесячно ф.'!$E$69</f>
        <v>14.2</v>
      </c>
      <c r="G36" s="12">
        <f>'[1]админ.помесячно ф.'!$F$69</f>
        <v>14</v>
      </c>
      <c r="H36" s="12">
        <f>'[1]админ.помесячно ф.'!$J$69</f>
        <v>14</v>
      </c>
      <c r="I36" s="12">
        <f>'[1]админ.помесячно ф.'!$K$69</f>
        <v>14</v>
      </c>
      <c r="J36" s="12">
        <v>149.30000000000001</v>
      </c>
      <c r="K36" s="12">
        <v>71.599999999999994</v>
      </c>
      <c r="L36" s="12">
        <v>1</v>
      </c>
      <c r="M36" s="12">
        <v>0</v>
      </c>
      <c r="N36" s="12">
        <v>0</v>
      </c>
      <c r="O36" s="12">
        <v>1</v>
      </c>
      <c r="P36" s="12">
        <v>0</v>
      </c>
      <c r="Q36" s="28"/>
    </row>
    <row r="37" spans="1:17" ht="40.5" customHeight="1" x14ac:dyDescent="0.2">
      <c r="A37" s="10" t="s">
        <v>41</v>
      </c>
      <c r="B37" s="11" t="s">
        <v>42</v>
      </c>
      <c r="C37" s="12">
        <v>76.900000000000006</v>
      </c>
      <c r="D37" s="14">
        <v>73</v>
      </c>
      <c r="E37" s="12">
        <f>F37+G37+H37+I37</f>
        <v>73</v>
      </c>
      <c r="F37" s="12">
        <f>'[1]админ.помесячно ф.'!$E$70</f>
        <v>18.2</v>
      </c>
      <c r="G37" s="12">
        <f>'[1]админ.помесячно ф.'!$F$70</f>
        <v>18.2</v>
      </c>
      <c r="H37" s="12">
        <f>'[1]админ.помесячно ф.'!$J$70</f>
        <v>18.399999999999999</v>
      </c>
      <c r="I37" s="12">
        <f>'[1]админ.помесячно ф.'!$K$70</f>
        <v>18.2</v>
      </c>
      <c r="J37" s="12">
        <v>114</v>
      </c>
      <c r="K37" s="12">
        <v>78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3"/>
    </row>
    <row r="38" spans="1:17" ht="29.25" customHeight="1" x14ac:dyDescent="0.2">
      <c r="A38" s="10" t="s">
        <v>43</v>
      </c>
      <c r="B38" s="11" t="s">
        <v>44</v>
      </c>
      <c r="C38" s="12"/>
      <c r="D38" s="14"/>
      <c r="E38" s="12"/>
      <c r="F38" s="12"/>
      <c r="G38" s="12"/>
      <c r="H38" s="12"/>
      <c r="I38" s="12"/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3"/>
    </row>
    <row r="39" spans="1:17" ht="29.25" customHeight="1" x14ac:dyDescent="0.2">
      <c r="A39" s="10" t="s">
        <v>45</v>
      </c>
      <c r="B39" s="11" t="s">
        <v>46</v>
      </c>
      <c r="C39" s="12"/>
      <c r="D39" s="14"/>
      <c r="E39" s="12"/>
      <c r="F39" s="12"/>
      <c r="G39" s="12"/>
      <c r="H39" s="12"/>
      <c r="I39" s="12"/>
      <c r="J39" s="12">
        <v>160.19999999999999</v>
      </c>
      <c r="K39" s="12">
        <v>103.1</v>
      </c>
      <c r="L39" s="12">
        <v>15.4</v>
      </c>
      <c r="M39" s="12">
        <v>3.6</v>
      </c>
      <c r="N39" s="12">
        <v>3.8</v>
      </c>
      <c r="O39" s="12">
        <v>3.9</v>
      </c>
      <c r="P39" s="12">
        <v>4.0999999999999996</v>
      </c>
      <c r="Q39" s="13"/>
    </row>
    <row r="40" spans="1:17" ht="28.5" customHeight="1" x14ac:dyDescent="0.2">
      <c r="A40" s="10" t="s">
        <v>47</v>
      </c>
      <c r="B40" s="11" t="s">
        <v>48</v>
      </c>
      <c r="C40" s="12">
        <v>1027</v>
      </c>
      <c r="D40" s="12">
        <v>1173.2</v>
      </c>
      <c r="E40" s="12">
        <f>E41+E42+E43+E44+E45+E46+E47</f>
        <v>1046</v>
      </c>
      <c r="F40" s="12">
        <f>F41+F42+F43+F44+F45+F46+F47</f>
        <v>261.5</v>
      </c>
      <c r="G40" s="12">
        <f>G41+G42+G43+G44+G45+G46+G47</f>
        <v>261.49999999999994</v>
      </c>
      <c r="H40" s="12">
        <f>H41+H42+H43+H44+H45+H46+H47</f>
        <v>261.59999999999997</v>
      </c>
      <c r="I40" s="12">
        <f>I41+I42+I43+I44+I45+I46+I47</f>
        <v>261.39999999999998</v>
      </c>
      <c r="J40" s="12">
        <f t="shared" ref="J40:P40" si="4">J41+J42+J43+J44+J45+J46+J47</f>
        <v>2730.2</v>
      </c>
      <c r="K40" s="12">
        <f>K41+K42+K43+K44+K45+K46+K47</f>
        <v>2643</v>
      </c>
      <c r="L40" s="12">
        <v>628.5</v>
      </c>
      <c r="M40" s="12">
        <f t="shared" si="4"/>
        <v>160.69999999999999</v>
      </c>
      <c r="N40" s="12">
        <f t="shared" si="4"/>
        <v>156.09999999999997</v>
      </c>
      <c r="O40" s="12">
        <f t="shared" si="4"/>
        <v>156.19999999999999</v>
      </c>
      <c r="P40" s="12">
        <f t="shared" si="4"/>
        <v>155.49999999999997</v>
      </c>
      <c r="Q40" s="13"/>
    </row>
    <row r="41" spans="1:17" ht="42.75" customHeight="1" x14ac:dyDescent="0.2">
      <c r="A41" s="10" t="s">
        <v>49</v>
      </c>
      <c r="B41" s="11" t="s">
        <v>50</v>
      </c>
      <c r="C41" s="12">
        <v>818.2</v>
      </c>
      <c r="D41" s="14">
        <v>967.7</v>
      </c>
      <c r="E41" s="12">
        <f t="shared" ref="E41:E47" si="5">F41+G41+H41+I41</f>
        <v>865.09999999999991</v>
      </c>
      <c r="F41" s="12">
        <v>216.3</v>
      </c>
      <c r="G41" s="12">
        <v>216.2</v>
      </c>
      <c r="H41" s="12">
        <v>216.3</v>
      </c>
      <c r="I41" s="12">
        <v>216.3</v>
      </c>
      <c r="J41" s="12">
        <v>2609.6999999999998</v>
      </c>
      <c r="K41" s="12">
        <v>2529</v>
      </c>
      <c r="L41" s="12">
        <v>603.70000000000005</v>
      </c>
      <c r="M41" s="12">
        <f>150.3+1.2</f>
        <v>151.5</v>
      </c>
      <c r="N41" s="12">
        <v>150.9</v>
      </c>
      <c r="O41" s="12">
        <v>150.9</v>
      </c>
      <c r="P41" s="12">
        <v>150.4</v>
      </c>
      <c r="Q41" s="13"/>
    </row>
    <row r="42" spans="1:17" ht="66" customHeight="1" x14ac:dyDescent="0.2">
      <c r="A42" s="10" t="s">
        <v>51</v>
      </c>
      <c r="B42" s="11" t="s">
        <v>52</v>
      </c>
      <c r="C42" s="12">
        <v>102.2</v>
      </c>
      <c r="D42" s="14">
        <v>122.7</v>
      </c>
      <c r="E42" s="12">
        <f t="shared" si="5"/>
        <v>100.8</v>
      </c>
      <c r="F42" s="12">
        <v>25.2</v>
      </c>
      <c r="G42" s="12">
        <v>25.2</v>
      </c>
      <c r="H42" s="12">
        <v>25.2</v>
      </c>
      <c r="I42" s="12">
        <v>25.2</v>
      </c>
      <c r="J42" s="12">
        <v>5.3</v>
      </c>
      <c r="K42" s="12">
        <v>3.4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3"/>
    </row>
    <row r="43" spans="1:17" ht="21" customHeight="1" x14ac:dyDescent="0.2">
      <c r="A43" s="10" t="s">
        <v>53</v>
      </c>
      <c r="B43" s="11" t="s">
        <v>54</v>
      </c>
      <c r="C43" s="12">
        <v>3.4</v>
      </c>
      <c r="D43" s="14">
        <v>2.9</v>
      </c>
      <c r="E43" s="12">
        <f t="shared" si="5"/>
        <v>4</v>
      </c>
      <c r="F43" s="12">
        <v>1</v>
      </c>
      <c r="G43" s="12">
        <v>1</v>
      </c>
      <c r="H43" s="12">
        <v>1</v>
      </c>
      <c r="I43" s="12">
        <v>1</v>
      </c>
      <c r="J43" s="12">
        <v>6</v>
      </c>
      <c r="K43" s="12">
        <v>4.7</v>
      </c>
      <c r="L43" s="12">
        <v>2.8</v>
      </c>
      <c r="M43" s="12">
        <v>0.7</v>
      </c>
      <c r="N43" s="12">
        <v>0.7</v>
      </c>
      <c r="O43" s="12">
        <v>0.7</v>
      </c>
      <c r="P43" s="12">
        <v>0.7</v>
      </c>
      <c r="Q43" s="13"/>
    </row>
    <row r="44" spans="1:17" ht="20.25" customHeight="1" x14ac:dyDescent="0.2">
      <c r="A44" s="10" t="s">
        <v>55</v>
      </c>
      <c r="B44" s="11" t="s">
        <v>56</v>
      </c>
      <c r="C44" s="12">
        <v>51.6</v>
      </c>
      <c r="D44" s="14">
        <v>35.200000000000003</v>
      </c>
      <c r="E44" s="12">
        <f t="shared" si="5"/>
        <v>37</v>
      </c>
      <c r="F44" s="12">
        <v>10</v>
      </c>
      <c r="G44" s="12">
        <v>9.5</v>
      </c>
      <c r="H44" s="12">
        <v>9</v>
      </c>
      <c r="I44" s="12">
        <v>8.5</v>
      </c>
      <c r="J44" s="12">
        <v>25.5</v>
      </c>
      <c r="K44" s="12">
        <v>31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3"/>
    </row>
    <row r="45" spans="1:17" ht="25.5" customHeight="1" x14ac:dyDescent="0.2">
      <c r="A45" s="10" t="s">
        <v>57</v>
      </c>
      <c r="B45" s="11" t="s">
        <v>58</v>
      </c>
      <c r="C45" s="12">
        <v>15.6</v>
      </c>
      <c r="D45" s="14">
        <v>14.3</v>
      </c>
      <c r="E45" s="12">
        <f t="shared" si="5"/>
        <v>16.8</v>
      </c>
      <c r="F45" s="12">
        <v>4.2</v>
      </c>
      <c r="G45" s="12">
        <v>4.2</v>
      </c>
      <c r="H45" s="12">
        <v>4.2</v>
      </c>
      <c r="I45" s="12">
        <v>4.2</v>
      </c>
      <c r="J45" s="12">
        <v>7.1</v>
      </c>
      <c r="K45" s="12">
        <v>5.3</v>
      </c>
      <c r="L45" s="12">
        <v>2.2000000000000002</v>
      </c>
      <c r="M45" s="12">
        <v>0.5</v>
      </c>
      <c r="N45" s="12">
        <v>0.6</v>
      </c>
      <c r="O45" s="12">
        <v>0.5</v>
      </c>
      <c r="P45" s="12">
        <v>0.6</v>
      </c>
      <c r="Q45" s="13"/>
    </row>
    <row r="46" spans="1:17" ht="38.25" customHeight="1" x14ac:dyDescent="0.2">
      <c r="A46" s="10" t="s">
        <v>59</v>
      </c>
      <c r="B46" s="11" t="s">
        <v>60</v>
      </c>
      <c r="C46" s="12">
        <v>9.1999999999999993</v>
      </c>
      <c r="D46" s="14">
        <v>9.4</v>
      </c>
      <c r="E46" s="12">
        <f t="shared" si="5"/>
        <v>9.3999999999999986</v>
      </c>
      <c r="F46" s="12">
        <f>'[1]админ.помесячно ф.'!$E$80</f>
        <v>2.2999999999999998</v>
      </c>
      <c r="G46" s="12">
        <f>'[1]админ.помесячно ф.'!$F$80</f>
        <v>2.4</v>
      </c>
      <c r="H46" s="12">
        <f>'[1]админ.помесячно ф.'!$J$80</f>
        <v>2.4</v>
      </c>
      <c r="I46" s="12">
        <f>'[1]админ.помесячно ф.'!$K$80</f>
        <v>2.2999999999999998</v>
      </c>
      <c r="J46" s="12">
        <v>13.9</v>
      </c>
      <c r="K46" s="12">
        <v>17.7</v>
      </c>
      <c r="L46" s="12">
        <v>7.9</v>
      </c>
      <c r="M46" s="12">
        <v>2.9</v>
      </c>
      <c r="N46" s="12">
        <v>1.7</v>
      </c>
      <c r="O46" s="12">
        <v>1.7</v>
      </c>
      <c r="P46" s="12">
        <v>1.6</v>
      </c>
      <c r="Q46" s="28"/>
    </row>
    <row r="47" spans="1:17" ht="51.75" customHeight="1" x14ac:dyDescent="0.2">
      <c r="A47" s="10" t="s">
        <v>61</v>
      </c>
      <c r="B47" s="11" t="s">
        <v>62</v>
      </c>
      <c r="C47" s="12">
        <v>26.8</v>
      </c>
      <c r="D47" s="14">
        <v>21</v>
      </c>
      <c r="E47" s="12">
        <f t="shared" si="5"/>
        <v>12.9</v>
      </c>
      <c r="F47" s="12">
        <v>2.5</v>
      </c>
      <c r="G47" s="12">
        <v>3</v>
      </c>
      <c r="H47" s="12">
        <v>3.5</v>
      </c>
      <c r="I47" s="12">
        <v>3.9</v>
      </c>
      <c r="J47" s="12">
        <v>62.7</v>
      </c>
      <c r="K47" s="12">
        <v>51.9</v>
      </c>
      <c r="L47" s="12">
        <v>11.9</v>
      </c>
      <c r="M47" s="12">
        <v>5.0999999999999996</v>
      </c>
      <c r="N47" s="12">
        <v>2.2000000000000002</v>
      </c>
      <c r="O47" s="12">
        <v>2.4</v>
      </c>
      <c r="P47" s="12">
        <v>2.2000000000000002</v>
      </c>
      <c r="Q47" s="13"/>
    </row>
    <row r="48" spans="1:17" ht="27.75" customHeight="1" x14ac:dyDescent="0.2">
      <c r="A48" s="7" t="s">
        <v>63</v>
      </c>
      <c r="B48" s="18">
        <v>15</v>
      </c>
      <c r="C48" s="18">
        <v>30.3</v>
      </c>
      <c r="D48" s="29">
        <v>42.5</v>
      </c>
      <c r="E48" s="24">
        <f>E50+E51+E52+E49</f>
        <v>20.3</v>
      </c>
      <c r="F48" s="24">
        <f>F50+F51+F52+F49</f>
        <v>3.3000000000000003</v>
      </c>
      <c r="G48" s="24">
        <f>G50+G51+G52+G49</f>
        <v>5.3</v>
      </c>
      <c r="H48" s="24">
        <f>H50+H51+H52+H49</f>
        <v>5.7</v>
      </c>
      <c r="I48" s="24">
        <f>I50+I51+I52+I49</f>
        <v>6</v>
      </c>
      <c r="J48" s="24">
        <f t="shared" ref="J48:P48" si="6">J49+J50+J51+J52</f>
        <v>444.3</v>
      </c>
      <c r="K48" s="24">
        <f>K49+K50+K51+K52</f>
        <v>353.8</v>
      </c>
      <c r="L48" s="24">
        <f t="shared" si="6"/>
        <v>0</v>
      </c>
      <c r="M48" s="24">
        <f t="shared" si="6"/>
        <v>0</v>
      </c>
      <c r="N48" s="24">
        <f t="shared" si="6"/>
        <v>0</v>
      </c>
      <c r="O48" s="24">
        <f t="shared" si="6"/>
        <v>0</v>
      </c>
      <c r="P48" s="24">
        <f t="shared" si="6"/>
        <v>0</v>
      </c>
      <c r="Q48" s="25"/>
    </row>
    <row r="49" spans="1:17" ht="39.75" customHeight="1" x14ac:dyDescent="0.2">
      <c r="A49" s="10" t="s">
        <v>64</v>
      </c>
      <c r="B49" s="11" t="s">
        <v>65</v>
      </c>
      <c r="C49" s="11"/>
      <c r="D49" s="17"/>
      <c r="E49" s="12"/>
      <c r="F49" s="11"/>
      <c r="G49" s="11"/>
      <c r="H49" s="11"/>
      <c r="I49" s="11"/>
      <c r="J49" s="12">
        <v>431.3</v>
      </c>
      <c r="K49" s="12">
        <v>335.9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5"/>
    </row>
    <row r="50" spans="1:17" ht="18" customHeight="1" x14ac:dyDescent="0.2">
      <c r="A50" s="10" t="s">
        <v>55</v>
      </c>
      <c r="B50" s="11" t="s">
        <v>66</v>
      </c>
      <c r="C50" s="11">
        <v>0.4</v>
      </c>
      <c r="D50" s="17">
        <v>0.3</v>
      </c>
      <c r="E50" s="12">
        <f>F50+G50+H50+I50</f>
        <v>3.8</v>
      </c>
      <c r="F50" s="31">
        <v>1.1000000000000001</v>
      </c>
      <c r="G50" s="31">
        <v>1</v>
      </c>
      <c r="H50" s="31">
        <v>0.9</v>
      </c>
      <c r="I50" s="31">
        <v>0.8</v>
      </c>
      <c r="J50" s="12">
        <v>3.3</v>
      </c>
      <c r="K50" s="12">
        <v>9.6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32"/>
    </row>
    <row r="51" spans="1:17" ht="27" customHeight="1" x14ac:dyDescent="0.2">
      <c r="A51" s="10" t="s">
        <v>67</v>
      </c>
      <c r="B51" s="11" t="s">
        <v>68</v>
      </c>
      <c r="C51" s="11">
        <v>29.8</v>
      </c>
      <c r="D51" s="17">
        <v>41.2</v>
      </c>
      <c r="E51" s="12">
        <f>F51+G51+H51+I51</f>
        <v>15.5</v>
      </c>
      <c r="F51" s="12">
        <v>2</v>
      </c>
      <c r="G51" s="12">
        <v>4</v>
      </c>
      <c r="H51" s="12">
        <v>4.5</v>
      </c>
      <c r="I51" s="12">
        <v>5</v>
      </c>
      <c r="J51" s="12">
        <v>0.4</v>
      </c>
      <c r="K51" s="12">
        <v>0.5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3"/>
    </row>
    <row r="52" spans="1:17" ht="20.25" customHeight="1" x14ac:dyDescent="0.2">
      <c r="A52" s="10" t="s">
        <v>69</v>
      </c>
      <c r="B52" s="11" t="s">
        <v>70</v>
      </c>
      <c r="C52" s="11">
        <v>0.1</v>
      </c>
      <c r="D52" s="17">
        <v>1</v>
      </c>
      <c r="E52" s="12">
        <f>F52+G52+H52+I52</f>
        <v>1</v>
      </c>
      <c r="F52" s="12">
        <v>0.2</v>
      </c>
      <c r="G52" s="12">
        <v>0.3</v>
      </c>
      <c r="H52" s="12">
        <v>0.3</v>
      </c>
      <c r="I52" s="12">
        <v>0.2</v>
      </c>
      <c r="J52" s="12">
        <v>9.3000000000000007</v>
      </c>
      <c r="K52" s="12">
        <v>7.8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3"/>
    </row>
    <row r="53" spans="1:17" ht="31.5" customHeight="1" x14ac:dyDescent="0.2">
      <c r="A53" s="7" t="s">
        <v>71</v>
      </c>
      <c r="B53" s="18">
        <v>16</v>
      </c>
      <c r="C53" s="18">
        <v>103.7</v>
      </c>
      <c r="D53" s="18">
        <v>75.8</v>
      </c>
      <c r="E53" s="24">
        <f>E55+E56+E57+E54</f>
        <v>75.399999999999991</v>
      </c>
      <c r="F53" s="18">
        <f>F54+F55+F56+F57</f>
        <v>19.7</v>
      </c>
      <c r="G53" s="18">
        <f>G54+G55+G56+G57</f>
        <v>18.7</v>
      </c>
      <c r="H53" s="18">
        <f>H54+H55+H56+H57</f>
        <v>18.600000000000001</v>
      </c>
      <c r="I53" s="18">
        <f>I54+I55+I56+I57</f>
        <v>18.400000000000002</v>
      </c>
      <c r="J53" s="24">
        <v>55.1</v>
      </c>
      <c r="K53" s="24">
        <v>64.400000000000006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7"/>
    </row>
    <row r="54" spans="1:17" ht="31.5" customHeight="1" x14ac:dyDescent="0.2">
      <c r="A54" s="10" t="s">
        <v>72</v>
      </c>
      <c r="B54" s="11" t="s">
        <v>73</v>
      </c>
      <c r="C54" s="12">
        <v>9.6999999999999993</v>
      </c>
      <c r="D54" s="14">
        <v>11.7</v>
      </c>
      <c r="E54" s="12">
        <f>F54+G54+H54+I54</f>
        <v>2</v>
      </c>
      <c r="F54" s="12">
        <v>0.5</v>
      </c>
      <c r="G54" s="12">
        <v>0.5</v>
      </c>
      <c r="H54" s="12">
        <v>0.5</v>
      </c>
      <c r="I54" s="12">
        <v>0.5</v>
      </c>
      <c r="J54" s="12">
        <v>24.2</v>
      </c>
      <c r="K54" s="12">
        <v>11.8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3"/>
    </row>
    <row r="55" spans="1:17" ht="27" customHeight="1" x14ac:dyDescent="0.2">
      <c r="A55" s="10" t="s">
        <v>74</v>
      </c>
      <c r="B55" s="11" t="s">
        <v>75</v>
      </c>
      <c r="C55" s="12">
        <v>1</v>
      </c>
      <c r="D55" s="14">
        <v>1</v>
      </c>
      <c r="E55" s="12">
        <f>F55+G55+H55+I55</f>
        <v>1</v>
      </c>
      <c r="F55" s="12">
        <v>0.2</v>
      </c>
      <c r="G55" s="12">
        <v>0.3</v>
      </c>
      <c r="H55" s="12">
        <v>0.2</v>
      </c>
      <c r="I55" s="12">
        <v>0.3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3"/>
    </row>
    <row r="56" spans="1:17" ht="30.75" customHeight="1" x14ac:dyDescent="0.2">
      <c r="A56" s="10" t="s">
        <v>76</v>
      </c>
      <c r="B56" s="11" t="s">
        <v>77</v>
      </c>
      <c r="C56" s="12">
        <v>92.9</v>
      </c>
      <c r="D56" s="14">
        <v>4.8</v>
      </c>
      <c r="E56" s="12">
        <f>F56+G56+H56+I56</f>
        <v>4.8</v>
      </c>
      <c r="F56" s="12">
        <f>'[1]другие помес.ф.'!$D$33</f>
        <v>1</v>
      </c>
      <c r="G56" s="12">
        <f>'[1]другие помес.ф.'!$E$33</f>
        <v>1.4</v>
      </c>
      <c r="H56" s="12">
        <f>'[1]другие помес.ф.'!$F$33</f>
        <v>1.4</v>
      </c>
      <c r="I56" s="12">
        <f>'[1]другие помес.ф.'!$G$33</f>
        <v>1</v>
      </c>
      <c r="J56" s="12">
        <v>30.9</v>
      </c>
      <c r="K56" s="12">
        <v>52.6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3"/>
    </row>
    <row r="57" spans="1:17" ht="18" customHeight="1" x14ac:dyDescent="0.2">
      <c r="A57" s="10" t="s">
        <v>78</v>
      </c>
      <c r="B57" s="11" t="s">
        <v>79</v>
      </c>
      <c r="C57" s="12">
        <v>0.1</v>
      </c>
      <c r="D57" s="14">
        <v>58.3</v>
      </c>
      <c r="E57" s="12">
        <v>67.599999999999994</v>
      </c>
      <c r="F57" s="12">
        <v>18</v>
      </c>
      <c r="G57" s="12">
        <v>16.5</v>
      </c>
      <c r="H57" s="12">
        <v>16.5</v>
      </c>
      <c r="I57" s="12">
        <v>16.600000000000001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3"/>
    </row>
    <row r="58" spans="1:17" ht="27" customHeight="1" x14ac:dyDescent="0.2">
      <c r="A58" s="10" t="s">
        <v>80</v>
      </c>
      <c r="B58" s="11">
        <v>17</v>
      </c>
      <c r="C58" s="11"/>
      <c r="D58" s="17"/>
      <c r="E58" s="11"/>
      <c r="F58" s="11"/>
      <c r="G58" s="11"/>
      <c r="H58" s="11"/>
      <c r="I58" s="11"/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5"/>
    </row>
    <row r="59" spans="1:17" ht="25.5" customHeight="1" x14ac:dyDescent="0.2">
      <c r="A59" s="10" t="s">
        <v>81</v>
      </c>
      <c r="B59" s="11">
        <v>18</v>
      </c>
      <c r="C59" s="11"/>
      <c r="D59" s="17"/>
      <c r="E59" s="11"/>
      <c r="F59" s="11"/>
      <c r="G59" s="11"/>
      <c r="H59" s="11"/>
      <c r="I59" s="11"/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5"/>
    </row>
    <row r="60" spans="1:17" ht="21.75" customHeight="1" x14ac:dyDescent="0.2">
      <c r="A60" s="7" t="s">
        <v>82</v>
      </c>
      <c r="B60" s="18">
        <v>19</v>
      </c>
      <c r="C60" s="24">
        <v>31</v>
      </c>
      <c r="D60" s="24">
        <v>50</v>
      </c>
      <c r="E60" s="24">
        <f>E61</f>
        <v>50</v>
      </c>
      <c r="F60" s="24">
        <f>F61</f>
        <v>10</v>
      </c>
      <c r="G60" s="24">
        <f>G61</f>
        <v>15</v>
      </c>
      <c r="H60" s="24">
        <f>H61</f>
        <v>15</v>
      </c>
      <c r="I60" s="24">
        <f>I61</f>
        <v>10</v>
      </c>
      <c r="J60" s="24">
        <v>4</v>
      </c>
      <c r="K60" s="24">
        <v>0.1</v>
      </c>
      <c r="L60" s="24">
        <v>63.1</v>
      </c>
      <c r="M60" s="24">
        <v>23.1</v>
      </c>
      <c r="N60" s="24">
        <v>12</v>
      </c>
      <c r="O60" s="24">
        <v>12</v>
      </c>
      <c r="P60" s="24">
        <v>16</v>
      </c>
      <c r="Q60" s="25"/>
    </row>
    <row r="61" spans="1:17" ht="27.75" customHeight="1" x14ac:dyDescent="0.2">
      <c r="A61" s="10" t="s">
        <v>83</v>
      </c>
      <c r="B61" s="11"/>
      <c r="C61" s="12">
        <v>31</v>
      </c>
      <c r="D61" s="14">
        <v>50</v>
      </c>
      <c r="E61" s="12">
        <f>F61+G61+H61+I61</f>
        <v>50</v>
      </c>
      <c r="F61" s="12">
        <v>10</v>
      </c>
      <c r="G61" s="12">
        <v>15</v>
      </c>
      <c r="H61" s="12">
        <v>15</v>
      </c>
      <c r="I61" s="12">
        <v>10</v>
      </c>
      <c r="J61" s="12">
        <v>4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3"/>
    </row>
    <row r="62" spans="1:17" ht="27.75" customHeight="1" x14ac:dyDescent="0.2">
      <c r="A62" s="10" t="s">
        <v>84</v>
      </c>
      <c r="B62" s="11">
        <v>20</v>
      </c>
      <c r="C62" s="12">
        <v>160.4</v>
      </c>
      <c r="D62" s="14">
        <v>195.2</v>
      </c>
      <c r="E62" s="12">
        <f>(E24-E34-E35-E48-E53)*0.16</f>
        <v>104.08000000000006</v>
      </c>
      <c r="F62" s="12"/>
      <c r="G62" s="12"/>
      <c r="H62" s="12"/>
      <c r="I62" s="12">
        <f>E62</f>
        <v>104.08000000000006</v>
      </c>
      <c r="J62" s="12">
        <v>507.4</v>
      </c>
      <c r="K62" s="12">
        <v>71.7</v>
      </c>
      <c r="L62" s="12">
        <f>(L32-L34-L35-L48-L53-L60)*0.18</f>
        <v>11.231999999999999</v>
      </c>
      <c r="M62" s="12">
        <f>(M32-M34-M35-M48-M53-M60)*0.18</f>
        <v>1.4580000000000028</v>
      </c>
      <c r="N62" s="12">
        <f>(N32-N34-N35-N48-N53-N60)*0.18</f>
        <v>3.3120000000000061</v>
      </c>
      <c r="O62" s="12">
        <f>(O32-O34-O35-O48-O53-O60)*0.18</f>
        <v>3.0960000000000027</v>
      </c>
      <c r="P62" s="12">
        <f>(P32-P34-P35-P48-P53-P60)*0.18</f>
        <v>3.3660000000000081</v>
      </c>
      <c r="Q62" s="25"/>
    </row>
    <row r="63" spans="1:17" ht="27.75" customHeight="1" x14ac:dyDescent="0.2">
      <c r="A63" s="10" t="s">
        <v>85</v>
      </c>
      <c r="B63" s="11">
        <v>21</v>
      </c>
      <c r="C63" s="11"/>
      <c r="D63" s="17"/>
      <c r="E63" s="11"/>
      <c r="F63" s="11"/>
      <c r="G63" s="11"/>
      <c r="H63" s="11"/>
      <c r="I63" s="11"/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5"/>
    </row>
    <row r="64" spans="1:17" ht="18.75" customHeight="1" x14ac:dyDescent="0.2">
      <c r="A64" s="7" t="s">
        <v>86</v>
      </c>
      <c r="B64" s="18">
        <v>22</v>
      </c>
      <c r="C64" s="24">
        <f t="shared" ref="C64:I64" si="7">C62+C60+C53+C48+C35+C34</f>
        <v>3733.8</v>
      </c>
      <c r="D64" s="24">
        <f t="shared" si="7"/>
        <v>3410.2</v>
      </c>
      <c r="E64" s="24">
        <f t="shared" si="7"/>
        <v>3600.7799999999997</v>
      </c>
      <c r="F64" s="24">
        <f t="shared" si="7"/>
        <v>863.6</v>
      </c>
      <c r="G64" s="24">
        <f t="shared" si="7"/>
        <v>924.59999999999991</v>
      </c>
      <c r="H64" s="24">
        <f t="shared" si="7"/>
        <v>895.09999999999991</v>
      </c>
      <c r="I64" s="24">
        <f t="shared" si="7"/>
        <v>917.48</v>
      </c>
      <c r="J64" s="24">
        <f t="shared" ref="J64:P64" si="8">ROUND(J62+J60+J53+J48+J35+J34,2)</f>
        <v>11099.6</v>
      </c>
      <c r="K64" s="24">
        <f t="shared" si="8"/>
        <v>8892.2999999999993</v>
      </c>
      <c r="L64" s="24">
        <f t="shared" si="8"/>
        <v>740.83</v>
      </c>
      <c r="M64" s="24">
        <f t="shared" si="8"/>
        <v>192.46</v>
      </c>
      <c r="N64" s="24">
        <f t="shared" si="8"/>
        <v>181.21</v>
      </c>
      <c r="O64" s="24">
        <f t="shared" si="8"/>
        <v>182.2</v>
      </c>
      <c r="P64" s="24">
        <f t="shared" si="8"/>
        <v>184.97</v>
      </c>
      <c r="Q64" s="25"/>
    </row>
    <row r="65" spans="1:17" ht="26.25" customHeight="1" x14ac:dyDescent="0.2">
      <c r="A65" s="7" t="s">
        <v>87</v>
      </c>
      <c r="B65" s="11"/>
      <c r="C65" s="11"/>
      <c r="D65" s="17"/>
      <c r="E65" s="11"/>
      <c r="F65" s="11"/>
      <c r="G65" s="11"/>
      <c r="H65" s="11"/>
      <c r="I65" s="11"/>
      <c r="J65" s="12"/>
      <c r="K65" s="12"/>
      <c r="L65" s="12"/>
      <c r="M65" s="12"/>
      <c r="N65" s="12"/>
      <c r="O65" s="12"/>
      <c r="P65" s="12"/>
      <c r="Q65" s="15"/>
    </row>
    <row r="66" spans="1:17" ht="16.5" customHeight="1" x14ac:dyDescent="0.2">
      <c r="A66" s="10" t="s">
        <v>88</v>
      </c>
      <c r="B66" s="11">
        <v>23</v>
      </c>
      <c r="C66" s="12">
        <f t="shared" ref="C66:O66" si="9">C24-C34</f>
        <v>1811.9</v>
      </c>
      <c r="D66" s="12">
        <f t="shared" si="9"/>
        <v>2350.1000000000004</v>
      </c>
      <c r="E66" s="12">
        <f t="shared" si="9"/>
        <v>1921.4</v>
      </c>
      <c r="F66" s="12">
        <f t="shared" si="9"/>
        <v>521.79999999999995</v>
      </c>
      <c r="G66" s="12">
        <f t="shared" si="9"/>
        <v>475.99999999999989</v>
      </c>
      <c r="H66" s="12">
        <f t="shared" si="9"/>
        <v>469.60000000000014</v>
      </c>
      <c r="I66" s="12">
        <f t="shared" si="9"/>
        <v>454</v>
      </c>
      <c r="J66" s="12">
        <v>6426.1</v>
      </c>
      <c r="K66" s="12">
        <f>K24-K34</f>
        <v>3640.8999999999996</v>
      </c>
      <c r="L66" s="12">
        <f>L24-L34</f>
        <v>714.99999999999989</v>
      </c>
      <c r="M66" s="12">
        <f>M24-M34</f>
        <v>174.70000000000002</v>
      </c>
      <c r="N66" s="12">
        <f t="shared" si="9"/>
        <v>180.10000000000002</v>
      </c>
      <c r="O66" s="12">
        <f t="shared" si="9"/>
        <v>180.10000000000002</v>
      </c>
      <c r="P66" s="12">
        <f>P24-P34</f>
        <v>180.10000000000002</v>
      </c>
      <c r="Q66" s="13"/>
    </row>
    <row r="67" spans="1:17" ht="27" customHeight="1" x14ac:dyDescent="0.2">
      <c r="A67" s="10" t="s">
        <v>89</v>
      </c>
      <c r="B67" s="11">
        <v>24</v>
      </c>
      <c r="C67" s="12">
        <v>509.4</v>
      </c>
      <c r="D67" s="12">
        <f t="shared" ref="D67:I67" si="10">D66-D48-D35-D53</f>
        <v>929.40000000000032</v>
      </c>
      <c r="E67" s="12">
        <f t="shared" si="10"/>
        <v>650.50000000000034</v>
      </c>
      <c r="F67" s="12">
        <f t="shared" si="10"/>
        <v>204.90000000000003</v>
      </c>
      <c r="G67" s="12">
        <f t="shared" si="10"/>
        <v>158.29999999999995</v>
      </c>
      <c r="H67" s="12">
        <f t="shared" si="10"/>
        <v>151.30000000000021</v>
      </c>
      <c r="I67" s="12">
        <f t="shared" si="10"/>
        <v>136.00000000000003</v>
      </c>
      <c r="J67" s="12">
        <v>2774.1</v>
      </c>
      <c r="K67" s="12">
        <f t="shared" ref="K67:P67" si="11">K66+K25-K35-K48-K53</f>
        <v>332.79999999999995</v>
      </c>
      <c r="L67" s="12">
        <f>L66+L25-L35-L48-L53</f>
        <v>70.099999999999909</v>
      </c>
      <c r="M67" s="12">
        <f>M66+M25-M35-M48-M53</f>
        <v>10.400000000000034</v>
      </c>
      <c r="N67" s="12">
        <f t="shared" si="11"/>
        <v>20.200000000000045</v>
      </c>
      <c r="O67" s="12">
        <f t="shared" si="11"/>
        <v>19.000000000000028</v>
      </c>
      <c r="P67" s="12">
        <f t="shared" si="11"/>
        <v>20.500000000000057</v>
      </c>
      <c r="Q67" s="13"/>
    </row>
    <row r="68" spans="1:17" ht="40.5" customHeight="1" x14ac:dyDescent="0.2">
      <c r="A68" s="10" t="s">
        <v>90</v>
      </c>
      <c r="B68" s="11">
        <v>25</v>
      </c>
      <c r="C68" s="12">
        <f t="shared" ref="C68:I68" si="12">C67+C27+C28+C30-C58-C60-C59</f>
        <v>606.69999999999993</v>
      </c>
      <c r="D68" s="12">
        <f t="shared" si="12"/>
        <v>887.60000000000036</v>
      </c>
      <c r="E68" s="12">
        <f t="shared" si="12"/>
        <v>600.50000000000034</v>
      </c>
      <c r="F68" s="12">
        <f t="shared" si="12"/>
        <v>194.90000000000003</v>
      </c>
      <c r="G68" s="12">
        <f t="shared" si="12"/>
        <v>143.29999999999995</v>
      </c>
      <c r="H68" s="12">
        <f t="shared" si="12"/>
        <v>136.30000000000021</v>
      </c>
      <c r="I68" s="12">
        <f t="shared" si="12"/>
        <v>126.00000000000003</v>
      </c>
      <c r="J68" s="12">
        <v>2819</v>
      </c>
      <c r="K68" s="12">
        <f t="shared" ref="K68:P68" si="13">K67+K27+K28+K29+K30-K58-K59-K60</f>
        <v>398.39999999999992</v>
      </c>
      <c r="L68" s="12">
        <f t="shared" si="13"/>
        <v>62.399999999999913</v>
      </c>
      <c r="M68" s="12">
        <f t="shared" si="13"/>
        <v>8.1000000000000334</v>
      </c>
      <c r="N68" s="12">
        <f t="shared" si="13"/>
        <v>18.400000000000045</v>
      </c>
      <c r="O68" s="12">
        <f t="shared" si="13"/>
        <v>17.200000000000028</v>
      </c>
      <c r="P68" s="12">
        <f t="shared" si="13"/>
        <v>18.70000000000006</v>
      </c>
      <c r="Q68" s="13"/>
    </row>
    <row r="69" spans="1:17" ht="14.25" customHeight="1" x14ac:dyDescent="0.2">
      <c r="A69" s="10" t="s">
        <v>91</v>
      </c>
      <c r="B69" s="11">
        <v>26</v>
      </c>
      <c r="C69" s="11"/>
      <c r="D69" s="11"/>
      <c r="E69" s="11"/>
      <c r="F69" s="11"/>
      <c r="G69" s="11"/>
      <c r="H69" s="11"/>
      <c r="I69" s="11"/>
      <c r="J69" s="12">
        <v>0</v>
      </c>
      <c r="K69" s="12">
        <v>0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15"/>
    </row>
    <row r="70" spans="1:17" ht="30.75" customHeight="1" x14ac:dyDescent="0.2">
      <c r="A70" s="7" t="s">
        <v>92</v>
      </c>
      <c r="B70" s="18">
        <v>27</v>
      </c>
      <c r="C70" s="24">
        <f t="shared" ref="C70:I70" si="14">C32-C64</f>
        <v>446.30000000000018</v>
      </c>
      <c r="D70" s="24">
        <f t="shared" si="14"/>
        <v>692.40000000000055</v>
      </c>
      <c r="E70" s="24">
        <f t="shared" si="14"/>
        <v>496.42000000000007</v>
      </c>
      <c r="F70" s="24">
        <f t="shared" si="14"/>
        <v>194.89999999999998</v>
      </c>
      <c r="G70" s="24">
        <f t="shared" si="14"/>
        <v>143.29999999999995</v>
      </c>
      <c r="H70" s="24">
        <f t="shared" si="14"/>
        <v>136.30000000000018</v>
      </c>
      <c r="I70" s="24">
        <f t="shared" si="14"/>
        <v>21.919999999999959</v>
      </c>
      <c r="J70" s="24">
        <f t="shared" ref="J70:P70" si="15">ROUND(J32-J64,2)</f>
        <v>2311.6</v>
      </c>
      <c r="K70" s="24">
        <f t="shared" si="15"/>
        <v>326.7</v>
      </c>
      <c r="L70" s="24">
        <f t="shared" si="15"/>
        <v>51.17</v>
      </c>
      <c r="M70" s="24">
        <f t="shared" si="15"/>
        <v>6.64</v>
      </c>
      <c r="N70" s="24">
        <f t="shared" si="15"/>
        <v>15.09</v>
      </c>
      <c r="O70" s="24">
        <f t="shared" si="15"/>
        <v>14.1</v>
      </c>
      <c r="P70" s="24">
        <f t="shared" si="15"/>
        <v>15.33</v>
      </c>
      <c r="Q70" s="25"/>
    </row>
    <row r="71" spans="1:17" ht="17.25" customHeight="1" x14ac:dyDescent="0.2">
      <c r="A71" s="10" t="s">
        <v>93</v>
      </c>
      <c r="B71" s="11" t="s">
        <v>94</v>
      </c>
      <c r="C71" s="11">
        <v>446.3</v>
      </c>
      <c r="D71" s="11"/>
      <c r="E71" s="11"/>
      <c r="F71" s="11"/>
      <c r="G71" s="11"/>
      <c r="H71" s="11"/>
      <c r="I71" s="11"/>
      <c r="J71" s="12">
        <v>2311.6</v>
      </c>
      <c r="K71" s="12">
        <v>326.7</v>
      </c>
      <c r="L71" s="12">
        <f>L70</f>
        <v>51.17</v>
      </c>
      <c r="M71" s="12">
        <f>M70</f>
        <v>6.64</v>
      </c>
      <c r="N71" s="12">
        <f>N70</f>
        <v>15.09</v>
      </c>
      <c r="O71" s="12">
        <f>O70</f>
        <v>14.1</v>
      </c>
      <c r="P71" s="12">
        <f>P70</f>
        <v>15.33</v>
      </c>
      <c r="Q71" s="15"/>
    </row>
    <row r="72" spans="1:17" ht="16.5" customHeight="1" x14ac:dyDescent="0.2">
      <c r="A72" s="10" t="s">
        <v>95</v>
      </c>
      <c r="B72" s="11" t="s">
        <v>96</v>
      </c>
      <c r="C72" s="11"/>
      <c r="D72" s="11"/>
      <c r="E72" s="11"/>
      <c r="F72" s="11"/>
      <c r="G72" s="11"/>
      <c r="H72" s="11"/>
      <c r="I72" s="11"/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5"/>
    </row>
    <row r="73" spans="1:17" x14ac:dyDescent="0.2">
      <c r="A73" s="46" t="s">
        <v>97</v>
      </c>
      <c r="B73" s="46"/>
      <c r="C73" s="46"/>
      <c r="D73" s="46"/>
      <c r="E73" s="46"/>
      <c r="F73" s="46"/>
      <c r="G73" s="46"/>
      <c r="H73" s="46"/>
      <c r="I73" s="46"/>
      <c r="J73" s="33"/>
      <c r="K73" s="33"/>
      <c r="L73" s="33"/>
      <c r="M73" s="33"/>
      <c r="N73" s="33"/>
      <c r="O73" s="33"/>
      <c r="P73" s="34"/>
      <c r="Q73" s="35"/>
    </row>
    <row r="74" spans="1:17" ht="39" customHeight="1" x14ac:dyDescent="0.2">
      <c r="A74" s="7" t="s">
        <v>98</v>
      </c>
      <c r="B74" s="18">
        <v>28</v>
      </c>
      <c r="C74" s="11"/>
      <c r="D74" s="11"/>
      <c r="E74" s="11"/>
      <c r="F74" s="11"/>
      <c r="G74" s="11"/>
      <c r="H74" s="11"/>
      <c r="I74" s="11"/>
      <c r="J74" s="12">
        <v>0</v>
      </c>
      <c r="K74" s="12">
        <f t="shared" ref="K74:P74" si="16">K75+K76</f>
        <v>0</v>
      </c>
      <c r="L74" s="12">
        <f t="shared" si="16"/>
        <v>0</v>
      </c>
      <c r="M74" s="12">
        <f t="shared" si="16"/>
        <v>0</v>
      </c>
      <c r="N74" s="12">
        <f t="shared" si="16"/>
        <v>0</v>
      </c>
      <c r="O74" s="12">
        <f t="shared" si="16"/>
        <v>0</v>
      </c>
      <c r="P74" s="12">
        <f t="shared" si="16"/>
        <v>0</v>
      </c>
      <c r="Q74" s="13"/>
    </row>
    <row r="75" spans="1:17" ht="40.5" customHeight="1" x14ac:dyDescent="0.2">
      <c r="A75" s="10" t="s">
        <v>99</v>
      </c>
      <c r="B75" s="11" t="s">
        <v>100</v>
      </c>
      <c r="C75" s="11"/>
      <c r="D75" s="11"/>
      <c r="E75" s="11"/>
      <c r="F75" s="11"/>
      <c r="G75" s="11"/>
      <c r="H75" s="11"/>
      <c r="I75" s="11"/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3"/>
    </row>
    <row r="76" spans="1:17" ht="52.5" customHeight="1" x14ac:dyDescent="0.2">
      <c r="A76" s="10" t="s">
        <v>101</v>
      </c>
      <c r="B76" s="11" t="s">
        <v>102</v>
      </c>
      <c r="C76" s="11"/>
      <c r="D76" s="11"/>
      <c r="E76" s="11"/>
      <c r="F76" s="11"/>
      <c r="G76" s="11"/>
      <c r="H76" s="11"/>
      <c r="I76" s="11"/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3"/>
    </row>
    <row r="77" spans="1:17" ht="30.75" customHeight="1" x14ac:dyDescent="0.2">
      <c r="A77" s="7" t="s">
        <v>103</v>
      </c>
      <c r="B77" s="11"/>
      <c r="C77" s="11"/>
      <c r="D77" s="11"/>
      <c r="E77" s="11"/>
      <c r="F77" s="11"/>
      <c r="G77" s="11"/>
      <c r="H77" s="11"/>
      <c r="I77" s="11"/>
      <c r="J77" s="12"/>
      <c r="K77" s="12"/>
      <c r="L77" s="12"/>
      <c r="M77" s="12"/>
      <c r="N77" s="12"/>
      <c r="O77" s="12"/>
      <c r="P77" s="12"/>
      <c r="Q77" s="13"/>
    </row>
    <row r="78" spans="1:17" ht="117.75" customHeight="1" x14ac:dyDescent="0.2">
      <c r="A78" s="10" t="s">
        <v>104</v>
      </c>
      <c r="B78" s="11">
        <v>29</v>
      </c>
      <c r="C78" s="11"/>
      <c r="D78" s="11"/>
      <c r="E78" s="11"/>
      <c r="F78" s="11"/>
      <c r="G78" s="11"/>
      <c r="H78" s="11"/>
      <c r="I78" s="11"/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3"/>
    </row>
    <row r="79" spans="1:17" ht="27.75" customHeight="1" x14ac:dyDescent="0.2">
      <c r="A79" s="10" t="s">
        <v>105</v>
      </c>
      <c r="B79" s="11" t="s">
        <v>106</v>
      </c>
      <c r="C79" s="11"/>
      <c r="D79" s="11"/>
      <c r="E79" s="11"/>
      <c r="F79" s="11"/>
      <c r="G79" s="11"/>
      <c r="H79" s="11"/>
      <c r="I79" s="11"/>
      <c r="J79" s="12">
        <v>0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13"/>
    </row>
    <row r="80" spans="1:17" ht="118.5" customHeight="1" x14ac:dyDescent="0.2">
      <c r="A80" s="10" t="s">
        <v>107</v>
      </c>
      <c r="B80" s="11">
        <v>30</v>
      </c>
      <c r="C80" s="36" t="s">
        <v>108</v>
      </c>
      <c r="D80" s="36" t="s">
        <v>108</v>
      </c>
      <c r="E80" s="11"/>
      <c r="F80" s="36" t="s">
        <v>108</v>
      </c>
      <c r="G80" s="36" t="s">
        <v>108</v>
      </c>
      <c r="H80" s="36" t="s">
        <v>108</v>
      </c>
      <c r="I80" s="36" t="s">
        <v>108</v>
      </c>
      <c r="J80" s="12">
        <v>219.1</v>
      </c>
      <c r="K80" s="12">
        <v>16.3</v>
      </c>
      <c r="L80" s="12">
        <f>ROUND(L70*5%,2)</f>
        <v>2.56</v>
      </c>
      <c r="M80" s="12">
        <f>ROUND(M70*5%,2)</f>
        <v>0.33</v>
      </c>
      <c r="N80" s="12">
        <f t="shared" ref="N80:P80" si="17">ROUND(N70*5%,2)</f>
        <v>0.75</v>
      </c>
      <c r="O80" s="12">
        <f t="shared" si="17"/>
        <v>0.71</v>
      </c>
      <c r="P80" s="12">
        <f t="shared" si="17"/>
        <v>0.77</v>
      </c>
      <c r="Q80" s="37"/>
    </row>
    <row r="81" spans="1:17" s="30" customFormat="1" ht="42" customHeight="1" x14ac:dyDescent="0.2">
      <c r="A81" s="7" t="s">
        <v>109</v>
      </c>
      <c r="B81" s="18">
        <v>31</v>
      </c>
      <c r="C81" s="18">
        <v>502.1</v>
      </c>
      <c r="D81" s="18">
        <v>914.6</v>
      </c>
      <c r="E81" s="24">
        <v>1607</v>
      </c>
      <c r="F81" s="24">
        <v>1607</v>
      </c>
      <c r="G81" s="24">
        <f>F93</f>
        <v>1801.9</v>
      </c>
      <c r="H81" s="24">
        <f>G93</f>
        <v>1945.2</v>
      </c>
      <c r="I81" s="24">
        <f>H93</f>
        <v>2081.5</v>
      </c>
      <c r="J81" s="24">
        <v>714</v>
      </c>
      <c r="K81" s="24">
        <v>1293.3</v>
      </c>
      <c r="L81" s="24">
        <v>673.7</v>
      </c>
      <c r="M81" s="24">
        <v>673.7</v>
      </c>
      <c r="N81" s="24">
        <f>M93</f>
        <v>680.01</v>
      </c>
      <c r="O81" s="24">
        <f>N93</f>
        <v>391.33</v>
      </c>
      <c r="P81" s="24">
        <f>O93</f>
        <v>1.9</v>
      </c>
      <c r="Q81" s="28"/>
    </row>
    <row r="82" spans="1:17" s="30" customFormat="1" ht="30.75" customHeight="1" x14ac:dyDescent="0.2">
      <c r="A82" s="10" t="s">
        <v>110</v>
      </c>
      <c r="B82" s="11" t="s">
        <v>111</v>
      </c>
      <c r="C82" s="18"/>
      <c r="D82" s="18"/>
      <c r="E82" s="24"/>
      <c r="F82" s="24"/>
      <c r="G82" s="24"/>
      <c r="H82" s="24"/>
      <c r="I82" s="24"/>
      <c r="J82" s="24"/>
      <c r="K82" s="24">
        <v>0</v>
      </c>
      <c r="L82" s="24"/>
      <c r="M82" s="24"/>
      <c r="N82" s="24"/>
      <c r="O82" s="24"/>
      <c r="P82" s="24"/>
      <c r="Q82" s="28"/>
    </row>
    <row r="83" spans="1:17" s="30" customFormat="1" ht="30" customHeight="1" x14ac:dyDescent="0.2">
      <c r="A83" s="10" t="s">
        <v>112</v>
      </c>
      <c r="B83" s="11" t="s">
        <v>113</v>
      </c>
      <c r="C83" s="18"/>
      <c r="D83" s="18"/>
      <c r="E83" s="24"/>
      <c r="F83" s="24"/>
      <c r="G83" s="24"/>
      <c r="H83" s="24"/>
      <c r="I83" s="24"/>
      <c r="J83" s="24"/>
      <c r="K83" s="24">
        <v>0</v>
      </c>
      <c r="L83" s="24"/>
      <c r="M83" s="24"/>
      <c r="N83" s="24"/>
      <c r="O83" s="24"/>
      <c r="P83" s="24"/>
      <c r="Q83" s="28"/>
    </row>
    <row r="84" spans="1:17" s="30" customFormat="1" ht="18.75" customHeight="1" x14ac:dyDescent="0.2">
      <c r="A84" s="10" t="s">
        <v>114</v>
      </c>
      <c r="B84" s="11">
        <v>32</v>
      </c>
      <c r="C84" s="11"/>
      <c r="D84" s="11">
        <f t="shared" ref="D84:I84" si="18">D85</f>
        <v>0</v>
      </c>
      <c r="E84" s="11">
        <f t="shared" si="18"/>
        <v>0</v>
      </c>
      <c r="F84" s="11">
        <f t="shared" si="18"/>
        <v>0</v>
      </c>
      <c r="G84" s="11">
        <f t="shared" si="18"/>
        <v>0</v>
      </c>
      <c r="H84" s="11">
        <f t="shared" si="18"/>
        <v>0</v>
      </c>
      <c r="I84" s="11">
        <f t="shared" si="18"/>
        <v>0</v>
      </c>
      <c r="J84" s="12">
        <v>1416.7</v>
      </c>
      <c r="K84" s="12">
        <v>900.1</v>
      </c>
      <c r="L84" s="12">
        <f>L85+L86+L87</f>
        <v>713.4</v>
      </c>
      <c r="M84" s="12">
        <v>0</v>
      </c>
      <c r="N84" s="12">
        <v>300</v>
      </c>
      <c r="O84" s="12">
        <v>400</v>
      </c>
      <c r="P84" s="12">
        <v>13.4</v>
      </c>
      <c r="Q84" s="28"/>
    </row>
    <row r="85" spans="1:17" s="30" customFormat="1" ht="38.25" customHeight="1" x14ac:dyDescent="0.2">
      <c r="A85" s="10" t="s">
        <v>115</v>
      </c>
      <c r="B85" s="11" t="s">
        <v>116</v>
      </c>
      <c r="C85" s="11"/>
      <c r="D85" s="11">
        <f>D86+D88+D87</f>
        <v>0</v>
      </c>
      <c r="E85" s="11">
        <f>E86+E88</f>
        <v>0</v>
      </c>
      <c r="F85" s="11">
        <f>F86+F88</f>
        <v>0</v>
      </c>
      <c r="G85" s="11">
        <f>G86+G88</f>
        <v>0</v>
      </c>
      <c r="H85" s="11">
        <f>H86+H88</f>
        <v>0</v>
      </c>
      <c r="I85" s="11">
        <f>I86+I88</f>
        <v>0</v>
      </c>
      <c r="J85" s="12">
        <v>1149.3</v>
      </c>
      <c r="K85" s="12">
        <v>796.8</v>
      </c>
      <c r="L85" s="12">
        <f>M85+N85+O85+P85</f>
        <v>713.4</v>
      </c>
      <c r="M85" s="12">
        <f>M86+M87+M88</f>
        <v>0</v>
      </c>
      <c r="N85" s="12">
        <v>300</v>
      </c>
      <c r="O85" s="12">
        <v>400</v>
      </c>
      <c r="P85" s="12">
        <v>13.4</v>
      </c>
      <c r="Q85" s="28"/>
    </row>
    <row r="86" spans="1:17" s="30" customFormat="1" ht="23.25" customHeight="1" x14ac:dyDescent="0.2">
      <c r="A86" s="10" t="s">
        <v>117</v>
      </c>
      <c r="B86" s="11" t="s">
        <v>118</v>
      </c>
      <c r="C86" s="11"/>
      <c r="D86" s="11"/>
      <c r="E86" s="11"/>
      <c r="F86" s="11"/>
      <c r="G86" s="11"/>
      <c r="H86" s="11"/>
      <c r="I86" s="11"/>
      <c r="J86" s="12">
        <v>231</v>
      </c>
      <c r="K86" s="12">
        <v>103.3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 s="28"/>
    </row>
    <row r="87" spans="1:17" s="30" customFormat="1" ht="28.5" customHeight="1" x14ac:dyDescent="0.2">
      <c r="A87" s="10" t="s">
        <v>119</v>
      </c>
      <c r="B87" s="11" t="s">
        <v>120</v>
      </c>
      <c r="C87" s="11"/>
      <c r="D87" s="11"/>
      <c r="E87" s="11"/>
      <c r="F87" s="11"/>
      <c r="G87" s="11"/>
      <c r="H87" s="11"/>
      <c r="I87" s="11"/>
      <c r="J87" s="12">
        <v>36.5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28"/>
    </row>
    <row r="88" spans="1:17" s="30" customFormat="1" ht="53.25" customHeight="1" x14ac:dyDescent="0.2">
      <c r="A88" s="10" t="s">
        <v>121</v>
      </c>
      <c r="B88" s="11" t="s">
        <v>122</v>
      </c>
      <c r="C88" s="11"/>
      <c r="D88" s="11"/>
      <c r="E88" s="11"/>
      <c r="F88" s="11"/>
      <c r="G88" s="11"/>
      <c r="H88" s="11"/>
      <c r="I88" s="11"/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28"/>
    </row>
    <row r="89" spans="1:17" s="30" customFormat="1" ht="20.25" customHeight="1" x14ac:dyDescent="0.2">
      <c r="A89" s="10" t="s">
        <v>123</v>
      </c>
      <c r="B89" s="11">
        <v>33</v>
      </c>
      <c r="C89" s="11"/>
      <c r="D89" s="11"/>
      <c r="E89" s="11"/>
      <c r="F89" s="11"/>
      <c r="G89" s="11"/>
      <c r="H89" s="11"/>
      <c r="I89" s="11"/>
      <c r="J89" s="12">
        <v>0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>
        <v>0</v>
      </c>
      <c r="Q89" s="28"/>
    </row>
    <row r="90" spans="1:17" s="30" customFormat="1" ht="20.25" customHeight="1" x14ac:dyDescent="0.2">
      <c r="A90" s="10" t="s">
        <v>124</v>
      </c>
      <c r="B90" s="11">
        <v>34</v>
      </c>
      <c r="C90" s="11"/>
      <c r="D90" s="11"/>
      <c r="E90" s="11"/>
      <c r="F90" s="11"/>
      <c r="G90" s="11"/>
      <c r="H90" s="11"/>
      <c r="I90" s="11"/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  <c r="Q90" s="28"/>
    </row>
    <row r="91" spans="1:17" s="30" customFormat="1" ht="18" customHeight="1" x14ac:dyDescent="0.2">
      <c r="A91" s="10" t="s">
        <v>125</v>
      </c>
      <c r="B91" s="11">
        <v>35</v>
      </c>
      <c r="C91" s="11">
        <v>5.2</v>
      </c>
      <c r="D91" s="11"/>
      <c r="E91" s="11"/>
      <c r="F91" s="11"/>
      <c r="G91" s="11"/>
      <c r="H91" s="11"/>
      <c r="I91" s="11"/>
      <c r="J91" s="12">
        <v>73.8</v>
      </c>
      <c r="K91" s="12">
        <v>23.7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28"/>
    </row>
    <row r="92" spans="1:17" s="30" customFormat="1" ht="40.5" customHeight="1" x14ac:dyDescent="0.2">
      <c r="A92" s="10" t="s">
        <v>126</v>
      </c>
      <c r="B92" s="12"/>
      <c r="C92" s="12">
        <v>25</v>
      </c>
      <c r="D92" s="12">
        <v>50</v>
      </c>
      <c r="E92" s="12">
        <f>F92+G92+H92+I92</f>
        <v>50</v>
      </c>
      <c r="F92" s="12">
        <f>F60</f>
        <v>10</v>
      </c>
      <c r="G92" s="12">
        <f>G60</f>
        <v>15</v>
      </c>
      <c r="H92" s="12">
        <f>H60</f>
        <v>15</v>
      </c>
      <c r="I92" s="12">
        <f>I60</f>
        <v>10</v>
      </c>
      <c r="J92" s="12">
        <v>22.7</v>
      </c>
      <c r="K92" s="12">
        <v>6.2</v>
      </c>
      <c r="L92" s="12">
        <f>M92+N92+O92+P92</f>
        <v>8.91</v>
      </c>
      <c r="M92" s="12">
        <v>0</v>
      </c>
      <c r="N92" s="24">
        <f>ROUND(N71*20%,2)</f>
        <v>3.02</v>
      </c>
      <c r="O92" s="24">
        <f>ROUND(O71*20%,2)</f>
        <v>2.82</v>
      </c>
      <c r="P92" s="24">
        <f>ROUND(P71*20%,2)</f>
        <v>3.07</v>
      </c>
      <c r="Q92" s="28"/>
    </row>
    <row r="93" spans="1:17" s="30" customFormat="1" ht="40.5" customHeight="1" x14ac:dyDescent="0.2">
      <c r="A93" s="7" t="s">
        <v>127</v>
      </c>
      <c r="B93" s="38">
        <v>36</v>
      </c>
      <c r="C93" s="12">
        <v>943.2</v>
      </c>
      <c r="D93" s="12">
        <f t="shared" ref="D93:I93" si="19">D81+D70</f>
        <v>1607.0000000000005</v>
      </c>
      <c r="E93" s="12">
        <f t="shared" si="19"/>
        <v>2103.42</v>
      </c>
      <c r="F93" s="12">
        <f t="shared" si="19"/>
        <v>1801.9</v>
      </c>
      <c r="G93" s="12">
        <f t="shared" si="19"/>
        <v>1945.2</v>
      </c>
      <c r="H93" s="12">
        <f t="shared" si="19"/>
        <v>2081.5</v>
      </c>
      <c r="I93" s="12">
        <f t="shared" si="19"/>
        <v>2103.42</v>
      </c>
      <c r="J93" s="12">
        <v>1293.3</v>
      </c>
      <c r="K93" s="12">
        <v>673.7</v>
      </c>
      <c r="L93" s="12">
        <f>ROUND(L70-L80+L81-L84-L89-L90-L91-L92,2)</f>
        <v>0</v>
      </c>
      <c r="M93" s="12">
        <f>ROUND(M70-M80+M81-M84-M91-M92,2)</f>
        <v>680.01</v>
      </c>
      <c r="N93" s="12">
        <f>ROUND(N70-N80+N81-N84-N91-N92,2)</f>
        <v>391.33</v>
      </c>
      <c r="O93" s="12">
        <f>ROUND(O70-O80+O81-O84-O91-O92,2)</f>
        <v>1.9</v>
      </c>
      <c r="P93" s="12">
        <f>ROUND(P70-P80+P81-P84-P91-P92,2)</f>
        <v>-0.01</v>
      </c>
      <c r="Q93" s="28"/>
    </row>
    <row r="94" spans="1:17" ht="16.5" customHeight="1" x14ac:dyDescent="0.2">
      <c r="A94" s="46" t="s">
        <v>128</v>
      </c>
      <c r="B94" s="46"/>
      <c r="C94" s="46"/>
      <c r="D94" s="46"/>
      <c r="E94" s="46"/>
      <c r="F94" s="46"/>
      <c r="G94" s="46"/>
      <c r="H94" s="46"/>
      <c r="I94" s="46"/>
      <c r="J94" s="33"/>
      <c r="K94" s="33"/>
      <c r="L94" s="33"/>
      <c r="M94" s="33"/>
      <c r="N94" s="33"/>
      <c r="O94" s="33"/>
      <c r="P94" s="34"/>
      <c r="Q94" s="33"/>
    </row>
    <row r="95" spans="1:17" ht="54" customHeight="1" x14ac:dyDescent="0.2">
      <c r="A95" s="7" t="s">
        <v>129</v>
      </c>
      <c r="B95" s="18">
        <v>37</v>
      </c>
      <c r="C95" s="24">
        <v>443.3</v>
      </c>
      <c r="D95" s="24">
        <f t="shared" ref="D95:P95" si="20">D96+D97+D98+D99+D100+D101+D102</f>
        <v>420.3</v>
      </c>
      <c r="E95" s="24">
        <f t="shared" si="20"/>
        <v>337.48000000000008</v>
      </c>
      <c r="F95" s="24">
        <f t="shared" si="20"/>
        <v>55.199999999999996</v>
      </c>
      <c r="G95" s="24">
        <f t="shared" si="20"/>
        <v>68.100000000000009</v>
      </c>
      <c r="H95" s="24">
        <f t="shared" si="20"/>
        <v>61.5</v>
      </c>
      <c r="I95" s="24">
        <f t="shared" si="20"/>
        <v>152.68000000000006</v>
      </c>
      <c r="J95" s="24">
        <v>1697.6</v>
      </c>
      <c r="K95" s="24">
        <f>K96+K97+K98+K99+K100+K101+K102</f>
        <v>1156.1000000000001</v>
      </c>
      <c r="L95" s="24">
        <f t="shared" si="20"/>
        <v>145.53200000000001</v>
      </c>
      <c r="M95" s="24">
        <f t="shared" si="20"/>
        <v>34.658000000000008</v>
      </c>
      <c r="N95" s="24">
        <f t="shared" si="20"/>
        <v>37.012000000000008</v>
      </c>
      <c r="O95" s="24">
        <f t="shared" si="20"/>
        <v>36.796000000000006</v>
      </c>
      <c r="P95" s="24">
        <f t="shared" si="20"/>
        <v>37.06600000000001</v>
      </c>
      <c r="Q95" s="13"/>
    </row>
    <row r="96" spans="1:17" ht="20.25" customHeight="1" x14ac:dyDescent="0.2">
      <c r="A96" s="10" t="s">
        <v>130</v>
      </c>
      <c r="B96" s="11" t="s">
        <v>131</v>
      </c>
      <c r="C96" s="12">
        <v>147.30000000000001</v>
      </c>
      <c r="D96" s="12">
        <f t="shared" ref="D96:O96" si="21">D62</f>
        <v>195.2</v>
      </c>
      <c r="E96" s="12">
        <f t="shared" si="21"/>
        <v>104.08000000000006</v>
      </c>
      <c r="F96" s="12">
        <f t="shared" si="21"/>
        <v>0</v>
      </c>
      <c r="G96" s="12">
        <f t="shared" si="21"/>
        <v>0</v>
      </c>
      <c r="H96" s="12">
        <f t="shared" si="21"/>
        <v>0</v>
      </c>
      <c r="I96" s="12">
        <f t="shared" si="21"/>
        <v>104.08000000000006</v>
      </c>
      <c r="J96" s="12">
        <v>478.4</v>
      </c>
      <c r="K96" s="12">
        <v>274.60000000000002</v>
      </c>
      <c r="L96" s="12">
        <f t="shared" si="21"/>
        <v>11.231999999999999</v>
      </c>
      <c r="M96" s="12">
        <f t="shared" si="21"/>
        <v>1.4580000000000028</v>
      </c>
      <c r="N96" s="12">
        <f t="shared" si="21"/>
        <v>3.3120000000000061</v>
      </c>
      <c r="O96" s="12">
        <f t="shared" si="21"/>
        <v>3.0960000000000027</v>
      </c>
      <c r="P96" s="12">
        <f>P62</f>
        <v>3.3660000000000081</v>
      </c>
      <c r="Q96" s="13"/>
    </row>
    <row r="97" spans="1:17" ht="20.25" customHeight="1" x14ac:dyDescent="0.2">
      <c r="A97" s="10" t="s">
        <v>132</v>
      </c>
      <c r="B97" s="11" t="s">
        <v>133</v>
      </c>
      <c r="C97" s="11"/>
      <c r="D97" s="11"/>
      <c r="E97" s="11"/>
      <c r="F97" s="11"/>
      <c r="G97" s="11"/>
      <c r="H97" s="11"/>
      <c r="I97" s="11"/>
      <c r="J97" s="12">
        <v>0</v>
      </c>
      <c r="K97" s="12"/>
      <c r="L97" s="12"/>
      <c r="M97" s="12">
        <v>0</v>
      </c>
      <c r="N97" s="12">
        <v>0</v>
      </c>
      <c r="O97" s="12">
        <v>0</v>
      </c>
      <c r="P97" s="12">
        <v>0</v>
      </c>
      <c r="Q97" s="13"/>
    </row>
    <row r="98" spans="1:17" ht="42" customHeight="1" x14ac:dyDescent="0.2">
      <c r="A98" s="10" t="s">
        <v>134</v>
      </c>
      <c r="B98" s="11" t="s">
        <v>135</v>
      </c>
      <c r="C98" s="11">
        <v>288.10000000000002</v>
      </c>
      <c r="D98" s="11">
        <v>215.4</v>
      </c>
      <c r="E98" s="11">
        <f>F98+G98+H98+I98</f>
        <v>223.8</v>
      </c>
      <c r="F98" s="11">
        <f>F20</f>
        <v>52.8</v>
      </c>
      <c r="G98" s="11">
        <f>G20</f>
        <v>65.7</v>
      </c>
      <c r="H98" s="11">
        <f>H20</f>
        <v>59.1</v>
      </c>
      <c r="I98" s="11">
        <f>I20</f>
        <v>46.2</v>
      </c>
      <c r="J98" s="12">
        <v>1189.2</v>
      </c>
      <c r="K98" s="12">
        <v>862.6</v>
      </c>
      <c r="L98" s="12">
        <f>L20</f>
        <v>134.30000000000001</v>
      </c>
      <c r="M98" s="12">
        <f>M20</f>
        <v>33.200000000000003</v>
      </c>
      <c r="N98" s="12">
        <f>N20</f>
        <v>33.700000000000003</v>
      </c>
      <c r="O98" s="12">
        <f>O20</f>
        <v>33.700000000000003</v>
      </c>
      <c r="P98" s="12">
        <f>P20</f>
        <v>33.700000000000003</v>
      </c>
      <c r="Q98" s="13"/>
    </row>
    <row r="99" spans="1:17" ht="40.5" customHeight="1" x14ac:dyDescent="0.2">
      <c r="A99" s="10" t="s">
        <v>136</v>
      </c>
      <c r="B99" s="11" t="s">
        <v>137</v>
      </c>
      <c r="C99" s="11"/>
      <c r="D99" s="11"/>
      <c r="E99" s="11"/>
      <c r="F99" s="11"/>
      <c r="G99" s="11"/>
      <c r="H99" s="11"/>
      <c r="I99" s="11"/>
      <c r="J99" s="12">
        <v>0</v>
      </c>
      <c r="K99" s="12">
        <v>0</v>
      </c>
      <c r="L99" s="12">
        <v>0</v>
      </c>
      <c r="M99" s="12">
        <v>0</v>
      </c>
      <c r="N99" s="12">
        <v>0</v>
      </c>
      <c r="O99" s="12">
        <v>0</v>
      </c>
      <c r="P99" s="12">
        <v>0</v>
      </c>
      <c r="Q99" s="13"/>
    </row>
    <row r="100" spans="1:17" ht="20.25" customHeight="1" x14ac:dyDescent="0.2">
      <c r="A100" s="10" t="s">
        <v>138</v>
      </c>
      <c r="B100" s="11" t="s">
        <v>139</v>
      </c>
      <c r="C100" s="11"/>
      <c r="D100" s="11"/>
      <c r="E100" s="11"/>
      <c r="F100" s="11"/>
      <c r="G100" s="11"/>
      <c r="H100" s="11"/>
      <c r="I100" s="11"/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  <c r="Q100" s="13"/>
    </row>
    <row r="101" spans="1:17" ht="20.25" customHeight="1" x14ac:dyDescent="0.2">
      <c r="A101" s="10" t="s">
        <v>140</v>
      </c>
      <c r="B101" s="11" t="s">
        <v>141</v>
      </c>
      <c r="C101" s="11"/>
      <c r="D101" s="11"/>
      <c r="E101" s="11"/>
      <c r="F101" s="11"/>
      <c r="G101" s="11"/>
      <c r="H101" s="11"/>
      <c r="I101" s="11"/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3"/>
    </row>
    <row r="102" spans="1:17" ht="33.75" customHeight="1" x14ac:dyDescent="0.2">
      <c r="A102" s="10" t="s">
        <v>142</v>
      </c>
      <c r="B102" s="11" t="s">
        <v>143</v>
      </c>
      <c r="C102" s="11">
        <v>7.9</v>
      </c>
      <c r="D102" s="11">
        <f t="shared" ref="D102:P102" si="22">D103+D104+D105</f>
        <v>9.6999999999999993</v>
      </c>
      <c r="E102" s="11">
        <f t="shared" si="22"/>
        <v>9.6</v>
      </c>
      <c r="F102" s="11">
        <f t="shared" si="22"/>
        <v>2.4</v>
      </c>
      <c r="G102" s="11">
        <f t="shared" si="22"/>
        <v>2.4</v>
      </c>
      <c r="H102" s="11">
        <f t="shared" si="22"/>
        <v>2.4</v>
      </c>
      <c r="I102" s="11">
        <f t="shared" si="22"/>
        <v>2.4</v>
      </c>
      <c r="J102" s="12">
        <v>30</v>
      </c>
      <c r="K102" s="12">
        <v>18.899999999999999</v>
      </c>
      <c r="L102" s="12">
        <v>0</v>
      </c>
      <c r="M102" s="12">
        <f t="shared" si="22"/>
        <v>0</v>
      </c>
      <c r="N102" s="12">
        <f t="shared" si="22"/>
        <v>0</v>
      </c>
      <c r="O102" s="12">
        <f t="shared" si="22"/>
        <v>0</v>
      </c>
      <c r="P102" s="12">
        <f t="shared" si="22"/>
        <v>0</v>
      </c>
      <c r="Q102" s="13"/>
    </row>
    <row r="103" spans="1:17" ht="39" customHeight="1" x14ac:dyDescent="0.2">
      <c r="A103" s="10" t="s">
        <v>144</v>
      </c>
      <c r="B103" s="11"/>
      <c r="C103" s="11"/>
      <c r="D103" s="11"/>
      <c r="E103" s="11"/>
      <c r="F103" s="11"/>
      <c r="G103" s="11"/>
      <c r="H103" s="11"/>
      <c r="I103" s="11"/>
      <c r="J103" s="12">
        <v>0</v>
      </c>
      <c r="K103" s="12">
        <v>0</v>
      </c>
      <c r="L103" s="12">
        <v>0</v>
      </c>
      <c r="M103" s="12">
        <v>0</v>
      </c>
      <c r="N103" s="12">
        <v>0</v>
      </c>
      <c r="O103" s="12">
        <v>0</v>
      </c>
      <c r="P103" s="12">
        <v>0</v>
      </c>
      <c r="Q103" s="13"/>
    </row>
    <row r="104" spans="1:17" ht="27.75" customHeight="1" x14ac:dyDescent="0.2">
      <c r="A104" s="10" t="s">
        <v>145</v>
      </c>
      <c r="B104" s="11"/>
      <c r="C104" s="11"/>
      <c r="D104" s="11"/>
      <c r="E104" s="11"/>
      <c r="F104" s="11"/>
      <c r="G104" s="11"/>
      <c r="H104" s="11"/>
      <c r="I104" s="11"/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3"/>
    </row>
    <row r="105" spans="1:17" ht="19.5" customHeight="1" x14ac:dyDescent="0.2">
      <c r="A105" s="10" t="s">
        <v>146</v>
      </c>
      <c r="B105" s="11"/>
      <c r="C105" s="11">
        <v>7.9</v>
      </c>
      <c r="D105" s="11">
        <v>9.6999999999999993</v>
      </c>
      <c r="E105" s="11">
        <f>F105+G105+H105+I105</f>
        <v>9.6</v>
      </c>
      <c r="F105" s="11">
        <v>2.4</v>
      </c>
      <c r="G105" s="11">
        <v>2.4</v>
      </c>
      <c r="H105" s="11">
        <v>2.4</v>
      </c>
      <c r="I105" s="11">
        <v>2.4</v>
      </c>
      <c r="J105" s="12">
        <v>30</v>
      </c>
      <c r="K105" s="12">
        <v>18.899999999999999</v>
      </c>
      <c r="L105" s="12">
        <v>0</v>
      </c>
      <c r="M105" s="12">
        <v>0</v>
      </c>
      <c r="N105" s="12">
        <v>0</v>
      </c>
      <c r="O105" s="12">
        <v>0</v>
      </c>
      <c r="P105" s="12">
        <v>0</v>
      </c>
      <c r="Q105" s="13"/>
    </row>
    <row r="106" spans="1:17" ht="40.5" customHeight="1" x14ac:dyDescent="0.2">
      <c r="A106" s="10" t="s">
        <v>147</v>
      </c>
      <c r="B106" s="11" t="s">
        <v>148</v>
      </c>
      <c r="C106" s="11"/>
      <c r="D106" s="11"/>
      <c r="E106" s="11"/>
      <c r="F106" s="11"/>
      <c r="G106" s="11"/>
      <c r="H106" s="11"/>
      <c r="I106" s="11"/>
      <c r="J106" s="12">
        <v>0</v>
      </c>
      <c r="K106" s="12">
        <v>0</v>
      </c>
      <c r="L106" s="12">
        <v>0</v>
      </c>
      <c r="M106" s="12">
        <v>0</v>
      </c>
      <c r="N106" s="12">
        <v>0</v>
      </c>
      <c r="O106" s="12">
        <v>0</v>
      </c>
      <c r="P106" s="12">
        <v>0</v>
      </c>
      <c r="Q106" s="13"/>
    </row>
    <row r="107" spans="1:17" ht="55.5" customHeight="1" x14ac:dyDescent="0.2">
      <c r="A107" s="10" t="s">
        <v>149</v>
      </c>
      <c r="B107" s="11" t="s">
        <v>150</v>
      </c>
      <c r="C107" s="11"/>
      <c r="D107" s="11"/>
      <c r="E107" s="11"/>
      <c r="F107" s="11"/>
      <c r="G107" s="11"/>
      <c r="H107" s="11"/>
      <c r="I107" s="11"/>
      <c r="J107" s="12">
        <v>0</v>
      </c>
      <c r="K107" s="12">
        <v>0</v>
      </c>
      <c r="L107" s="12">
        <v>0</v>
      </c>
      <c r="M107" s="12">
        <v>0</v>
      </c>
      <c r="N107" s="12">
        <v>0</v>
      </c>
      <c r="O107" s="12">
        <v>0</v>
      </c>
      <c r="P107" s="12">
        <v>0</v>
      </c>
      <c r="Q107" s="13"/>
    </row>
    <row r="108" spans="1:17" ht="27" customHeight="1" x14ac:dyDescent="0.2">
      <c r="A108" s="7" t="s">
        <v>151</v>
      </c>
      <c r="B108" s="18">
        <v>38</v>
      </c>
      <c r="C108" s="11"/>
      <c r="D108" s="11"/>
      <c r="E108" s="11"/>
      <c r="F108" s="11"/>
      <c r="G108" s="11"/>
      <c r="H108" s="11"/>
      <c r="I108" s="11"/>
      <c r="J108" s="24">
        <v>0</v>
      </c>
      <c r="K108" s="24">
        <v>0</v>
      </c>
      <c r="L108" s="24">
        <v>0</v>
      </c>
      <c r="M108" s="24">
        <v>0</v>
      </c>
      <c r="N108" s="24">
        <v>0</v>
      </c>
      <c r="O108" s="24">
        <v>0</v>
      </c>
      <c r="P108" s="24">
        <v>0</v>
      </c>
      <c r="Q108" s="13"/>
    </row>
    <row r="109" spans="1:17" ht="54.75" customHeight="1" x14ac:dyDescent="0.2">
      <c r="A109" s="10" t="s">
        <v>152</v>
      </c>
      <c r="B109" s="11" t="s">
        <v>153</v>
      </c>
      <c r="C109" s="11"/>
      <c r="D109" s="11"/>
      <c r="E109" s="11"/>
      <c r="F109" s="11"/>
      <c r="G109" s="11"/>
      <c r="H109" s="11"/>
      <c r="I109" s="11"/>
      <c r="J109" s="12">
        <v>0</v>
      </c>
      <c r="K109" s="12">
        <v>0</v>
      </c>
      <c r="L109" s="12">
        <v>0</v>
      </c>
      <c r="M109" s="12">
        <v>0</v>
      </c>
      <c r="N109" s="12">
        <v>0</v>
      </c>
      <c r="O109" s="12">
        <v>0</v>
      </c>
      <c r="P109" s="12">
        <v>0</v>
      </c>
      <c r="Q109" s="13"/>
    </row>
    <row r="110" spans="1:17" ht="19.5" customHeight="1" x14ac:dyDescent="0.2">
      <c r="A110" s="10" t="s">
        <v>154</v>
      </c>
      <c r="B110" s="11" t="s">
        <v>155</v>
      </c>
      <c r="C110" s="11"/>
      <c r="D110" s="11"/>
      <c r="E110" s="11"/>
      <c r="F110" s="11"/>
      <c r="G110" s="11"/>
      <c r="H110" s="11"/>
      <c r="I110" s="11"/>
      <c r="J110" s="12">
        <v>0</v>
      </c>
      <c r="K110" s="12">
        <v>0</v>
      </c>
      <c r="L110" s="12">
        <v>0</v>
      </c>
      <c r="M110" s="12">
        <v>0</v>
      </c>
      <c r="N110" s="12">
        <v>0</v>
      </c>
      <c r="O110" s="12">
        <v>0</v>
      </c>
      <c r="P110" s="12">
        <v>0</v>
      </c>
      <c r="Q110" s="13"/>
    </row>
    <row r="111" spans="1:17" ht="17.25" customHeight="1" x14ac:dyDescent="0.2">
      <c r="A111" s="10" t="s">
        <v>156</v>
      </c>
      <c r="B111" s="11" t="s">
        <v>157</v>
      </c>
      <c r="C111" s="11"/>
      <c r="D111" s="11"/>
      <c r="E111" s="11"/>
      <c r="F111" s="11"/>
      <c r="G111" s="11"/>
      <c r="H111" s="11"/>
      <c r="I111" s="11"/>
      <c r="J111" s="12">
        <v>0</v>
      </c>
      <c r="K111" s="12">
        <v>0</v>
      </c>
      <c r="L111" s="12">
        <v>0</v>
      </c>
      <c r="M111" s="12">
        <v>0</v>
      </c>
      <c r="N111" s="12">
        <v>0</v>
      </c>
      <c r="O111" s="12">
        <v>0</v>
      </c>
      <c r="P111" s="12">
        <v>0</v>
      </c>
      <c r="Q111" s="13"/>
    </row>
    <row r="112" spans="1:17" ht="30.75" customHeight="1" x14ac:dyDescent="0.2">
      <c r="A112" s="7" t="s">
        <v>158</v>
      </c>
      <c r="B112" s="18">
        <v>39</v>
      </c>
      <c r="C112" s="18">
        <f t="shared" ref="C112:P112" si="23">C113</f>
        <v>505.6</v>
      </c>
      <c r="D112" s="18">
        <f t="shared" si="23"/>
        <v>692.3</v>
      </c>
      <c r="E112" s="24" t="e">
        <f t="shared" si="23"/>
        <v>#REF!</v>
      </c>
      <c r="F112" s="24" t="e">
        <f t="shared" si="23"/>
        <v>#REF!</v>
      </c>
      <c r="G112" s="24" t="e">
        <f t="shared" si="23"/>
        <v>#REF!</v>
      </c>
      <c r="H112" s="24" t="e">
        <f t="shared" si="23"/>
        <v>#REF!</v>
      </c>
      <c r="I112" s="24" t="e">
        <f t="shared" si="23"/>
        <v>#REF!</v>
      </c>
      <c r="J112" s="24">
        <f t="shared" si="23"/>
        <v>1426.6</v>
      </c>
      <c r="K112" s="24">
        <f t="shared" si="23"/>
        <v>1330</v>
      </c>
      <c r="L112" s="24">
        <f t="shared" si="23"/>
        <v>109.2</v>
      </c>
      <c r="M112" s="24">
        <f t="shared" si="23"/>
        <v>27.400000000000002</v>
      </c>
      <c r="N112" s="24">
        <f t="shared" si="23"/>
        <v>27.3</v>
      </c>
      <c r="O112" s="24">
        <f t="shared" si="23"/>
        <v>27.3</v>
      </c>
      <c r="P112" s="24">
        <f t="shared" si="23"/>
        <v>27.200000000000003</v>
      </c>
      <c r="Q112" s="13"/>
    </row>
    <row r="113" spans="1:17" ht="20.25" customHeight="1" x14ac:dyDescent="0.2">
      <c r="A113" s="10" t="s">
        <v>159</v>
      </c>
      <c r="B113" s="11" t="s">
        <v>160</v>
      </c>
      <c r="C113" s="12">
        <v>505.6</v>
      </c>
      <c r="D113" s="11">
        <v>692.3</v>
      </c>
      <c r="E113" s="12" t="e">
        <f>#REF!</f>
        <v>#REF!</v>
      </c>
      <c r="F113" s="12" t="e">
        <f>#REF!</f>
        <v>#REF!</v>
      </c>
      <c r="G113" s="12" t="e">
        <f>#REF!</f>
        <v>#REF!</v>
      </c>
      <c r="H113" s="12" t="e">
        <f>#REF!</f>
        <v>#REF!</v>
      </c>
      <c r="I113" s="12" t="e">
        <f>#REF!</f>
        <v>#REF!</v>
      </c>
      <c r="J113" s="12">
        <v>1426.6</v>
      </c>
      <c r="K113" s="12">
        <v>1330</v>
      </c>
      <c r="L113" s="12">
        <f>108.8+0.4</f>
        <v>109.2</v>
      </c>
      <c r="M113" s="12">
        <f>27.3+0.1</f>
        <v>27.400000000000002</v>
      </c>
      <c r="N113" s="12">
        <f>27.2+0.1</f>
        <v>27.3</v>
      </c>
      <c r="O113" s="12">
        <f>27.2+0.1</f>
        <v>27.3</v>
      </c>
      <c r="P113" s="12">
        <f>27.1+0.1</f>
        <v>27.200000000000003</v>
      </c>
      <c r="Q113" s="13"/>
    </row>
    <row r="114" spans="1:17" ht="24.75" customHeight="1" x14ac:dyDescent="0.2">
      <c r="A114" s="10" t="s">
        <v>161</v>
      </c>
      <c r="B114" s="11" t="s">
        <v>162</v>
      </c>
      <c r="C114" s="11"/>
      <c r="D114" s="11"/>
      <c r="E114" s="11"/>
      <c r="F114" s="11"/>
      <c r="G114" s="11"/>
      <c r="H114" s="11"/>
      <c r="I114" s="11"/>
      <c r="J114" s="12">
        <v>0</v>
      </c>
      <c r="K114" s="12">
        <v>0</v>
      </c>
      <c r="L114" s="12">
        <v>0</v>
      </c>
      <c r="M114" s="12">
        <v>0</v>
      </c>
      <c r="N114" s="12">
        <v>0</v>
      </c>
      <c r="O114" s="12">
        <v>0</v>
      </c>
      <c r="P114" s="12">
        <v>0</v>
      </c>
      <c r="Q114" s="13"/>
    </row>
    <row r="115" spans="1:17" ht="28.5" customHeight="1" x14ac:dyDescent="0.2">
      <c r="A115" s="10" t="s">
        <v>163</v>
      </c>
      <c r="B115" s="11" t="s">
        <v>164</v>
      </c>
      <c r="C115" s="11"/>
      <c r="D115" s="11"/>
      <c r="E115" s="11"/>
      <c r="F115" s="11"/>
      <c r="G115" s="11"/>
      <c r="H115" s="11"/>
      <c r="I115" s="11"/>
      <c r="J115" s="12">
        <v>0</v>
      </c>
      <c r="K115" s="12">
        <v>0</v>
      </c>
      <c r="L115" s="12">
        <v>0</v>
      </c>
      <c r="M115" s="12">
        <v>0</v>
      </c>
      <c r="N115" s="12">
        <v>0</v>
      </c>
      <c r="O115" s="12">
        <v>0</v>
      </c>
      <c r="P115" s="12">
        <v>0</v>
      </c>
      <c r="Q115" s="13"/>
    </row>
    <row r="116" spans="1:17" ht="30.75" customHeight="1" x14ac:dyDescent="0.2">
      <c r="A116" s="7" t="s">
        <v>165</v>
      </c>
      <c r="B116" s="18">
        <v>40</v>
      </c>
      <c r="C116" s="18"/>
      <c r="D116" s="18"/>
      <c r="E116" s="18"/>
      <c r="F116" s="18"/>
      <c r="G116" s="18"/>
      <c r="H116" s="18"/>
      <c r="I116" s="18"/>
      <c r="J116" s="24">
        <f>J117+J118</f>
        <v>6.4</v>
      </c>
      <c r="K116" s="24">
        <v>8.6</v>
      </c>
      <c r="L116" s="24">
        <v>8.6</v>
      </c>
      <c r="M116" s="24">
        <f>M117+M118</f>
        <v>2.1</v>
      </c>
      <c r="N116" s="24">
        <f>N117+N118</f>
        <v>2.2000000000000002</v>
      </c>
      <c r="O116" s="24">
        <f>O117+O118</f>
        <v>2.1</v>
      </c>
      <c r="P116" s="24">
        <f>P117+P118</f>
        <v>2.2000000000000002</v>
      </c>
      <c r="Q116" s="13"/>
    </row>
    <row r="117" spans="1:17" ht="18" customHeight="1" x14ac:dyDescent="0.2">
      <c r="A117" s="10" t="s">
        <v>166</v>
      </c>
      <c r="B117" s="11" t="s">
        <v>167</v>
      </c>
      <c r="C117" s="11"/>
      <c r="D117" s="11"/>
      <c r="E117" s="11"/>
      <c r="F117" s="11"/>
      <c r="G117" s="11"/>
      <c r="H117" s="11"/>
      <c r="I117" s="11"/>
      <c r="J117" s="12">
        <v>6.4</v>
      </c>
      <c r="K117" s="12">
        <v>8.6</v>
      </c>
      <c r="L117" s="12">
        <v>8.6</v>
      </c>
      <c r="M117" s="12">
        <v>2.1</v>
      </c>
      <c r="N117" s="12">
        <v>2.2000000000000002</v>
      </c>
      <c r="O117" s="12">
        <v>2.1</v>
      </c>
      <c r="P117" s="12">
        <v>2.2000000000000002</v>
      </c>
      <c r="Q117" s="13"/>
    </row>
    <row r="118" spans="1:17" ht="21" customHeight="1" x14ac:dyDescent="0.2">
      <c r="A118" s="10" t="s">
        <v>168</v>
      </c>
      <c r="B118" s="11" t="s">
        <v>169</v>
      </c>
      <c r="C118" s="11"/>
      <c r="D118" s="11"/>
      <c r="E118" s="11"/>
      <c r="F118" s="11"/>
      <c r="G118" s="11"/>
      <c r="H118" s="11"/>
      <c r="I118" s="11"/>
      <c r="J118" s="12">
        <v>0</v>
      </c>
      <c r="K118" s="12">
        <v>0</v>
      </c>
      <c r="L118" s="12">
        <v>0</v>
      </c>
      <c r="M118" s="12">
        <v>0</v>
      </c>
      <c r="N118" s="12">
        <v>0</v>
      </c>
      <c r="O118" s="12">
        <v>0</v>
      </c>
      <c r="P118" s="12">
        <v>0</v>
      </c>
      <c r="Q118" s="13"/>
    </row>
    <row r="119" spans="1:17" ht="21" customHeight="1" x14ac:dyDescent="0.2">
      <c r="A119" s="39"/>
      <c r="B119" s="41"/>
      <c r="C119" s="41"/>
      <c r="D119" s="41"/>
      <c r="E119" s="15"/>
      <c r="F119" s="15"/>
      <c r="G119" s="15"/>
      <c r="H119" s="15"/>
      <c r="I119" s="15"/>
      <c r="J119" s="13"/>
      <c r="K119" s="13"/>
      <c r="L119" s="13"/>
      <c r="M119" s="13"/>
      <c r="N119" s="13"/>
      <c r="O119" s="13"/>
      <c r="P119" s="13"/>
      <c r="Q119" s="13"/>
    </row>
    <row r="120" spans="1:17" ht="15" customHeight="1" x14ac:dyDescent="0.2">
      <c r="A120" s="39"/>
      <c r="B120" s="40"/>
      <c r="C120" s="41"/>
      <c r="D120" s="41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1" spans="1:17" ht="15" customHeight="1" x14ac:dyDescent="0.25">
      <c r="A121" s="42" t="s">
        <v>170</v>
      </c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4" t="s">
        <v>171</v>
      </c>
      <c r="O121" s="44"/>
      <c r="P121" s="44"/>
      <c r="Q121" s="43"/>
    </row>
    <row r="122" spans="1:17" ht="15" customHeight="1" x14ac:dyDescent="0.2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3"/>
    </row>
  </sheetData>
  <mergeCells count="19">
    <mergeCell ref="B10:P10"/>
    <mergeCell ref="B11:P11"/>
    <mergeCell ref="B12:P12"/>
    <mergeCell ref="N121:P121"/>
    <mergeCell ref="M15:P15"/>
    <mergeCell ref="A73:I73"/>
    <mergeCell ref="A94:I94"/>
    <mergeCell ref="A7:P7"/>
    <mergeCell ref="A15:A16"/>
    <mergeCell ref="B15:B16"/>
    <mergeCell ref="C15:C16"/>
    <mergeCell ref="D15:D16"/>
    <mergeCell ref="E15:E16"/>
    <mergeCell ref="F15:I15"/>
    <mergeCell ref="J15:J16"/>
    <mergeCell ref="K15:K16"/>
    <mergeCell ref="L15:L16"/>
    <mergeCell ref="A8:P8"/>
    <mergeCell ref="A9:P9"/>
  </mergeCells>
  <pageMargins left="0.74803149606299213" right="0.74803149606299213" top="0.98425196850393704" bottom="0.19685039370078741" header="0" footer="0.51181102362204722"/>
  <pageSetup paperSize="9" scale="81" orientation="portrait" verticalDpi="200" r:id="rId1"/>
  <headerFooter alignWithMargins="0"/>
  <rowBreaks count="3" manualBreakCount="3">
    <brk id="36" max="16383" man="1"/>
    <brk id="64" max="16383" man="1"/>
    <brk id="88" max="16383" man="1"/>
  </rowBreaks>
  <colBreaks count="1" manualBreakCount="1">
    <brk id="1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план 2021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2021-08-09T08:38:52Z</dcterms:modified>
</cp:coreProperties>
</file>