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f199\Desktop\遠心送風機＿福田\"/>
    </mc:Choice>
  </mc:AlternateContent>
  <xr:revisionPtr revIDLastSave="0" documentId="13_ncr:1_{4300DDD0-5D6D-435F-9AF5-4399388F6617}" xr6:coauthVersionLast="45" xr6:coauthVersionMax="45" xr10:uidLastSave="{00000000-0000-0000-0000-000000000000}"/>
  <bookViews>
    <workbookView xWindow="0" yWindow="675" windowWidth="21600" windowHeight="11385" firstSheet="2" activeTab="3" xr2:uid="{00000000-000D-0000-FFFF-FFFF00000000}"/>
  </bookViews>
  <sheets>
    <sheet name="採用" sheetId="14" r:id="rId1"/>
    <sheet name="学生記入欄 (2)" sheetId="16" r:id="rId2"/>
    <sheet name="測定値" sheetId="17" r:id="rId3"/>
    <sheet name="計算値" sheetId="18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3" i="18" l="1"/>
  <c r="D53" i="18"/>
  <c r="E53" i="18"/>
  <c r="F53" i="18"/>
  <c r="G53" i="18"/>
  <c r="H53" i="18"/>
  <c r="I53" i="18"/>
  <c r="C53" i="18"/>
  <c r="C6" i="18"/>
  <c r="C7" i="18" s="1"/>
  <c r="F42" i="18"/>
  <c r="F41" i="18"/>
  <c r="F40" i="18"/>
  <c r="F39" i="18"/>
  <c r="F36" i="18"/>
  <c r="F34" i="18"/>
  <c r="F33" i="18"/>
  <c r="F35" i="18"/>
  <c r="C2" i="18" l="1"/>
  <c r="C3" i="18" s="1"/>
  <c r="D11" i="18"/>
  <c r="D12" i="18" s="1"/>
  <c r="D13" i="18" s="1"/>
  <c r="E11" i="18"/>
  <c r="E12" i="18" s="1"/>
  <c r="E13" i="18" s="1"/>
  <c r="F11" i="18"/>
  <c r="F12" i="18" s="1"/>
  <c r="F13" i="18" s="1"/>
  <c r="G11" i="18"/>
  <c r="G12" i="18" s="1"/>
  <c r="G13" i="18" s="1"/>
  <c r="H11" i="18"/>
  <c r="H12" i="18" s="1"/>
  <c r="H13" i="18" s="1"/>
  <c r="I11" i="18"/>
  <c r="I12" i="18" s="1"/>
  <c r="I13" i="18" s="1"/>
  <c r="J11" i="18"/>
  <c r="J12" i="18" s="1"/>
  <c r="J13" i="18" s="1"/>
  <c r="C11" i="18"/>
  <c r="C12" i="18" s="1"/>
  <c r="C13" i="18" s="1"/>
  <c r="B28" i="17"/>
  <c r="B26" i="17"/>
  <c r="B27" i="17"/>
  <c r="D6" i="18"/>
  <c r="D7" i="18" s="1"/>
  <c r="E6" i="18"/>
  <c r="E7" i="18" s="1"/>
  <c r="F6" i="18"/>
  <c r="F7" i="18" s="1"/>
  <c r="G6" i="18"/>
  <c r="G7" i="18" s="1"/>
  <c r="H6" i="18"/>
  <c r="H7" i="18" s="1"/>
  <c r="I6" i="18"/>
  <c r="I7" i="18" s="1"/>
  <c r="J6" i="18"/>
  <c r="J7" i="18" s="1"/>
  <c r="D5" i="18"/>
  <c r="E5" i="18"/>
  <c r="F5" i="18"/>
  <c r="G5" i="18"/>
  <c r="H5" i="18"/>
  <c r="I5" i="18"/>
  <c r="I8" i="18" s="1"/>
  <c r="J5" i="18"/>
  <c r="C5" i="18"/>
  <c r="C8" i="18" s="1"/>
  <c r="C9" i="18" s="1"/>
  <c r="D2" i="18"/>
  <c r="D3" i="18" s="1"/>
  <c r="D4" i="18" s="1"/>
  <c r="E2" i="18"/>
  <c r="E3" i="18" s="1"/>
  <c r="E4" i="18" s="1"/>
  <c r="F2" i="18"/>
  <c r="F3" i="18" s="1"/>
  <c r="F4" i="18" s="1"/>
  <c r="G2" i="18"/>
  <c r="G3" i="18" s="1"/>
  <c r="G4" i="18" s="1"/>
  <c r="H2" i="18"/>
  <c r="I2" i="18"/>
  <c r="I3" i="18" s="1"/>
  <c r="I4" i="18" s="1"/>
  <c r="J2" i="18"/>
  <c r="J3" i="18" s="1"/>
  <c r="I15" i="17"/>
  <c r="D15" i="17"/>
  <c r="E15" i="17"/>
  <c r="F15" i="17"/>
  <c r="G15" i="17"/>
  <c r="H15" i="17"/>
  <c r="J15" i="17"/>
  <c r="C15" i="17"/>
  <c r="F23" i="16"/>
  <c r="G23" i="16"/>
  <c r="H23" i="16"/>
  <c r="I23" i="16"/>
  <c r="J23" i="16"/>
  <c r="K23" i="16"/>
  <c r="L23" i="16"/>
  <c r="E23" i="16"/>
  <c r="F23" i="14"/>
  <c r="G23" i="14"/>
  <c r="H23" i="14"/>
  <c r="I23" i="14"/>
  <c r="J23" i="14"/>
  <c r="K23" i="14"/>
  <c r="L23" i="14"/>
  <c r="E23" i="14"/>
  <c r="E8" i="18" l="1"/>
  <c r="E9" i="18" s="1"/>
  <c r="E21" i="18" s="1"/>
  <c r="H8" i="18"/>
  <c r="H9" i="18" s="1"/>
  <c r="H21" i="18" s="1"/>
  <c r="G8" i="18"/>
  <c r="G9" i="18" s="1"/>
  <c r="G21" i="18" s="1"/>
  <c r="F8" i="18"/>
  <c r="F9" i="18" s="1"/>
  <c r="F21" i="18" s="1"/>
  <c r="H14" i="18"/>
  <c r="H15" i="18" s="1"/>
  <c r="H16" i="18" s="1"/>
  <c r="H27" i="18" s="1"/>
  <c r="H18" i="18"/>
  <c r="H19" i="18" s="1"/>
  <c r="G14" i="18"/>
  <c r="G15" i="18" s="1"/>
  <c r="G16" i="18" s="1"/>
  <c r="G27" i="18" s="1"/>
  <c r="G18" i="18"/>
  <c r="G19" i="18" s="1"/>
  <c r="D8" i="18"/>
  <c r="F14" i="18"/>
  <c r="F15" i="18" s="1"/>
  <c r="F16" i="18" s="1"/>
  <c r="F27" i="18" s="1"/>
  <c r="F18" i="18"/>
  <c r="F19" i="18" s="1"/>
  <c r="E14" i="18"/>
  <c r="E15" i="18" s="1"/>
  <c r="E16" i="18" s="1"/>
  <c r="E18" i="18"/>
  <c r="E19" i="18" s="1"/>
  <c r="J8" i="18"/>
  <c r="J9" i="18" s="1"/>
  <c r="J21" i="18" s="1"/>
  <c r="I9" i="18"/>
  <c r="I21" i="18" s="1"/>
  <c r="D14" i="18"/>
  <c r="D15" i="18" s="1"/>
  <c r="D16" i="18" s="1"/>
  <c r="D27" i="18" s="1"/>
  <c r="D18" i="18"/>
  <c r="D19" i="18" s="1"/>
  <c r="J14" i="18"/>
  <c r="J15" i="18" s="1"/>
  <c r="J16" i="18" s="1"/>
  <c r="J27" i="18" s="1"/>
  <c r="J18" i="18"/>
  <c r="J19" i="18" s="1"/>
  <c r="C14" i="18"/>
  <c r="C15" i="18" s="1"/>
  <c r="C18" i="18"/>
  <c r="C19" i="18" s="1"/>
  <c r="I14" i="18"/>
  <c r="I15" i="18" s="1"/>
  <c r="I16" i="18" s="1"/>
  <c r="I27" i="18" s="1"/>
  <c r="I18" i="18"/>
  <c r="I19" i="18" s="1"/>
  <c r="C21" i="18"/>
  <c r="D9" i="18"/>
  <c r="D21" i="18" s="1"/>
  <c r="H3" i="18"/>
  <c r="H4" i="18" s="1"/>
  <c r="C16" i="18"/>
  <c r="C27" i="18" s="1"/>
  <c r="J4" i="18"/>
  <c r="C4" i="18"/>
  <c r="C10" i="18" s="1"/>
  <c r="I10" i="18" l="1"/>
  <c r="H10" i="18"/>
  <c r="J10" i="18"/>
  <c r="D10" i="18"/>
  <c r="C17" i="18"/>
  <c r="G17" i="18"/>
  <c r="G10" i="18"/>
  <c r="H17" i="18"/>
  <c r="E10" i="18"/>
  <c r="F10" i="18"/>
  <c r="I17" i="18"/>
  <c r="E27" i="18"/>
  <c r="E17" i="18"/>
  <c r="J17" i="18"/>
  <c r="F17" i="18"/>
  <c r="D17" i="18"/>
</calcChain>
</file>

<file path=xl/sharedStrings.xml><?xml version="1.0" encoding="utf-8"?>
<sst xmlns="http://schemas.openxmlformats.org/spreadsheetml/2006/main" count="160" uniqueCount="91">
  <si>
    <t>オリフィス径</t>
    <rPh sb="5" eb="6">
      <t>ケイ</t>
    </rPh>
    <phoneticPr fontId="1"/>
  </si>
  <si>
    <t>回転数</t>
    <rPh sb="0" eb="3">
      <t>カイテンスウ</t>
    </rPh>
    <phoneticPr fontId="1"/>
  </si>
  <si>
    <t>静圧</t>
    <rPh sb="0" eb="2">
      <t>セイアツ</t>
    </rPh>
    <phoneticPr fontId="1"/>
  </si>
  <si>
    <t>ピトー管</t>
    <rPh sb="3" eb="4">
      <t>カン</t>
    </rPh>
    <phoneticPr fontId="1"/>
  </si>
  <si>
    <t>動圧1</t>
    <rPh sb="0" eb="1">
      <t>ドウ</t>
    </rPh>
    <rPh sb="1" eb="2">
      <t>アツ</t>
    </rPh>
    <phoneticPr fontId="1"/>
  </si>
  <si>
    <t>動圧2</t>
    <rPh sb="0" eb="1">
      <t>ドウ</t>
    </rPh>
    <rPh sb="1" eb="2">
      <t>アツ</t>
    </rPh>
    <phoneticPr fontId="1"/>
  </si>
  <si>
    <t>動圧3</t>
    <rPh sb="0" eb="1">
      <t>ドウ</t>
    </rPh>
    <rPh sb="1" eb="2">
      <t>アツ</t>
    </rPh>
    <phoneticPr fontId="1"/>
  </si>
  <si>
    <t>動圧4</t>
    <rPh sb="0" eb="1">
      <t>ドウ</t>
    </rPh>
    <rPh sb="1" eb="2">
      <t>アツ</t>
    </rPh>
    <phoneticPr fontId="1"/>
  </si>
  <si>
    <t>動圧5</t>
    <rPh sb="0" eb="1">
      <t>ドウ</t>
    </rPh>
    <rPh sb="1" eb="2">
      <t>アツ</t>
    </rPh>
    <phoneticPr fontId="1"/>
  </si>
  <si>
    <t>動圧6</t>
    <rPh sb="0" eb="1">
      <t>ドウ</t>
    </rPh>
    <rPh sb="1" eb="2">
      <t>アツ</t>
    </rPh>
    <phoneticPr fontId="1"/>
  </si>
  <si>
    <t>動圧7</t>
    <rPh sb="0" eb="1">
      <t>ドウ</t>
    </rPh>
    <rPh sb="1" eb="2">
      <t>アツ</t>
    </rPh>
    <phoneticPr fontId="1"/>
  </si>
  <si>
    <t>動圧8</t>
    <rPh sb="0" eb="1">
      <t>ドウ</t>
    </rPh>
    <rPh sb="1" eb="2">
      <t>アツ</t>
    </rPh>
    <phoneticPr fontId="1"/>
  </si>
  <si>
    <t>動圧9</t>
    <rPh sb="0" eb="1">
      <t>ドウ</t>
    </rPh>
    <rPh sb="1" eb="2">
      <t>アツ</t>
    </rPh>
    <phoneticPr fontId="1"/>
  </si>
  <si>
    <t>[mm]</t>
    <phoneticPr fontId="1"/>
  </si>
  <si>
    <t>[rpm]</t>
    <phoneticPr fontId="1"/>
  </si>
  <si>
    <t>[V]</t>
    <phoneticPr fontId="1"/>
  </si>
  <si>
    <t>表1　測定結果及び計算結果</t>
    <rPh sb="0" eb="1">
      <t>ヒョウ</t>
    </rPh>
    <rPh sb="3" eb="5">
      <t>ソクテイ</t>
    </rPh>
    <rPh sb="5" eb="7">
      <t>ケッカ</t>
    </rPh>
    <rPh sb="7" eb="8">
      <t>オヨ</t>
    </rPh>
    <rPh sb="9" eb="11">
      <t>ケイサン</t>
    </rPh>
    <rPh sb="11" eb="13">
      <t>ケッカ</t>
    </rPh>
    <phoneticPr fontId="1"/>
  </si>
  <si>
    <t>気温</t>
    <rPh sb="0" eb="2">
      <t>キオン</t>
    </rPh>
    <phoneticPr fontId="1"/>
  </si>
  <si>
    <t>気圧</t>
    <rPh sb="0" eb="2">
      <t>キアツ</t>
    </rPh>
    <phoneticPr fontId="1"/>
  </si>
  <si>
    <t>[kPa]</t>
    <phoneticPr fontId="1"/>
  </si>
  <si>
    <t>オリフィス前後の差圧</t>
    <rPh sb="5" eb="7">
      <t>ゼンゴ</t>
    </rPh>
    <rPh sb="8" eb="10">
      <t>サアツ</t>
    </rPh>
    <phoneticPr fontId="1"/>
  </si>
  <si>
    <t>[℃]</t>
    <phoneticPr fontId="1"/>
  </si>
  <si>
    <t>180mm</t>
    <phoneticPr fontId="1"/>
  </si>
  <si>
    <t>管直径</t>
    <rPh sb="0" eb="1">
      <t>カン</t>
    </rPh>
    <rPh sb="1" eb="3">
      <t>チョッケイ</t>
    </rPh>
    <phoneticPr fontId="1"/>
  </si>
  <si>
    <t>絞り位置</t>
    <rPh sb="0" eb="1">
      <t>シボ</t>
    </rPh>
    <rPh sb="2" eb="4">
      <t>イチ</t>
    </rPh>
    <phoneticPr fontId="1"/>
  </si>
  <si>
    <t>240mm</t>
    <phoneticPr fontId="1"/>
  </si>
  <si>
    <t>2972rpm</t>
    <phoneticPr fontId="1"/>
  </si>
  <si>
    <t>電圧</t>
    <rPh sb="0" eb="2">
      <t>デンアツ</t>
    </rPh>
    <phoneticPr fontId="1"/>
  </si>
  <si>
    <t>電流</t>
    <rPh sb="0" eb="2">
      <t>デンリュウ</t>
    </rPh>
    <phoneticPr fontId="1"/>
  </si>
  <si>
    <t>力率</t>
    <rPh sb="0" eb="2">
      <t>リキリツ</t>
    </rPh>
    <phoneticPr fontId="1"/>
  </si>
  <si>
    <t>[A]</t>
    <phoneticPr fontId="1"/>
  </si>
  <si>
    <t>[-]</t>
    <phoneticPr fontId="1"/>
  </si>
  <si>
    <t>[hPa]</t>
    <phoneticPr fontId="1"/>
  </si>
  <si>
    <t>動圧の平均値</t>
    <rPh sb="0" eb="2">
      <t>ドウアツ</t>
    </rPh>
    <rPh sb="3" eb="6">
      <t>ヘイキンチ</t>
    </rPh>
    <phoneticPr fontId="1"/>
  </si>
  <si>
    <t>平均動圧</t>
    <rPh sb="0" eb="2">
      <t>ヘイキン</t>
    </rPh>
    <rPh sb="2" eb="4">
      <t>ドウアツ</t>
    </rPh>
    <phoneticPr fontId="1"/>
  </si>
  <si>
    <r>
      <rPr>
        <sz val="11"/>
        <rFont val="ＭＳ 明朝"/>
        <family val="1"/>
        <charset val="128"/>
      </rPr>
      <t>絞り位置</t>
    </r>
    <r>
      <rPr>
        <sz val="11"/>
        <rFont val="Times New Roman"/>
        <family val="1"/>
      </rPr>
      <t>[mm]</t>
    </r>
    <rPh sb="0" eb="1">
      <t>シボ</t>
    </rPh>
    <rPh sb="2" eb="4">
      <t>イチ</t>
    </rPh>
    <phoneticPr fontId="1"/>
  </si>
  <si>
    <r>
      <rPr>
        <sz val="11"/>
        <rFont val="ＭＳ 明朝"/>
        <family val="1"/>
        <charset val="128"/>
      </rPr>
      <t>オリフィス径</t>
    </r>
    <r>
      <rPr>
        <sz val="11"/>
        <rFont val="Times New Roman"/>
        <family val="1"/>
      </rPr>
      <t>[mm]</t>
    </r>
    <rPh sb="5" eb="6">
      <t>ケイ</t>
    </rPh>
    <phoneticPr fontId="1"/>
  </si>
  <si>
    <r>
      <rPr>
        <sz val="11"/>
        <rFont val="ＭＳ 明朝"/>
        <family val="1"/>
        <charset val="128"/>
      </rPr>
      <t>電圧</t>
    </r>
    <r>
      <rPr>
        <sz val="11"/>
        <rFont val="Times New Roman"/>
        <family val="1"/>
      </rPr>
      <t>[V]</t>
    </r>
    <rPh sb="0" eb="2">
      <t>デンアツ</t>
    </rPh>
    <phoneticPr fontId="1"/>
  </si>
  <si>
    <r>
      <rPr>
        <sz val="11"/>
        <rFont val="ＭＳ 明朝"/>
        <family val="1"/>
        <charset val="128"/>
      </rPr>
      <t>電流</t>
    </r>
    <r>
      <rPr>
        <sz val="11"/>
        <rFont val="Times New Roman"/>
        <family val="1"/>
      </rPr>
      <t>[A]</t>
    </r>
    <rPh sb="0" eb="2">
      <t>デンリュウ</t>
    </rPh>
    <phoneticPr fontId="1"/>
  </si>
  <si>
    <r>
      <rPr>
        <sz val="11"/>
        <rFont val="ＭＳ 明朝"/>
        <family val="1"/>
        <charset val="128"/>
      </rPr>
      <t>力率</t>
    </r>
    <r>
      <rPr>
        <sz val="11"/>
        <rFont val="Times New Roman"/>
        <family val="1"/>
      </rPr>
      <t>[-]</t>
    </r>
    <rPh sb="0" eb="2">
      <t>リキリツ</t>
    </rPh>
    <phoneticPr fontId="1"/>
  </si>
  <si>
    <r>
      <rPr>
        <sz val="11"/>
        <rFont val="ＭＳ 明朝"/>
        <family val="1"/>
        <charset val="128"/>
      </rPr>
      <t>静圧</t>
    </r>
    <r>
      <rPr>
        <sz val="11"/>
        <rFont val="Times New Roman"/>
        <family val="1"/>
      </rPr>
      <t>[kPa]</t>
    </r>
    <rPh sb="0" eb="2">
      <t>セイアツ</t>
    </rPh>
    <phoneticPr fontId="1"/>
  </si>
  <si>
    <r>
      <rPr>
        <sz val="11"/>
        <rFont val="ＭＳ 明朝"/>
        <family val="1"/>
        <charset val="128"/>
      </rPr>
      <t>ピトー管</t>
    </r>
    <r>
      <rPr>
        <sz val="11"/>
        <rFont val="Times New Roman"/>
        <family val="1"/>
      </rPr>
      <t>[kPa]</t>
    </r>
    <rPh sb="3" eb="4">
      <t>カン</t>
    </rPh>
    <phoneticPr fontId="1"/>
  </si>
  <si>
    <r>
      <rPr>
        <sz val="11"/>
        <rFont val="ＭＳ 明朝"/>
        <family val="1"/>
        <charset val="128"/>
      </rPr>
      <t>平均</t>
    </r>
    <rPh sb="0" eb="2">
      <t>ヘイキン</t>
    </rPh>
    <phoneticPr fontId="1"/>
  </si>
  <si>
    <r>
      <rPr>
        <sz val="11"/>
        <rFont val="ＭＳ 明朝"/>
        <family val="1"/>
        <charset val="128"/>
      </rPr>
      <t>オリフィス前後の差圧</t>
    </r>
    <r>
      <rPr>
        <sz val="11"/>
        <rFont val="Times New Roman"/>
        <family val="1"/>
      </rPr>
      <t>[kPa]</t>
    </r>
    <rPh sb="5" eb="7">
      <t>ゼンゴ</t>
    </rPh>
    <rPh sb="8" eb="10">
      <t>サアツ</t>
    </rPh>
    <phoneticPr fontId="1"/>
  </si>
  <si>
    <r>
      <rPr>
        <sz val="11"/>
        <rFont val="ＭＳ 明朝"/>
        <family val="1"/>
        <charset val="128"/>
      </rPr>
      <t>管直径</t>
    </r>
    <r>
      <rPr>
        <sz val="11"/>
        <rFont val="Times New Roman"/>
        <family val="1"/>
      </rPr>
      <t>[mm]</t>
    </r>
    <phoneticPr fontId="1"/>
  </si>
  <si>
    <r>
      <rPr>
        <sz val="11"/>
        <rFont val="ＭＳ 明朝"/>
        <family val="1"/>
        <charset val="128"/>
      </rPr>
      <t>回転数</t>
    </r>
    <r>
      <rPr>
        <sz val="11"/>
        <rFont val="Times New Roman"/>
        <family val="1"/>
      </rPr>
      <t>[rpm]</t>
    </r>
    <phoneticPr fontId="1"/>
  </si>
  <si>
    <r>
      <rPr>
        <sz val="11"/>
        <rFont val="ＭＳ 明朝"/>
        <family val="1"/>
        <charset val="128"/>
      </rPr>
      <t>気温</t>
    </r>
    <r>
      <rPr>
        <sz val="11"/>
        <rFont val="Times New Roman"/>
        <family val="1"/>
      </rPr>
      <t>[</t>
    </r>
    <r>
      <rPr>
        <sz val="11"/>
        <rFont val="ＭＳ 明朝"/>
        <family val="1"/>
        <charset val="128"/>
      </rPr>
      <t>℃</t>
    </r>
    <r>
      <rPr>
        <sz val="11"/>
        <rFont val="Times New Roman"/>
        <family val="1"/>
      </rPr>
      <t>]</t>
    </r>
    <phoneticPr fontId="1"/>
  </si>
  <si>
    <r>
      <rPr>
        <sz val="11"/>
        <rFont val="ＭＳ 明朝"/>
        <family val="1"/>
        <charset val="128"/>
      </rPr>
      <t>気圧</t>
    </r>
    <r>
      <rPr>
        <sz val="11"/>
        <rFont val="Times New Roman"/>
        <family val="1"/>
      </rPr>
      <t>[hPa]</t>
    </r>
    <phoneticPr fontId="1"/>
  </si>
  <si>
    <r>
      <t>絞り位置</t>
    </r>
    <r>
      <rPr>
        <sz val="11"/>
        <color rgb="FF000000"/>
        <rFont val="Times New Roman"/>
        <family val="1"/>
      </rPr>
      <t>[mm]</t>
    </r>
  </si>
  <si>
    <r>
      <t>L</t>
    </r>
    <r>
      <rPr>
        <vertAlign val="subscript"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[kW]</t>
    </r>
  </si>
  <si>
    <r>
      <t>電動機効率</t>
    </r>
    <r>
      <rPr>
        <i/>
        <sz val="11"/>
        <color rgb="FF000000"/>
        <rFont val="Times New Roman"/>
        <family val="1"/>
      </rPr>
      <t>η</t>
    </r>
    <r>
      <rPr>
        <vertAlign val="subscript"/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[-]</t>
    </r>
  </si>
  <si>
    <r>
      <t>軸動力</t>
    </r>
    <r>
      <rPr>
        <i/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[W]</t>
    </r>
  </si>
  <si>
    <r>
      <t>静圧</t>
    </r>
    <r>
      <rPr>
        <i/>
        <sz val="11"/>
        <color rgb="FF000000"/>
        <rFont val="Times New Roman"/>
        <family val="1"/>
      </rPr>
      <t>P</t>
    </r>
    <r>
      <rPr>
        <vertAlign val="subscript"/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[kPa]</t>
    </r>
  </si>
  <si>
    <t>ピトー管</t>
  </si>
  <si>
    <r>
      <t>動圧</t>
    </r>
    <r>
      <rPr>
        <i/>
        <sz val="11"/>
        <color rgb="FF000000"/>
        <rFont val="Times New Roman"/>
        <family val="1"/>
      </rPr>
      <t>P</t>
    </r>
    <r>
      <rPr>
        <vertAlign val="subscript"/>
        <sz val="11"/>
        <color rgb="FF000000"/>
        <rFont val="Times New Roman"/>
        <family val="1"/>
      </rPr>
      <t>dp</t>
    </r>
    <r>
      <rPr>
        <sz val="11"/>
        <color rgb="FF000000"/>
        <rFont val="Times New Roman"/>
        <family val="1"/>
      </rPr>
      <t>[kPa]</t>
    </r>
  </si>
  <si>
    <r>
      <t>流量</t>
    </r>
    <r>
      <rPr>
        <i/>
        <sz val="11"/>
        <color rgb="FF000000"/>
        <rFont val="Times New Roman"/>
        <family val="1"/>
      </rPr>
      <t>Q</t>
    </r>
    <r>
      <rPr>
        <sz val="11"/>
        <color rgb="FF000000"/>
        <rFont val="Times New Roman"/>
        <family val="1"/>
      </rPr>
      <t>[m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/s]</t>
    </r>
  </si>
  <si>
    <r>
      <t>全圧</t>
    </r>
    <r>
      <rPr>
        <i/>
        <sz val="11"/>
        <color rgb="FF000000"/>
        <rFont val="Times New Roman"/>
        <family val="1"/>
      </rPr>
      <t>P</t>
    </r>
    <r>
      <rPr>
        <vertAlign val="subscript"/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[kPa]</t>
    </r>
  </si>
  <si>
    <t>オリフィス</t>
  </si>
  <si>
    <r>
      <t>圧力比</t>
    </r>
    <r>
      <rPr>
        <sz val="11"/>
        <color rgb="FF000000"/>
        <rFont val="Times New Roman"/>
        <family val="1"/>
      </rPr>
      <t>[-]</t>
    </r>
  </si>
  <si>
    <r>
      <t>修正係数</t>
    </r>
    <r>
      <rPr>
        <i/>
        <sz val="11"/>
        <color rgb="FF000000"/>
        <rFont val="Times New Roman"/>
        <family val="1"/>
      </rPr>
      <t>ε</t>
    </r>
    <r>
      <rPr>
        <sz val="11"/>
        <color rgb="FF000000"/>
        <rFont val="Times New Roman"/>
        <family val="1"/>
      </rPr>
      <t>[-]</t>
    </r>
  </si>
  <si>
    <r>
      <t>動圧</t>
    </r>
    <r>
      <rPr>
        <i/>
        <sz val="11"/>
        <color rgb="FF000000"/>
        <rFont val="Times New Roman"/>
        <family val="1"/>
      </rPr>
      <t>P</t>
    </r>
    <r>
      <rPr>
        <vertAlign val="subscript"/>
        <sz val="11"/>
        <color rgb="FF000000"/>
        <rFont val="Times New Roman"/>
        <family val="1"/>
      </rPr>
      <t>do</t>
    </r>
    <r>
      <rPr>
        <sz val="11"/>
        <color rgb="FF000000"/>
        <rFont val="Times New Roman"/>
        <family val="1"/>
      </rPr>
      <t>[kPa]</t>
    </r>
  </si>
  <si>
    <r>
      <t>全圧</t>
    </r>
    <r>
      <rPr>
        <i/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[kPa]</t>
    </r>
  </si>
  <si>
    <t>beta</t>
    <phoneticPr fontId="1"/>
  </si>
  <si>
    <t>rho</t>
    <phoneticPr fontId="1"/>
  </si>
  <si>
    <t>a_n</t>
    <phoneticPr fontId="1"/>
  </si>
  <si>
    <r>
      <t>効率</t>
    </r>
    <r>
      <rPr>
        <i/>
        <sz val="11"/>
        <color rgb="FF000000"/>
        <rFont val="ＭＳ 明朝"/>
        <family val="1"/>
        <charset val="128"/>
      </rPr>
      <t>η</t>
    </r>
    <r>
      <rPr>
        <sz val="11"/>
        <color rgb="FF000000"/>
        <rFont val="Times New Roman"/>
        <family val="1"/>
      </rPr>
      <t>[%]</t>
    </r>
    <phoneticPr fontId="1"/>
  </si>
  <si>
    <r>
      <t>空気動力</t>
    </r>
    <r>
      <rPr>
        <i/>
        <sz val="11"/>
        <color rgb="FF000000"/>
        <rFont val="ＭＳ 明朝"/>
        <family val="1"/>
        <charset val="128"/>
      </rPr>
      <t>L</t>
    </r>
    <r>
      <rPr>
        <vertAlign val="subscript"/>
        <sz val="11"/>
        <color rgb="FF000000"/>
        <rFont val="ＭＳ 明朝"/>
        <family val="1"/>
        <charset val="128"/>
      </rPr>
      <t>air</t>
    </r>
    <r>
      <rPr>
        <sz val="11"/>
        <color rgb="FF000000"/>
        <rFont val="ＭＳ 明朝"/>
        <family val="1"/>
        <charset val="128"/>
      </rPr>
      <t>[W]</t>
    </r>
    <phoneticPr fontId="1"/>
  </si>
  <si>
    <r>
      <t>空気動力</t>
    </r>
    <r>
      <rPr>
        <i/>
        <sz val="11"/>
        <color rgb="FF000000"/>
        <rFont val="Times New Roman"/>
        <family val="1"/>
      </rPr>
      <t>L</t>
    </r>
    <r>
      <rPr>
        <vertAlign val="subscript"/>
        <sz val="11"/>
        <color rgb="FF000000"/>
        <rFont val="Times New Roman"/>
        <family val="1"/>
      </rPr>
      <t>air</t>
    </r>
    <r>
      <rPr>
        <sz val="11"/>
        <color rgb="FF000000"/>
        <rFont val="Times New Roman"/>
        <family val="1"/>
      </rPr>
      <t xml:space="preserve"> [W]</t>
    </r>
    <phoneticPr fontId="1"/>
  </si>
  <si>
    <t>空気動力Lair[W]</t>
  </si>
  <si>
    <t>空気動力Lair [W]</t>
  </si>
  <si>
    <r>
      <rPr>
        <sz val="11"/>
        <rFont val="ＭＳ 明朝"/>
        <family val="1"/>
        <charset val="128"/>
      </rPr>
      <t>近似式</t>
    </r>
    <rPh sb="0" eb="3">
      <t>キンジシキ</t>
    </rPh>
    <phoneticPr fontId="1"/>
  </si>
  <si>
    <r>
      <rPr>
        <sz val="11"/>
        <rFont val="ＭＳ 明朝"/>
        <family val="1"/>
        <charset val="128"/>
      </rPr>
      <t>相関係数</t>
    </r>
    <rPh sb="0" eb="2">
      <t>ソウカン</t>
    </rPh>
    <rPh sb="2" eb="4">
      <t>ケイスウ</t>
    </rPh>
    <phoneticPr fontId="1"/>
  </si>
  <si>
    <r>
      <rPr>
        <sz val="11"/>
        <color rgb="FF000000"/>
        <rFont val="ＭＳ 明朝"/>
        <family val="1"/>
        <charset val="128"/>
      </rPr>
      <t>静圧</t>
    </r>
    <r>
      <rPr>
        <i/>
        <sz val="11"/>
        <color rgb="FF000000"/>
        <rFont val="Times New Roman"/>
        <family val="1"/>
      </rPr>
      <t>P</t>
    </r>
    <r>
      <rPr>
        <vertAlign val="subscript"/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[kPa]</t>
    </r>
  </si>
  <si>
    <r>
      <rPr>
        <sz val="11"/>
        <color rgb="FF000000"/>
        <rFont val="ＭＳ 明朝"/>
        <family val="1"/>
        <charset val="128"/>
      </rPr>
      <t>全圧</t>
    </r>
    <r>
      <rPr>
        <i/>
        <sz val="11"/>
        <color rgb="FF000000"/>
        <rFont val="Times New Roman"/>
        <family val="1"/>
      </rPr>
      <t>P</t>
    </r>
    <r>
      <rPr>
        <vertAlign val="subscript"/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[kPa]</t>
    </r>
  </si>
  <si>
    <r>
      <rPr>
        <sz val="11"/>
        <color rgb="FF000000"/>
        <rFont val="ＭＳ 明朝"/>
        <family val="1"/>
        <charset val="128"/>
      </rPr>
      <t>空気動力</t>
    </r>
    <r>
      <rPr>
        <i/>
        <sz val="11"/>
        <color rgb="FF000000"/>
        <rFont val="Times New Roman"/>
        <family val="1"/>
      </rPr>
      <t>L</t>
    </r>
    <r>
      <rPr>
        <vertAlign val="subscript"/>
        <sz val="11"/>
        <color rgb="FF000000"/>
        <rFont val="Times New Roman"/>
        <family val="1"/>
      </rPr>
      <t>air</t>
    </r>
    <r>
      <rPr>
        <sz val="11"/>
        <color rgb="FF000000"/>
        <rFont val="Times New Roman"/>
        <family val="1"/>
      </rPr>
      <t>[W]</t>
    </r>
    <phoneticPr fontId="1"/>
  </si>
  <si>
    <r>
      <rPr>
        <sz val="11"/>
        <color rgb="FF000000"/>
        <rFont val="ＭＳ 明朝"/>
        <family val="1"/>
        <charset val="128"/>
      </rPr>
      <t>効率</t>
    </r>
    <r>
      <rPr>
        <i/>
        <sz val="11"/>
        <color rgb="FF000000"/>
        <rFont val="Times New Roman"/>
        <family val="1"/>
      </rPr>
      <t>η</t>
    </r>
    <r>
      <rPr>
        <sz val="11"/>
        <color rgb="FF000000"/>
        <rFont val="Times New Roman"/>
        <family val="1"/>
      </rPr>
      <t>[%]</t>
    </r>
    <phoneticPr fontId="1"/>
  </si>
  <si>
    <r>
      <t>y = -3.2139x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- 0.3393x + 1.5227</t>
    </r>
  </si>
  <si>
    <r>
      <t>y = -2.9227x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- 0.3393x + 1.5227</t>
    </r>
  </si>
  <si>
    <r>
      <t>y = -2.4623x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+ 1.9604x - 0.0221</t>
    </r>
  </si>
  <si>
    <r>
      <t>y = -478.16x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+ 317.58x + 8.5126</t>
    </r>
    <phoneticPr fontId="1"/>
  </si>
  <si>
    <t>y = -437.75x2 + 257.78x + 29.23</t>
  </si>
  <si>
    <t>y = -3.2139x2 - 0.3393x + 1.5227</t>
  </si>
  <si>
    <t>y = -3.0161x2 - 0.2872x + 1.5214</t>
  </si>
  <si>
    <r>
      <t>y = -2.729x</t>
    </r>
    <r>
      <rPr>
        <vertAlign val="super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+ 1.9626x + 0.0396</t>
    </r>
  </si>
  <si>
    <t>y = -2.729x2 + 1.9626x + 0.0396</t>
  </si>
  <si>
    <t>R² = 0.9858</t>
    <phoneticPr fontId="1"/>
  </si>
  <si>
    <t>ピトー管効率η[%]</t>
    <rPh sb="3" eb="4">
      <t>カン</t>
    </rPh>
    <phoneticPr fontId="1"/>
  </si>
  <si>
    <t>オリフィス効率η[%]</t>
    <phoneticPr fontId="1"/>
  </si>
  <si>
    <r>
      <rPr>
        <sz val="11"/>
        <rFont val="ＭＳ 明朝"/>
        <family val="1"/>
        <charset val="128"/>
      </rPr>
      <t>ピトー管</t>
    </r>
    <r>
      <rPr>
        <sz val="11"/>
        <rFont val="Yu Gothic"/>
        <family val="1"/>
        <charset val="128"/>
      </rPr>
      <t>効率</t>
    </r>
    <r>
      <rPr>
        <sz val="11"/>
        <rFont val="Calibri"/>
        <family val="1"/>
        <charset val="161"/>
      </rPr>
      <t>η</t>
    </r>
    <r>
      <rPr>
        <sz val="11"/>
        <rFont val="Times New Roman"/>
        <family val="1"/>
      </rPr>
      <t>[%]</t>
    </r>
    <phoneticPr fontId="1"/>
  </si>
  <si>
    <r>
      <rPr>
        <sz val="11"/>
        <rFont val="ＭＳ 明朝"/>
        <family val="1"/>
        <charset val="128"/>
      </rPr>
      <t>オリフィス</t>
    </r>
    <r>
      <rPr>
        <sz val="11"/>
        <rFont val="Yu Gothic"/>
        <family val="1"/>
        <charset val="128"/>
      </rPr>
      <t>効率</t>
    </r>
    <r>
      <rPr>
        <sz val="11"/>
        <rFont val="Calibri"/>
        <family val="1"/>
        <charset val="161"/>
      </rPr>
      <t>η</t>
    </r>
    <r>
      <rPr>
        <sz val="11"/>
        <rFont val="Times New Roman"/>
        <family val="1"/>
      </rPr>
      <t>[%]</t>
    </r>
    <phoneticPr fontId="1"/>
  </si>
  <si>
    <t>相対誤差[%]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</si>
</sst>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_ "/>
    <numFmt numFmtId="177" formatCode="0.00000_ "/>
    <numFmt numFmtId="178" formatCode="0.00_ "/>
    <numFmt numFmtId="179" formatCode="0.000_ "/>
    <numFmt numFmtId="180" formatCode="0.000"/>
    <numFmt numFmtId="181" formatCode="0.000_);[Red]\(0.000\)"/>
    <numFmt numFmtId="182" formatCode="0.0000"/>
    <numFmt numFmtId="183" formatCode="0.0"/>
  </numFmts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Times New Roman"/>
      <family val="1"/>
    </font>
    <font>
      <sz val="11"/>
      <name val="Times New Roman"/>
      <family val="1"/>
      <charset val="128"/>
    </font>
    <font>
      <sz val="11"/>
      <color rgb="FF000000"/>
      <name val="ＭＳ 明朝"/>
      <family val="1"/>
      <charset val="128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11"/>
      <color rgb="FF000000"/>
      <name val="ＭＳ 明朝"/>
      <family val="1"/>
      <charset val="128"/>
    </font>
    <font>
      <vertAlign val="subscript"/>
      <sz val="11"/>
      <color rgb="FF000000"/>
      <name val="ＭＳ 明朝"/>
      <family val="1"/>
      <charset val="128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11"/>
      <name val="Yu Gothic"/>
      <family val="1"/>
      <charset val="128"/>
    </font>
    <font>
      <sz val="11"/>
      <name val="Calibri"/>
      <family val="1"/>
      <charset val="161"/>
    </font>
    <font>
      <sz val="1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76" fontId="0" fillId="0" borderId="5" xfId="0" applyNumberFormat="1" applyBorder="1"/>
    <xf numFmtId="176" fontId="0" fillId="0" borderId="2" xfId="0" applyNumberFormat="1" applyBorder="1"/>
    <xf numFmtId="176" fontId="0" fillId="0" borderId="14" xfId="0" applyNumberFormat="1" applyBorder="1"/>
    <xf numFmtId="0" fontId="0" fillId="2" borderId="0" xfId="0" applyFill="1" applyAlignment="1">
      <alignment horizontal="center"/>
    </xf>
    <xf numFmtId="0" fontId="0" fillId="2" borderId="0" xfId="0" applyFill="1"/>
    <xf numFmtId="177" fontId="0" fillId="2" borderId="0" xfId="0" applyNumberFormat="1" applyFill="1" applyBorder="1" applyAlignment="1">
      <alignment horizontal="center"/>
    </xf>
    <xf numFmtId="176" fontId="0" fillId="3" borderId="15" xfId="0" applyNumberFormat="1" applyFill="1" applyBorder="1" applyAlignment="1">
      <alignment horizontal="center"/>
    </xf>
    <xf numFmtId="181" fontId="0" fillId="0" borderId="16" xfId="0" applyNumberFormat="1" applyBorder="1" applyAlignment="1">
      <alignment horizontal="center"/>
    </xf>
    <xf numFmtId="181" fontId="0" fillId="0" borderId="17" xfId="0" applyNumberFormat="1" applyBorder="1" applyAlignment="1">
      <alignment horizontal="center"/>
    </xf>
    <xf numFmtId="181" fontId="0" fillId="0" borderId="18" xfId="0" applyNumberFormat="1" applyBorder="1" applyAlignment="1">
      <alignment horizontal="center"/>
    </xf>
    <xf numFmtId="181" fontId="0" fillId="0" borderId="19" xfId="0" applyNumberFormat="1" applyBorder="1" applyAlignment="1">
      <alignment horizontal="center"/>
    </xf>
    <xf numFmtId="178" fontId="0" fillId="0" borderId="20" xfId="0" applyNumberFormat="1" applyFill="1" applyBorder="1" applyAlignment="1">
      <alignment horizontal="center"/>
    </xf>
    <xf numFmtId="178" fontId="0" fillId="0" borderId="18" xfId="0" applyNumberFormat="1" applyFill="1" applyBorder="1" applyAlignment="1">
      <alignment horizontal="center"/>
    </xf>
    <xf numFmtId="0" fontId="0" fillId="0" borderId="21" xfId="0" applyBorder="1"/>
    <xf numFmtId="0" fontId="0" fillId="2" borderId="0" xfId="0" applyFill="1" applyAlignment="1">
      <alignment horizontal="center"/>
    </xf>
    <xf numFmtId="0" fontId="0" fillId="2" borderId="0" xfId="0" applyFill="1"/>
    <xf numFmtId="177" fontId="0" fillId="2" borderId="0" xfId="0" applyNumberFormat="1" applyFill="1" applyBorder="1" applyAlignment="1">
      <alignment horizontal="center"/>
    </xf>
    <xf numFmtId="176" fontId="0" fillId="3" borderId="15" xfId="0" applyNumberFormat="1" applyFill="1" applyBorder="1" applyAlignment="1">
      <alignment horizontal="center"/>
    </xf>
    <xf numFmtId="176" fontId="0" fillId="2" borderId="22" xfId="0" applyNumberFormat="1" applyFill="1" applyBorder="1" applyAlignment="1">
      <alignment horizontal="center"/>
    </xf>
    <xf numFmtId="176" fontId="0" fillId="2" borderId="23" xfId="0" applyNumberFormat="1" applyFill="1" applyBorder="1" applyAlignment="1">
      <alignment horizontal="center"/>
    </xf>
    <xf numFmtId="176" fontId="0" fillId="3" borderId="24" xfId="0" applyNumberFormat="1" applyFill="1" applyBorder="1" applyAlignment="1">
      <alignment horizontal="center"/>
    </xf>
    <xf numFmtId="181" fontId="0" fillId="0" borderId="25" xfId="0" applyNumberFormat="1" applyBorder="1" applyAlignment="1">
      <alignment horizontal="center"/>
    </xf>
    <xf numFmtId="181" fontId="0" fillId="0" borderId="23" xfId="0" applyNumberForma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14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179" fontId="0" fillId="0" borderId="24" xfId="0" applyNumberFormat="1" applyFill="1" applyBorder="1" applyAlignment="1">
      <alignment horizontal="center"/>
    </xf>
    <xf numFmtId="176" fontId="0" fillId="0" borderId="20" xfId="0" applyNumberFormat="1" applyFill="1" applyBorder="1" applyAlignment="1">
      <alignment horizontal="center"/>
    </xf>
    <xf numFmtId="176" fontId="0" fillId="0" borderId="18" xfId="0" applyNumberFormat="1" applyFill="1" applyBorder="1" applyAlignment="1">
      <alignment horizontal="center"/>
    </xf>
    <xf numFmtId="179" fontId="0" fillId="0" borderId="37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0" xfId="0" applyFill="1" applyBorder="1"/>
    <xf numFmtId="181" fontId="0" fillId="0" borderId="0" xfId="0" applyNumberFormat="1" applyAlignment="1">
      <alignment horizontal="center"/>
    </xf>
    <xf numFmtId="0" fontId="0" fillId="0" borderId="40" xfId="0" applyFill="1" applyBorder="1" applyAlignment="1">
      <alignment horizontal="left"/>
    </xf>
    <xf numFmtId="0" fontId="4" fillId="0" borderId="0" xfId="0" applyFont="1"/>
    <xf numFmtId="0" fontId="4" fillId="0" borderId="42" xfId="0" applyFont="1" applyBorder="1"/>
    <xf numFmtId="0" fontId="4" fillId="0" borderId="42" xfId="0" applyFont="1" applyFill="1" applyBorder="1" applyAlignment="1"/>
    <xf numFmtId="0" fontId="4" fillId="0" borderId="42" xfId="0" applyFont="1" applyBorder="1" applyAlignment="1"/>
    <xf numFmtId="183" fontId="4" fillId="0" borderId="42" xfId="0" applyNumberFormat="1" applyFont="1" applyBorder="1"/>
    <xf numFmtId="0" fontId="5" fillId="0" borderId="42" xfId="0" applyFont="1" applyBorder="1" applyAlignment="1"/>
    <xf numFmtId="0" fontId="4" fillId="0" borderId="42" xfId="0" applyFont="1" applyBorder="1" applyAlignment="1">
      <alignment horizontal="center"/>
    </xf>
    <xf numFmtId="0" fontId="4" fillId="0" borderId="1" xfId="0" applyFont="1" applyBorder="1"/>
    <xf numFmtId="176" fontId="4" fillId="0" borderId="42" xfId="0" applyNumberFormat="1" applyFont="1" applyFill="1" applyBorder="1" applyAlignment="1">
      <alignment horizontal="center"/>
    </xf>
    <xf numFmtId="178" fontId="4" fillId="0" borderId="42" xfId="0" applyNumberFormat="1" applyFont="1" applyFill="1" applyBorder="1" applyAlignment="1">
      <alignment horizontal="center"/>
    </xf>
    <xf numFmtId="179" fontId="4" fillId="0" borderId="42" xfId="0" applyNumberFormat="1" applyFont="1" applyFill="1" applyBorder="1" applyAlignment="1">
      <alignment horizontal="center"/>
    </xf>
    <xf numFmtId="181" fontId="4" fillId="0" borderId="42" xfId="0" applyNumberFormat="1" applyFont="1" applyBorder="1" applyAlignment="1">
      <alignment horizontal="center"/>
    </xf>
    <xf numFmtId="181" fontId="4" fillId="0" borderId="42" xfId="0" applyNumberFormat="1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182" fontId="7" fillId="0" borderId="42" xfId="0" applyNumberFormat="1" applyFont="1" applyBorder="1" applyAlignment="1">
      <alignment horizontal="center" vertical="center"/>
    </xf>
    <xf numFmtId="180" fontId="7" fillId="0" borderId="42" xfId="0" applyNumberFormat="1" applyFont="1" applyBorder="1" applyAlignment="1">
      <alignment horizontal="center" vertical="center"/>
    </xf>
    <xf numFmtId="183" fontId="7" fillId="0" borderId="42" xfId="0" applyNumberFormat="1" applyFont="1" applyBorder="1" applyAlignment="1">
      <alignment horizontal="center" vertical="center"/>
    </xf>
    <xf numFmtId="1" fontId="7" fillId="0" borderId="42" xfId="0" applyNumberFormat="1" applyFont="1" applyBorder="1" applyAlignment="1">
      <alignment horizontal="center" vertical="center"/>
    </xf>
    <xf numFmtId="180" fontId="4" fillId="0" borderId="42" xfId="0" applyNumberFormat="1" applyFont="1" applyBorder="1" applyAlignment="1">
      <alignment horizontal="center" vertical="center"/>
    </xf>
    <xf numFmtId="2" fontId="4" fillId="0" borderId="0" xfId="0" applyNumberFormat="1" applyFont="1"/>
    <xf numFmtId="179" fontId="7" fillId="0" borderId="4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readingOrder="1"/>
    </xf>
    <xf numFmtId="0" fontId="7" fillId="0" borderId="42" xfId="0" applyFont="1" applyBorder="1" applyAlignment="1">
      <alignment vertical="center"/>
    </xf>
    <xf numFmtId="0" fontId="7" fillId="0" borderId="42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 readingOrder="1"/>
    </xf>
    <xf numFmtId="180" fontId="4" fillId="0" borderId="42" xfId="0" applyNumberFormat="1" applyFont="1" applyBorder="1"/>
    <xf numFmtId="183" fontId="0" fillId="0" borderId="0" xfId="0" applyNumberFormat="1"/>
    <xf numFmtId="0" fontId="5" fillId="0" borderId="1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4" fillId="0" borderId="45" xfId="0" applyFont="1" applyBorder="1"/>
    <xf numFmtId="0" fontId="17" fillId="0" borderId="42" xfId="0" applyFont="1" applyBorder="1" applyAlignment="1">
      <alignment horizontal="center"/>
    </xf>
    <xf numFmtId="2" fontId="0" fillId="0" borderId="42" xfId="0" applyNumberFormat="1" applyBorder="1"/>
    <xf numFmtId="183" fontId="0" fillId="0" borderId="42" xfId="0" applyNumberForma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29638500145678"/>
          <c:y val="7.407407407407407E-2"/>
          <c:w val="0.48294225517246947"/>
          <c:h val="0.75902012248468942"/>
        </c:manualLayout>
      </c:layout>
      <c:scatterChart>
        <c:scatterStyle val="lineMarker"/>
        <c:varyColors val="0"/>
        <c:ser>
          <c:idx val="0"/>
          <c:order val="3"/>
          <c:tx>
            <c:v>効率</c:v>
          </c:tx>
          <c:spPr>
            <a:ln w="28575">
              <a:noFill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2060"/>
                </a:solidFill>
              </a:ln>
              <a:effectLst/>
            </c:spPr>
          </c:marker>
          <c:trendline>
            <c:name>2次近似(効率)</c:name>
            <c:spPr>
              <a:ln>
                <a:solidFill>
                  <a:srgbClr val="002060"/>
                </a:solidFill>
                <a:prstDash val="sysDash"/>
              </a:ln>
            </c:spPr>
            <c:trendlineType val="poly"/>
            <c:order val="2"/>
            <c:dispRSqr val="0"/>
            <c:dispEq val="0"/>
          </c:trendline>
          <c:xVal>
            <c:numRef>
              <c:f>計算値!$C$7:$J$7</c:f>
              <c:numCache>
                <c:formatCode>0.000</c:formatCode>
                <c:ptCount val="8"/>
                <c:pt idx="0">
                  <c:v>0.42306925404466245</c:v>
                </c:pt>
                <c:pt idx="1">
                  <c:v>0.38480517697554589</c:v>
                </c:pt>
                <c:pt idx="2">
                  <c:v>0.3612751553175666</c:v>
                </c:pt>
                <c:pt idx="3">
                  <c:v>0.29368330774105844</c:v>
                </c:pt>
                <c:pt idx="4">
                  <c:v>0.28242178035569526</c:v>
                </c:pt>
                <c:pt idx="5">
                  <c:v>0.22188088964337138</c:v>
                </c:pt>
                <c:pt idx="6">
                  <c:v>0.15132151077345207</c:v>
                </c:pt>
                <c:pt idx="7">
                  <c:v>5.8606569114852611E-2</c:v>
                </c:pt>
              </c:numCache>
            </c:numRef>
          </c:xVal>
          <c:yVal>
            <c:numRef>
              <c:f>計算値!$C$10:$J$10</c:f>
              <c:numCache>
                <c:formatCode>0.0</c:formatCode>
                <c:ptCount val="8"/>
                <c:pt idx="0">
                  <c:v>58.121180469305301</c:v>
                </c:pt>
                <c:pt idx="1">
                  <c:v>58.924856716267961</c:v>
                </c:pt>
                <c:pt idx="2">
                  <c:v>61.995450054714198</c:v>
                </c:pt>
                <c:pt idx="3">
                  <c:v>56.387748666873236</c:v>
                </c:pt>
                <c:pt idx="4">
                  <c:v>61.595011969107048</c:v>
                </c:pt>
                <c:pt idx="5">
                  <c:v>56.546710910472939</c:v>
                </c:pt>
                <c:pt idx="6">
                  <c:v>46.89970959132819</c:v>
                </c:pt>
                <c:pt idx="7">
                  <c:v>24.70526226449153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A03-4FCD-B17A-FB7CD5146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80824"/>
        <c:axId val="625478200"/>
      </c:scatterChart>
      <c:scatterChart>
        <c:scatterStyle val="lineMarker"/>
        <c:varyColors val="0"/>
        <c:ser>
          <c:idx val="1"/>
          <c:order val="0"/>
          <c:tx>
            <c:v>静圧</c:v>
          </c:tx>
          <c:spPr>
            <a:ln w="28575">
              <a:noFill/>
            </a:ln>
          </c:spPr>
          <c:marker>
            <c:spPr>
              <a:noFill/>
              <a:ln>
                <a:solidFill>
                  <a:schemeClr val="tx1"/>
                </a:solidFill>
              </a:ln>
            </c:spPr>
          </c:marker>
          <c:trendline>
            <c:name>2次近似(静圧)</c:name>
            <c:trendlineType val="poly"/>
            <c:order val="2"/>
            <c:dispRSqr val="0"/>
            <c:dispEq val="0"/>
          </c:trendline>
          <c:xVal>
            <c:numRef>
              <c:f>計算値!$C$7:$J$7</c:f>
              <c:numCache>
                <c:formatCode>0.000</c:formatCode>
                <c:ptCount val="8"/>
                <c:pt idx="0">
                  <c:v>0.42306925404466245</c:v>
                </c:pt>
                <c:pt idx="1">
                  <c:v>0.38480517697554589</c:v>
                </c:pt>
                <c:pt idx="2">
                  <c:v>0.3612751553175666</c:v>
                </c:pt>
                <c:pt idx="3">
                  <c:v>0.29368330774105844</c:v>
                </c:pt>
                <c:pt idx="4">
                  <c:v>0.28242178035569526</c:v>
                </c:pt>
                <c:pt idx="5">
                  <c:v>0.22188088964337138</c:v>
                </c:pt>
                <c:pt idx="6">
                  <c:v>0.15132151077345207</c:v>
                </c:pt>
                <c:pt idx="7">
                  <c:v>5.8606569114852611E-2</c:v>
                </c:pt>
              </c:numCache>
            </c:numRef>
          </c:xVal>
          <c:yVal>
            <c:numRef>
              <c:f>計算値!$C$5:$J$5</c:f>
              <c:numCache>
                <c:formatCode>0.000</c:formatCode>
                <c:ptCount val="8"/>
                <c:pt idx="0">
                  <c:v>0.80800000000000005</c:v>
                </c:pt>
                <c:pt idx="1">
                  <c:v>0.90100000000000002</c:v>
                </c:pt>
                <c:pt idx="2">
                  <c:v>1</c:v>
                </c:pt>
                <c:pt idx="3">
                  <c:v>1.0900000000000001</c:v>
                </c:pt>
                <c:pt idx="4">
                  <c:v>1.21</c:v>
                </c:pt>
                <c:pt idx="5">
                  <c:v>1.31</c:v>
                </c:pt>
                <c:pt idx="6">
                  <c:v>1.3819999999999999</c:v>
                </c:pt>
                <c:pt idx="7">
                  <c:v>1.4950000000000001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A03-4FCD-B17A-FB7CD51467C1}"/>
            </c:ext>
          </c:extLst>
        </c:ser>
        <c:ser>
          <c:idx val="2"/>
          <c:order val="1"/>
          <c:tx>
            <c:v>全圧</c:v>
          </c:tx>
          <c:spPr>
            <a:ln w="28575">
              <a:noFill/>
            </a:ln>
            <a:effectLst/>
          </c:spPr>
          <c:marker>
            <c:spPr>
              <a:noFill/>
              <a:ln>
                <a:solidFill>
                  <a:srgbClr val="FF0000"/>
                </a:solidFill>
              </a:ln>
            </c:spPr>
          </c:marker>
          <c:trendline>
            <c:name>2次近似(全圧)</c:name>
            <c:spPr>
              <a:ln>
                <a:solidFill>
                  <a:srgbClr val="FF0000"/>
                </a:solidFill>
                <a:prstDash val="lgDash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計算値!$C$7:$J$7</c:f>
              <c:numCache>
                <c:formatCode>0.000</c:formatCode>
                <c:ptCount val="8"/>
                <c:pt idx="0">
                  <c:v>0.42306925404466245</c:v>
                </c:pt>
                <c:pt idx="1">
                  <c:v>0.38480517697554589</c:v>
                </c:pt>
                <c:pt idx="2">
                  <c:v>0.3612751553175666</c:v>
                </c:pt>
                <c:pt idx="3">
                  <c:v>0.29368330774105844</c:v>
                </c:pt>
                <c:pt idx="4">
                  <c:v>0.28242178035569526</c:v>
                </c:pt>
                <c:pt idx="5">
                  <c:v>0.22188088964337138</c:v>
                </c:pt>
                <c:pt idx="6">
                  <c:v>0.15132151077345207</c:v>
                </c:pt>
                <c:pt idx="7">
                  <c:v>5.8606569114852611E-2</c:v>
                </c:pt>
              </c:numCache>
            </c:numRef>
          </c:xVal>
          <c:yVal>
            <c:numRef>
              <c:f>計算値!$C$8:$J$8</c:f>
              <c:numCache>
                <c:formatCode>0.000_ </c:formatCode>
                <c:ptCount val="8"/>
                <c:pt idx="0">
                  <c:v>0.86011111111111116</c:v>
                </c:pt>
                <c:pt idx="1">
                  <c:v>0.94411111111111112</c:v>
                </c:pt>
                <c:pt idx="2">
                  <c:v>1.038</c:v>
                </c:pt>
                <c:pt idx="3">
                  <c:v>1.1151111111111112</c:v>
                </c:pt>
                <c:pt idx="4">
                  <c:v>1.2332222222222222</c:v>
                </c:pt>
                <c:pt idx="5">
                  <c:v>1.3243333333333334</c:v>
                </c:pt>
                <c:pt idx="6">
                  <c:v>1.3886666666666665</c:v>
                </c:pt>
                <c:pt idx="7">
                  <c:v>1.496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A03-4FCD-B17A-FB7CD51467C1}"/>
            </c:ext>
          </c:extLst>
        </c:ser>
        <c:ser>
          <c:idx val="3"/>
          <c:order val="2"/>
          <c:tx>
            <c:v>空気動力</c:v>
          </c:tx>
          <c:spPr>
            <a:ln w="28575">
              <a:noFill/>
            </a:ln>
            <a:effectLst/>
          </c:spPr>
          <c:trendline>
            <c:name>2次近似(空気動力)</c:name>
            <c:spPr>
              <a:ln>
                <a:solidFill>
                  <a:schemeClr val="accent4">
                    <a:lumMod val="50000"/>
                  </a:schemeClr>
                </a:solidFill>
                <a:prstDash val="dash"/>
              </a:ln>
            </c:spPr>
            <c:trendlineType val="poly"/>
            <c:order val="2"/>
            <c:dispRSqr val="0"/>
            <c:dispEq val="0"/>
          </c:trendline>
          <c:xVal>
            <c:numRef>
              <c:f>計算値!$C$7:$J$7</c:f>
              <c:numCache>
                <c:formatCode>0.000</c:formatCode>
                <c:ptCount val="8"/>
                <c:pt idx="0">
                  <c:v>0.42306925404466245</c:v>
                </c:pt>
                <c:pt idx="1">
                  <c:v>0.38480517697554589</c:v>
                </c:pt>
                <c:pt idx="2">
                  <c:v>0.3612751553175666</c:v>
                </c:pt>
                <c:pt idx="3">
                  <c:v>0.29368330774105844</c:v>
                </c:pt>
                <c:pt idx="4">
                  <c:v>0.28242178035569526</c:v>
                </c:pt>
                <c:pt idx="5">
                  <c:v>0.22188088964337138</c:v>
                </c:pt>
                <c:pt idx="6">
                  <c:v>0.15132151077345207</c:v>
                </c:pt>
                <c:pt idx="7">
                  <c:v>5.8606569114852611E-2</c:v>
                </c:pt>
              </c:numCache>
            </c:numRef>
          </c:xVal>
          <c:yVal>
            <c:numRef>
              <c:f>計算値!$C$21:$J$21</c:f>
              <c:numCache>
                <c:formatCode>General</c:formatCode>
                <c:ptCount val="8"/>
                <c:pt idx="0">
                  <c:v>0.36388656617330356</c:v>
                </c:pt>
                <c:pt idx="1">
                  <c:v>0.36329884319569039</c:v>
                </c:pt>
                <c:pt idx="2">
                  <c:v>0.37500361121963416</c:v>
                </c:pt>
                <c:pt idx="3">
                  <c:v>0.32748951960991807</c:v>
                </c:pt>
                <c:pt idx="4">
                  <c:v>0.34828881557420688</c:v>
                </c:pt>
                <c:pt idx="5">
                  <c:v>0.29384425818437149</c:v>
                </c:pt>
                <c:pt idx="6">
                  <c:v>0.21013513796073374</c:v>
                </c:pt>
                <c:pt idx="7">
                  <c:v>8.7675427395819502E-2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A03-4FCD-B17A-FB7CD5146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810200"/>
        <c:axId val="627811840"/>
      </c:scatterChart>
      <c:valAx>
        <c:axId val="62547820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ja-JP" b="0"/>
                  <a:t>効率</a:t>
                </a:r>
                <a:r>
                  <a:rPr lang="en-US" b="0"/>
                  <a:t>[%]</a:t>
                </a:r>
                <a:endParaRPr lang="ja-JP" b="0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625480824"/>
        <c:crosses val="max"/>
        <c:crossBetween val="midCat"/>
      </c:valAx>
      <c:valAx>
        <c:axId val="625480824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ja-JP" b="0"/>
                  <a:t>流量</a:t>
                </a:r>
                <a:r>
                  <a:rPr lang="en-US" b="0"/>
                  <a:t>[</a:t>
                </a:r>
                <a:r>
                  <a:rPr lang="en-US" altLang="ja-JP" sz="1000" b="0" i="0" u="none" strike="noStrike" baseline="0">
                    <a:effectLst/>
                  </a:rPr>
                  <a:t>m</a:t>
                </a:r>
                <a:r>
                  <a:rPr lang="en-US" altLang="ja-JP" sz="1000" b="0" i="0" u="none" strike="noStrike" baseline="30000">
                    <a:effectLst/>
                  </a:rPr>
                  <a:t>3</a:t>
                </a:r>
                <a:r>
                  <a:rPr lang="en-US" b="0"/>
                  <a:t>/s]</a:t>
                </a:r>
                <a:endParaRPr lang="ja-JP" b="0"/>
              </a:p>
            </c:rich>
          </c:tx>
          <c:layout>
            <c:manualLayout>
              <c:xMode val="edge"/>
              <c:yMode val="edge"/>
              <c:x val="0.35887554680664918"/>
              <c:y val="0.92592592592592593"/>
            </c:manualLayout>
          </c:layout>
          <c:overlay val="0"/>
        </c:title>
        <c:numFmt formatCode="0.000" sourceLinked="1"/>
        <c:majorTickMark val="none"/>
        <c:minorTickMark val="none"/>
        <c:tickLblPos val="low"/>
        <c:spPr>
          <a:ln>
            <a:solidFill>
              <a:sysClr val="windowText" lastClr="000000"/>
            </a:solidFill>
          </a:ln>
        </c:spPr>
        <c:crossAx val="625478200"/>
        <c:crosses val="max"/>
        <c:crossBetween val="midCat"/>
      </c:valAx>
      <c:valAx>
        <c:axId val="627811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b="0"/>
                  <a:t>全圧，静圧</a:t>
                </a:r>
                <a:r>
                  <a:rPr lang="en-US" b="0"/>
                  <a:t>[kPa]</a:t>
                </a:r>
              </a:p>
              <a:p>
                <a:pPr>
                  <a:defRPr/>
                </a:pPr>
                <a:r>
                  <a:rPr lang="ja-JP" b="0"/>
                  <a:t>空気動力</a:t>
                </a:r>
                <a:r>
                  <a:rPr lang="en-US" b="0"/>
                  <a:t>[kW]</a:t>
                </a:r>
                <a:endParaRPr lang="ja-JP" b="0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627810200"/>
        <c:crossBetween val="midCat"/>
      </c:valAx>
      <c:valAx>
        <c:axId val="627810200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627811840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latin typeface="Times New Roman" panose="02020603050405020304" pitchFamily="18" charset="0"/>
          <a:ea typeface="ＭＳ 明朝" panose="02020609040205080304" pitchFamily="17" charset="-128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29638500145678"/>
          <c:y val="7.407407407407407E-2"/>
          <c:w val="0.48294225517246947"/>
          <c:h val="0.75902012248468942"/>
        </c:manualLayout>
      </c:layout>
      <c:scatterChart>
        <c:scatterStyle val="lineMarker"/>
        <c:varyColors val="0"/>
        <c:ser>
          <c:idx val="0"/>
          <c:order val="3"/>
          <c:tx>
            <c:v>効率</c:v>
          </c:tx>
          <c:spPr>
            <a:ln w="28575">
              <a:noFill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2060"/>
                </a:solidFill>
              </a:ln>
              <a:effectLst/>
            </c:spPr>
          </c:marker>
          <c:trendline>
            <c:name>2次近似(効率)</c:name>
            <c:spPr>
              <a:ln>
                <a:solidFill>
                  <a:srgbClr val="002060"/>
                </a:solidFill>
                <a:prstDash val="sysDash"/>
              </a:ln>
            </c:spPr>
            <c:trendlineType val="poly"/>
            <c:order val="2"/>
            <c:dispRSqr val="0"/>
            <c:dispEq val="0"/>
          </c:trendline>
          <c:xVal>
            <c:numRef>
              <c:f>計算値!$C$7:$J$7</c:f>
              <c:numCache>
                <c:formatCode>0.000</c:formatCode>
                <c:ptCount val="8"/>
                <c:pt idx="0">
                  <c:v>0.42306925404466245</c:v>
                </c:pt>
                <c:pt idx="1">
                  <c:v>0.38480517697554589</c:v>
                </c:pt>
                <c:pt idx="2">
                  <c:v>0.3612751553175666</c:v>
                </c:pt>
                <c:pt idx="3">
                  <c:v>0.29368330774105844</c:v>
                </c:pt>
                <c:pt idx="4">
                  <c:v>0.28242178035569526</c:v>
                </c:pt>
                <c:pt idx="5">
                  <c:v>0.22188088964337138</c:v>
                </c:pt>
                <c:pt idx="6">
                  <c:v>0.15132151077345207</c:v>
                </c:pt>
                <c:pt idx="7">
                  <c:v>5.8606569114852611E-2</c:v>
                </c:pt>
              </c:numCache>
            </c:numRef>
          </c:xVal>
          <c:yVal>
            <c:numRef>
              <c:f>計算値!$C$10:$J$10</c:f>
              <c:numCache>
                <c:formatCode>0.0</c:formatCode>
                <c:ptCount val="8"/>
                <c:pt idx="0">
                  <c:v>58.121180469305301</c:v>
                </c:pt>
                <c:pt idx="1">
                  <c:v>58.924856716267961</c:v>
                </c:pt>
                <c:pt idx="2">
                  <c:v>61.995450054714198</c:v>
                </c:pt>
                <c:pt idx="3">
                  <c:v>56.387748666873236</c:v>
                </c:pt>
                <c:pt idx="4">
                  <c:v>61.595011969107048</c:v>
                </c:pt>
                <c:pt idx="5">
                  <c:v>56.546710910472939</c:v>
                </c:pt>
                <c:pt idx="6">
                  <c:v>46.89970959132819</c:v>
                </c:pt>
                <c:pt idx="7">
                  <c:v>24.70526226449153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64-47E3-BE0B-5A4286465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80824"/>
        <c:axId val="625478200"/>
      </c:scatterChart>
      <c:scatterChart>
        <c:scatterStyle val="lineMarker"/>
        <c:varyColors val="0"/>
        <c:ser>
          <c:idx val="1"/>
          <c:order val="0"/>
          <c:tx>
            <c:v>静圧</c:v>
          </c:tx>
          <c:spPr>
            <a:ln w="28575">
              <a:noFill/>
            </a:ln>
          </c:spPr>
          <c:marker>
            <c:spPr>
              <a:noFill/>
              <a:ln>
                <a:solidFill>
                  <a:schemeClr val="tx1"/>
                </a:solidFill>
              </a:ln>
            </c:spPr>
          </c:marker>
          <c:trendline>
            <c:name>2次近似(静圧)</c:name>
            <c:trendlineType val="poly"/>
            <c:order val="2"/>
            <c:dispRSqr val="0"/>
            <c:dispEq val="0"/>
          </c:trendline>
          <c:xVal>
            <c:numRef>
              <c:f>計算値!$C$7:$J$7</c:f>
              <c:numCache>
                <c:formatCode>0.000</c:formatCode>
                <c:ptCount val="8"/>
                <c:pt idx="0">
                  <c:v>0.42306925404466245</c:v>
                </c:pt>
                <c:pt idx="1">
                  <c:v>0.38480517697554589</c:v>
                </c:pt>
                <c:pt idx="2">
                  <c:v>0.3612751553175666</c:v>
                </c:pt>
                <c:pt idx="3">
                  <c:v>0.29368330774105844</c:v>
                </c:pt>
                <c:pt idx="4">
                  <c:v>0.28242178035569526</c:v>
                </c:pt>
                <c:pt idx="5">
                  <c:v>0.22188088964337138</c:v>
                </c:pt>
                <c:pt idx="6">
                  <c:v>0.15132151077345207</c:v>
                </c:pt>
                <c:pt idx="7">
                  <c:v>5.8606569114852611E-2</c:v>
                </c:pt>
              </c:numCache>
            </c:numRef>
          </c:xVal>
          <c:yVal>
            <c:numRef>
              <c:f>計算値!$C$5:$J$5</c:f>
              <c:numCache>
                <c:formatCode>0.000</c:formatCode>
                <c:ptCount val="8"/>
                <c:pt idx="0">
                  <c:v>0.80800000000000005</c:v>
                </c:pt>
                <c:pt idx="1">
                  <c:v>0.90100000000000002</c:v>
                </c:pt>
                <c:pt idx="2">
                  <c:v>1</c:v>
                </c:pt>
                <c:pt idx="3">
                  <c:v>1.0900000000000001</c:v>
                </c:pt>
                <c:pt idx="4">
                  <c:v>1.21</c:v>
                </c:pt>
                <c:pt idx="5">
                  <c:v>1.31</c:v>
                </c:pt>
                <c:pt idx="6">
                  <c:v>1.3819999999999999</c:v>
                </c:pt>
                <c:pt idx="7">
                  <c:v>1.4950000000000001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64-47E3-BE0B-5A4286465600}"/>
            </c:ext>
          </c:extLst>
        </c:ser>
        <c:ser>
          <c:idx val="2"/>
          <c:order val="1"/>
          <c:tx>
            <c:v>全圧</c:v>
          </c:tx>
          <c:spPr>
            <a:ln w="28575">
              <a:noFill/>
            </a:ln>
            <a:effectLst/>
          </c:spPr>
          <c:marker>
            <c:spPr>
              <a:noFill/>
              <a:ln>
                <a:solidFill>
                  <a:srgbClr val="FF0000"/>
                </a:solidFill>
              </a:ln>
            </c:spPr>
          </c:marker>
          <c:trendline>
            <c:name>2次近似(全圧)</c:name>
            <c:spPr>
              <a:ln>
                <a:solidFill>
                  <a:srgbClr val="FF0000"/>
                </a:solidFill>
                <a:prstDash val="lgDash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計算値!$C$7:$J$7</c:f>
              <c:numCache>
                <c:formatCode>0.000</c:formatCode>
                <c:ptCount val="8"/>
                <c:pt idx="0">
                  <c:v>0.42306925404466245</c:v>
                </c:pt>
                <c:pt idx="1">
                  <c:v>0.38480517697554589</c:v>
                </c:pt>
                <c:pt idx="2">
                  <c:v>0.3612751553175666</c:v>
                </c:pt>
                <c:pt idx="3">
                  <c:v>0.29368330774105844</c:v>
                </c:pt>
                <c:pt idx="4">
                  <c:v>0.28242178035569526</c:v>
                </c:pt>
                <c:pt idx="5">
                  <c:v>0.22188088964337138</c:v>
                </c:pt>
                <c:pt idx="6">
                  <c:v>0.15132151077345207</c:v>
                </c:pt>
                <c:pt idx="7">
                  <c:v>5.8606569114852611E-2</c:v>
                </c:pt>
              </c:numCache>
            </c:numRef>
          </c:xVal>
          <c:yVal>
            <c:numRef>
              <c:f>計算値!$C$8:$J$8</c:f>
              <c:numCache>
                <c:formatCode>0.000_ </c:formatCode>
                <c:ptCount val="8"/>
                <c:pt idx="0">
                  <c:v>0.86011111111111116</c:v>
                </c:pt>
                <c:pt idx="1">
                  <c:v>0.94411111111111112</c:v>
                </c:pt>
                <c:pt idx="2">
                  <c:v>1.038</c:v>
                </c:pt>
                <c:pt idx="3">
                  <c:v>1.1151111111111112</c:v>
                </c:pt>
                <c:pt idx="4">
                  <c:v>1.2332222222222222</c:v>
                </c:pt>
                <c:pt idx="5">
                  <c:v>1.3243333333333334</c:v>
                </c:pt>
                <c:pt idx="6">
                  <c:v>1.3886666666666665</c:v>
                </c:pt>
                <c:pt idx="7">
                  <c:v>1.496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64-47E3-BE0B-5A4286465600}"/>
            </c:ext>
          </c:extLst>
        </c:ser>
        <c:ser>
          <c:idx val="3"/>
          <c:order val="2"/>
          <c:tx>
            <c:v>空気動力</c:v>
          </c:tx>
          <c:spPr>
            <a:ln w="28575">
              <a:noFill/>
            </a:ln>
            <a:effectLst/>
          </c:spPr>
          <c:trendline>
            <c:name>2次近似(空気動力)</c:name>
            <c:spPr>
              <a:ln>
                <a:solidFill>
                  <a:schemeClr val="accent4">
                    <a:lumMod val="50000"/>
                  </a:schemeClr>
                </a:solidFill>
                <a:prstDash val="dash"/>
              </a:ln>
            </c:spPr>
            <c:trendlineType val="poly"/>
            <c:order val="2"/>
            <c:dispRSqr val="0"/>
            <c:dispEq val="0"/>
          </c:trendline>
          <c:xVal>
            <c:numRef>
              <c:f>計算値!$C$7:$J$7</c:f>
              <c:numCache>
                <c:formatCode>0.000</c:formatCode>
                <c:ptCount val="8"/>
                <c:pt idx="0">
                  <c:v>0.42306925404466245</c:v>
                </c:pt>
                <c:pt idx="1">
                  <c:v>0.38480517697554589</c:v>
                </c:pt>
                <c:pt idx="2">
                  <c:v>0.3612751553175666</c:v>
                </c:pt>
                <c:pt idx="3">
                  <c:v>0.29368330774105844</c:v>
                </c:pt>
                <c:pt idx="4">
                  <c:v>0.28242178035569526</c:v>
                </c:pt>
                <c:pt idx="5">
                  <c:v>0.22188088964337138</c:v>
                </c:pt>
                <c:pt idx="6">
                  <c:v>0.15132151077345207</c:v>
                </c:pt>
                <c:pt idx="7">
                  <c:v>5.8606569114852611E-2</c:v>
                </c:pt>
              </c:numCache>
            </c:numRef>
          </c:xVal>
          <c:yVal>
            <c:numRef>
              <c:f>計算値!$C$21:$J$21</c:f>
              <c:numCache>
                <c:formatCode>General</c:formatCode>
                <c:ptCount val="8"/>
                <c:pt idx="0">
                  <c:v>0.36388656617330356</c:v>
                </c:pt>
                <c:pt idx="1">
                  <c:v>0.36329884319569039</c:v>
                </c:pt>
                <c:pt idx="2">
                  <c:v>0.37500361121963416</c:v>
                </c:pt>
                <c:pt idx="3">
                  <c:v>0.32748951960991807</c:v>
                </c:pt>
                <c:pt idx="4">
                  <c:v>0.34828881557420688</c:v>
                </c:pt>
                <c:pt idx="5">
                  <c:v>0.29384425818437149</c:v>
                </c:pt>
                <c:pt idx="6">
                  <c:v>0.21013513796073374</c:v>
                </c:pt>
                <c:pt idx="7">
                  <c:v>8.7675427395819502E-2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564-47E3-BE0B-5A4286465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810200"/>
        <c:axId val="627811840"/>
      </c:scatterChart>
      <c:valAx>
        <c:axId val="62547820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ja-JP" b="0"/>
                  <a:t>効率</a:t>
                </a:r>
                <a:r>
                  <a:rPr lang="en-US" b="0"/>
                  <a:t>[%]</a:t>
                </a:r>
                <a:endParaRPr lang="ja-JP" b="0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625480824"/>
        <c:crosses val="max"/>
        <c:crossBetween val="midCat"/>
      </c:valAx>
      <c:valAx>
        <c:axId val="625480824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ja-JP" b="0"/>
                  <a:t>流量</a:t>
                </a:r>
                <a:r>
                  <a:rPr lang="en-US" b="0"/>
                  <a:t>[</a:t>
                </a:r>
                <a:r>
                  <a:rPr lang="en-US" altLang="ja-JP" sz="1000" b="0" i="0" u="none" strike="noStrike" baseline="0">
                    <a:effectLst/>
                  </a:rPr>
                  <a:t>m</a:t>
                </a:r>
                <a:r>
                  <a:rPr lang="en-US" altLang="ja-JP" sz="1000" b="0" i="0" u="none" strike="noStrike" baseline="30000">
                    <a:effectLst/>
                  </a:rPr>
                  <a:t>3</a:t>
                </a:r>
                <a:r>
                  <a:rPr lang="en-US" b="0"/>
                  <a:t>/s]</a:t>
                </a:r>
                <a:endParaRPr lang="ja-JP" b="0"/>
              </a:p>
            </c:rich>
          </c:tx>
          <c:layout>
            <c:manualLayout>
              <c:xMode val="edge"/>
              <c:yMode val="edge"/>
              <c:x val="0.35887554680664918"/>
              <c:y val="0.92592592592592593"/>
            </c:manualLayout>
          </c:layout>
          <c:overlay val="0"/>
        </c:title>
        <c:numFmt formatCode="0.000" sourceLinked="1"/>
        <c:majorTickMark val="none"/>
        <c:minorTickMark val="none"/>
        <c:tickLblPos val="low"/>
        <c:spPr>
          <a:ln>
            <a:solidFill>
              <a:sysClr val="windowText" lastClr="000000"/>
            </a:solidFill>
          </a:ln>
        </c:spPr>
        <c:crossAx val="625478200"/>
        <c:crosses val="max"/>
        <c:crossBetween val="midCat"/>
      </c:valAx>
      <c:valAx>
        <c:axId val="627811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b="0"/>
                  <a:t>全圧，静圧</a:t>
                </a:r>
                <a:r>
                  <a:rPr lang="en-US" b="0"/>
                  <a:t>[kPa]</a:t>
                </a:r>
              </a:p>
              <a:p>
                <a:pPr>
                  <a:defRPr/>
                </a:pPr>
                <a:r>
                  <a:rPr lang="ja-JP" b="0"/>
                  <a:t>空気動力</a:t>
                </a:r>
                <a:r>
                  <a:rPr lang="en-US" b="0"/>
                  <a:t>[kW]</a:t>
                </a:r>
                <a:endParaRPr lang="ja-JP" b="0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627810200"/>
        <c:crosses val="autoZero"/>
        <c:crossBetween val="midCat"/>
      </c:valAx>
      <c:valAx>
        <c:axId val="627810200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62781184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latin typeface="Times New Roman" panose="02020603050405020304" pitchFamily="18" charset="0"/>
          <a:ea typeface="ＭＳ 明朝" panose="02020609040205080304" pitchFamily="17" charset="-128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29638500145678"/>
          <c:y val="7.407407407407407E-2"/>
          <c:w val="0.48294225517246947"/>
          <c:h val="0.75902012248468942"/>
        </c:manualLayout>
      </c:layout>
      <c:scatterChart>
        <c:scatterStyle val="lineMarker"/>
        <c:varyColors val="0"/>
        <c:ser>
          <c:idx val="0"/>
          <c:order val="3"/>
          <c:tx>
            <c:v>効率</c:v>
          </c:tx>
          <c:spPr>
            <a:ln w="28575">
              <a:noFill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2060"/>
                </a:solidFill>
              </a:ln>
              <a:effectLst/>
            </c:spPr>
          </c:marker>
          <c:trendline>
            <c:name>2次近似(効率)</c:name>
            <c:spPr>
              <a:ln>
                <a:solidFill>
                  <a:srgbClr val="002060"/>
                </a:solidFill>
                <a:prstDash val="sysDash"/>
              </a:ln>
            </c:spPr>
            <c:trendlineType val="poly"/>
            <c:order val="2"/>
            <c:dispRSqr val="0"/>
            <c:dispEq val="0"/>
          </c:trendline>
          <c:xVal>
            <c:numRef>
              <c:f>計算値!$C$7:$J$7</c:f>
              <c:numCache>
                <c:formatCode>0.000</c:formatCode>
                <c:ptCount val="8"/>
                <c:pt idx="0">
                  <c:v>0.42306925404466245</c:v>
                </c:pt>
                <c:pt idx="1">
                  <c:v>0.38480517697554589</c:v>
                </c:pt>
                <c:pt idx="2">
                  <c:v>0.3612751553175666</c:v>
                </c:pt>
                <c:pt idx="3">
                  <c:v>0.29368330774105844</c:v>
                </c:pt>
                <c:pt idx="4">
                  <c:v>0.28242178035569526</c:v>
                </c:pt>
                <c:pt idx="5">
                  <c:v>0.22188088964337138</c:v>
                </c:pt>
                <c:pt idx="6">
                  <c:v>0.15132151077345207</c:v>
                </c:pt>
                <c:pt idx="7">
                  <c:v>5.8606569114852611E-2</c:v>
                </c:pt>
              </c:numCache>
            </c:numRef>
          </c:xVal>
          <c:yVal>
            <c:numRef>
              <c:f>計算値!$C$17:$J$17</c:f>
              <c:numCache>
                <c:formatCode>0.0</c:formatCode>
                <c:ptCount val="8"/>
                <c:pt idx="0">
                  <c:v>60.349697800991862</c:v>
                </c:pt>
                <c:pt idx="1">
                  <c:v>63.731921008819</c:v>
                </c:pt>
                <c:pt idx="2">
                  <c:v>63.662734546170022</c:v>
                </c:pt>
                <c:pt idx="3">
                  <c:v>68.941160672607822</c:v>
                </c:pt>
                <c:pt idx="4">
                  <c:v>67.198898320965625</c:v>
                </c:pt>
                <c:pt idx="5">
                  <c:v>63.790510601576898</c:v>
                </c:pt>
                <c:pt idx="6">
                  <c:v>58.497263255390131</c:v>
                </c:pt>
                <c:pt idx="7">
                  <c:v>42.816111540804251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8C-469C-B482-CACAE90F5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80824"/>
        <c:axId val="625478200"/>
      </c:scatterChart>
      <c:scatterChart>
        <c:scatterStyle val="lineMarker"/>
        <c:varyColors val="0"/>
        <c:ser>
          <c:idx val="1"/>
          <c:order val="0"/>
          <c:tx>
            <c:v>静圧</c:v>
          </c:tx>
          <c:spPr>
            <a:ln w="28575">
              <a:noFill/>
            </a:ln>
          </c:spPr>
          <c:marker>
            <c:spPr>
              <a:noFill/>
              <a:ln>
                <a:solidFill>
                  <a:schemeClr val="tx1"/>
                </a:solidFill>
              </a:ln>
            </c:spPr>
          </c:marker>
          <c:trendline>
            <c:name>2次近似(静圧)</c:name>
            <c:trendlineType val="poly"/>
            <c:order val="2"/>
            <c:dispRSqr val="0"/>
            <c:dispEq val="0"/>
          </c:trendline>
          <c:xVal>
            <c:numRef>
              <c:f>計算値!$C$7:$J$7</c:f>
              <c:numCache>
                <c:formatCode>0.000</c:formatCode>
                <c:ptCount val="8"/>
                <c:pt idx="0">
                  <c:v>0.42306925404466245</c:v>
                </c:pt>
                <c:pt idx="1">
                  <c:v>0.38480517697554589</c:v>
                </c:pt>
                <c:pt idx="2">
                  <c:v>0.3612751553175666</c:v>
                </c:pt>
                <c:pt idx="3">
                  <c:v>0.29368330774105844</c:v>
                </c:pt>
                <c:pt idx="4">
                  <c:v>0.28242178035569526</c:v>
                </c:pt>
                <c:pt idx="5">
                  <c:v>0.22188088964337138</c:v>
                </c:pt>
                <c:pt idx="6">
                  <c:v>0.15132151077345207</c:v>
                </c:pt>
                <c:pt idx="7">
                  <c:v>5.8606569114852611E-2</c:v>
                </c:pt>
              </c:numCache>
            </c:numRef>
          </c:xVal>
          <c:yVal>
            <c:numRef>
              <c:f>計算値!$C$5:$J$5</c:f>
              <c:numCache>
                <c:formatCode>0.000</c:formatCode>
                <c:ptCount val="8"/>
                <c:pt idx="0">
                  <c:v>0.80800000000000005</c:v>
                </c:pt>
                <c:pt idx="1">
                  <c:v>0.90100000000000002</c:v>
                </c:pt>
                <c:pt idx="2">
                  <c:v>1</c:v>
                </c:pt>
                <c:pt idx="3">
                  <c:v>1.0900000000000001</c:v>
                </c:pt>
                <c:pt idx="4">
                  <c:v>1.21</c:v>
                </c:pt>
                <c:pt idx="5">
                  <c:v>1.31</c:v>
                </c:pt>
                <c:pt idx="6">
                  <c:v>1.3819999999999999</c:v>
                </c:pt>
                <c:pt idx="7">
                  <c:v>1.4950000000000001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8C-469C-B482-CACAE90F5BF2}"/>
            </c:ext>
          </c:extLst>
        </c:ser>
        <c:ser>
          <c:idx val="2"/>
          <c:order val="1"/>
          <c:tx>
            <c:v>全圧</c:v>
          </c:tx>
          <c:spPr>
            <a:ln w="28575">
              <a:noFill/>
            </a:ln>
            <a:effectLst/>
          </c:spPr>
          <c:marker>
            <c:spPr>
              <a:noFill/>
              <a:ln>
                <a:solidFill>
                  <a:srgbClr val="FF0000"/>
                </a:solidFill>
              </a:ln>
            </c:spPr>
          </c:marker>
          <c:trendline>
            <c:name>2次近似(全圧)</c:name>
            <c:spPr>
              <a:ln>
                <a:solidFill>
                  <a:srgbClr val="FF0000"/>
                </a:solidFill>
                <a:prstDash val="lgDash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計算値!$C$7:$J$7</c:f>
              <c:numCache>
                <c:formatCode>0.000</c:formatCode>
                <c:ptCount val="8"/>
                <c:pt idx="0">
                  <c:v>0.42306925404466245</c:v>
                </c:pt>
                <c:pt idx="1">
                  <c:v>0.38480517697554589</c:v>
                </c:pt>
                <c:pt idx="2">
                  <c:v>0.3612751553175666</c:v>
                </c:pt>
                <c:pt idx="3">
                  <c:v>0.29368330774105844</c:v>
                </c:pt>
                <c:pt idx="4">
                  <c:v>0.28242178035569526</c:v>
                </c:pt>
                <c:pt idx="5">
                  <c:v>0.22188088964337138</c:v>
                </c:pt>
                <c:pt idx="6">
                  <c:v>0.15132151077345207</c:v>
                </c:pt>
                <c:pt idx="7">
                  <c:v>5.8606569114852611E-2</c:v>
                </c:pt>
              </c:numCache>
            </c:numRef>
          </c:xVal>
          <c:yVal>
            <c:numRef>
              <c:f>計算値!$C$15:$J$15</c:f>
              <c:numCache>
                <c:formatCode>0.000_ </c:formatCode>
                <c:ptCount val="8"/>
                <c:pt idx="0">
                  <c:v>0.86371587915805004</c:v>
                </c:pt>
                <c:pt idx="1">
                  <c:v>0.95073202419188174</c:v>
                </c:pt>
                <c:pt idx="2">
                  <c:v>1.0399233168900639</c:v>
                </c:pt>
                <c:pt idx="3">
                  <c:v>1.126764095667089</c:v>
                </c:pt>
                <c:pt idx="4">
                  <c:v>1.2374513321094098</c:v>
                </c:pt>
                <c:pt idx="5">
                  <c:v>1.3281365152843656</c:v>
                </c:pt>
                <c:pt idx="6">
                  <c:v>1.3923171374196215</c:v>
                </c:pt>
                <c:pt idx="7">
                  <c:v>1.4979955573968131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8C-469C-B482-CACAE90F5BF2}"/>
            </c:ext>
          </c:extLst>
        </c:ser>
        <c:ser>
          <c:idx val="3"/>
          <c:order val="2"/>
          <c:tx>
            <c:v>空気動力</c:v>
          </c:tx>
          <c:spPr>
            <a:ln w="28575">
              <a:noFill/>
            </a:ln>
            <a:effectLst/>
          </c:spPr>
          <c:trendline>
            <c:name>2次近似(空気動力)</c:name>
            <c:spPr>
              <a:ln>
                <a:solidFill>
                  <a:schemeClr val="accent4">
                    <a:lumMod val="50000"/>
                  </a:schemeClr>
                </a:solidFill>
                <a:prstDash val="dash"/>
              </a:ln>
            </c:spPr>
            <c:trendlineType val="poly"/>
            <c:order val="2"/>
            <c:dispRSqr val="0"/>
            <c:dispEq val="0"/>
          </c:trendline>
          <c:xVal>
            <c:numRef>
              <c:f>計算値!$C$7:$J$7</c:f>
              <c:numCache>
                <c:formatCode>0.000</c:formatCode>
                <c:ptCount val="8"/>
                <c:pt idx="0">
                  <c:v>0.42306925404466245</c:v>
                </c:pt>
                <c:pt idx="1">
                  <c:v>0.38480517697554589</c:v>
                </c:pt>
                <c:pt idx="2">
                  <c:v>0.3612751553175666</c:v>
                </c:pt>
                <c:pt idx="3">
                  <c:v>0.29368330774105844</c:v>
                </c:pt>
                <c:pt idx="4">
                  <c:v>0.28242178035569526</c:v>
                </c:pt>
                <c:pt idx="5">
                  <c:v>0.22188088964337138</c:v>
                </c:pt>
                <c:pt idx="6">
                  <c:v>0.15132151077345207</c:v>
                </c:pt>
                <c:pt idx="7">
                  <c:v>5.8606569114852611E-2</c:v>
                </c:pt>
              </c:numCache>
            </c:numRef>
          </c:xVal>
          <c:yVal>
            <c:numRef>
              <c:f>計算値!$C$27:$J$27</c:f>
              <c:numCache>
                <c:formatCode>General</c:formatCode>
                <c:ptCount val="8"/>
                <c:pt idx="0">
                  <c:v>0.37783892421106535</c:v>
                </c:pt>
                <c:pt idx="1">
                  <c:v>0.39293660549115572</c:v>
                </c:pt>
                <c:pt idx="2">
                  <c:v>0.38508883045224912</c:v>
                </c:pt>
                <c:pt idx="3">
                  <c:v>0.40039739347292619</c:v>
                </c:pt>
                <c:pt idx="4">
                  <c:v>0.37997597461039961</c:v>
                </c:pt>
                <c:pt idx="5">
                  <c:v>0.33148657039663487</c:v>
                </c:pt>
                <c:pt idx="6">
                  <c:v>0.2620982217503886</c:v>
                </c:pt>
                <c:pt idx="7">
                  <c:v>0.15194823024253185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B8C-469C-B482-CACAE90F5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810200"/>
        <c:axId val="627811840"/>
      </c:scatterChart>
      <c:valAx>
        <c:axId val="62547820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ja-JP" b="0"/>
                  <a:t>効率</a:t>
                </a:r>
                <a:r>
                  <a:rPr lang="en-US" b="0"/>
                  <a:t>[%]</a:t>
                </a:r>
                <a:endParaRPr lang="ja-JP" b="0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625480824"/>
        <c:crosses val="max"/>
        <c:crossBetween val="midCat"/>
      </c:valAx>
      <c:valAx>
        <c:axId val="625480824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ja-JP" b="0"/>
                  <a:t>流量</a:t>
                </a:r>
                <a:r>
                  <a:rPr lang="en-US" b="0"/>
                  <a:t>[</a:t>
                </a:r>
                <a:r>
                  <a:rPr lang="en-US" altLang="ja-JP" sz="1000" b="0" i="0" u="none" strike="noStrike" baseline="0">
                    <a:effectLst/>
                  </a:rPr>
                  <a:t>m</a:t>
                </a:r>
                <a:r>
                  <a:rPr lang="en-US" altLang="ja-JP" sz="1000" b="0" i="0" u="none" strike="noStrike" baseline="30000">
                    <a:effectLst/>
                  </a:rPr>
                  <a:t>3</a:t>
                </a:r>
                <a:r>
                  <a:rPr lang="en-US" b="0"/>
                  <a:t>/s]</a:t>
                </a:r>
                <a:endParaRPr lang="ja-JP" b="0"/>
              </a:p>
            </c:rich>
          </c:tx>
          <c:layout>
            <c:manualLayout>
              <c:xMode val="edge"/>
              <c:yMode val="edge"/>
              <c:x val="0.35887554680664918"/>
              <c:y val="0.92592592592592593"/>
            </c:manualLayout>
          </c:layout>
          <c:overlay val="0"/>
        </c:title>
        <c:numFmt formatCode="0.000" sourceLinked="1"/>
        <c:majorTickMark val="none"/>
        <c:minorTickMark val="none"/>
        <c:tickLblPos val="low"/>
        <c:spPr>
          <a:ln>
            <a:solidFill>
              <a:sysClr val="windowText" lastClr="000000"/>
            </a:solidFill>
          </a:ln>
        </c:spPr>
        <c:crossAx val="625478200"/>
        <c:crosses val="max"/>
        <c:crossBetween val="midCat"/>
      </c:valAx>
      <c:valAx>
        <c:axId val="627811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b="0"/>
                  <a:t>全圧，静圧</a:t>
                </a:r>
                <a:r>
                  <a:rPr lang="en-US" b="0"/>
                  <a:t>[kPa]</a:t>
                </a:r>
              </a:p>
              <a:p>
                <a:pPr>
                  <a:defRPr/>
                </a:pPr>
                <a:r>
                  <a:rPr lang="ja-JP" b="0"/>
                  <a:t>空気動力</a:t>
                </a:r>
                <a:r>
                  <a:rPr lang="en-US" b="0"/>
                  <a:t>[kW]</a:t>
                </a:r>
                <a:endParaRPr lang="ja-JP" b="0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627810200"/>
        <c:crosses val="autoZero"/>
        <c:crossBetween val="midCat"/>
      </c:valAx>
      <c:valAx>
        <c:axId val="627810200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627811840"/>
        <c:crosses val="autoZero"/>
        <c:crossBetween val="midCat"/>
      </c:valAx>
      <c:spPr>
        <a:noFill/>
        <a:ln w="12700">
          <a:solidFill>
            <a:schemeClr val="tx1"/>
          </a:solidFill>
        </a:ln>
      </c:spPr>
    </c:plotArea>
    <c:legend>
      <c:legendPos val="r"/>
      <c:overlay val="0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latin typeface="Times New Roman" panose="02020603050405020304" pitchFamily="18" charset="0"/>
          <a:ea typeface="ＭＳ 明朝" panose="02020609040205080304" pitchFamily="17" charset="-128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671511</xdr:colOff>
      <xdr:row>7</xdr:row>
      <xdr:rowOff>190500</xdr:rowOff>
    </xdr:from>
    <xdr:to>
      <xdr:col>20</xdr:col>
      <xdr:colOff>323850</xdr:colOff>
      <xdr:row>22</xdr:row>
      <xdr:rowOff>57150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E62F69E-1AC3-4047-A30E-488E3666C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476250</xdr:colOff>
      <xdr:row>8</xdr:row>
      <xdr:rowOff>161925</xdr:rowOff>
    </xdr:from>
    <xdr:to>
      <xdr:col>20</xdr:col>
      <xdr:colOff>128589</xdr:colOff>
      <xdr:row>23</xdr:row>
      <xdr:rowOff>66675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4E5911A-3E47-411C-9E5B-815FA6219A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247650</xdr:colOff>
      <xdr:row>27</xdr:row>
      <xdr:rowOff>152400</xdr:rowOff>
    </xdr:from>
    <xdr:to>
      <xdr:col>19</xdr:col>
      <xdr:colOff>585789</xdr:colOff>
      <xdr:row>41</xdr:row>
      <xdr:rowOff>57150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F4C4AA7B-C983-4787-934E-455EAE094F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3"/>
  <sheetViews>
    <sheetView topLeftCell="E1" zoomScaleNormal="100" workbookViewId="0">
      <selection activeCell="L4" sqref="L4"/>
    </sheetView>
  </sheetViews>
  <sheetFormatPr defaultRowHeight="13.5"/>
  <sheetData>
    <row r="3" spans="2:12" ht="14.25" thickBot="1">
      <c r="B3" s="79" t="s">
        <v>16</v>
      </c>
      <c r="C3" s="79"/>
      <c r="D3" s="79"/>
      <c r="E3" s="28" t="s">
        <v>0</v>
      </c>
      <c r="F3" s="29" t="s">
        <v>22</v>
      </c>
      <c r="G3" s="28" t="s">
        <v>23</v>
      </c>
      <c r="H3" s="29" t="s">
        <v>25</v>
      </c>
      <c r="I3" s="28"/>
      <c r="J3" s="30"/>
      <c r="K3" s="29" t="s">
        <v>1</v>
      </c>
      <c r="L3" s="29" t="s">
        <v>26</v>
      </c>
    </row>
    <row r="4" spans="2:12">
      <c r="B4" s="43" t="s">
        <v>24</v>
      </c>
      <c r="C4" s="44"/>
      <c r="D4" s="27" t="s">
        <v>13</v>
      </c>
      <c r="E4" s="45">
        <v>65</v>
      </c>
      <c r="F4" s="45">
        <v>60</v>
      </c>
      <c r="G4" s="45">
        <v>55</v>
      </c>
      <c r="H4" s="45">
        <v>50</v>
      </c>
      <c r="I4" s="45">
        <v>45</v>
      </c>
      <c r="J4" s="45">
        <v>40</v>
      </c>
      <c r="K4" s="45">
        <v>35</v>
      </c>
      <c r="L4" s="46">
        <v>30</v>
      </c>
    </row>
    <row r="5" spans="2:12" ht="14.25" thickBot="1">
      <c r="B5" s="40" t="s">
        <v>0</v>
      </c>
      <c r="C5" s="41"/>
      <c r="D5" s="42" t="s">
        <v>13</v>
      </c>
      <c r="E5" s="47">
        <v>180</v>
      </c>
      <c r="F5" s="47">
        <v>180</v>
      </c>
      <c r="G5" s="47">
        <v>180</v>
      </c>
      <c r="H5" s="47">
        <v>180</v>
      </c>
      <c r="I5" s="47">
        <v>180</v>
      </c>
      <c r="J5" s="47">
        <v>180</v>
      </c>
      <c r="K5" s="47">
        <v>180</v>
      </c>
      <c r="L5" s="48">
        <v>180</v>
      </c>
    </row>
    <row r="6" spans="2:12" ht="14.25" thickTop="1">
      <c r="B6" s="5" t="s">
        <v>17</v>
      </c>
      <c r="C6" s="2"/>
      <c r="D6" s="7" t="s">
        <v>21</v>
      </c>
      <c r="E6" s="31">
        <v>24.1</v>
      </c>
      <c r="F6" s="31">
        <v>24.1</v>
      </c>
      <c r="G6" s="31">
        <v>24.1</v>
      </c>
      <c r="H6" s="31">
        <v>24.1</v>
      </c>
      <c r="I6" s="31">
        <v>24.1</v>
      </c>
      <c r="J6" s="31">
        <v>24.1</v>
      </c>
      <c r="K6" s="31">
        <v>24.1</v>
      </c>
      <c r="L6" s="31">
        <v>24.1</v>
      </c>
    </row>
    <row r="7" spans="2:12" ht="14.25" thickBot="1">
      <c r="B7" s="14" t="s">
        <v>18</v>
      </c>
      <c r="C7" s="15"/>
      <c r="D7" s="16" t="s">
        <v>32</v>
      </c>
      <c r="E7" s="34">
        <v>1016</v>
      </c>
      <c r="F7" s="34">
        <v>1016</v>
      </c>
      <c r="G7" s="34">
        <v>1016</v>
      </c>
      <c r="H7" s="34">
        <v>1016</v>
      </c>
      <c r="I7" s="34">
        <v>1016</v>
      </c>
      <c r="J7" s="34">
        <v>1016</v>
      </c>
      <c r="K7" s="34">
        <v>1016</v>
      </c>
      <c r="L7" s="34">
        <v>1016</v>
      </c>
    </row>
    <row r="8" spans="2:12" ht="14.25" thickTop="1">
      <c r="B8" s="6" t="s">
        <v>1</v>
      </c>
      <c r="C8" s="4"/>
      <c r="D8" s="7" t="s">
        <v>14</v>
      </c>
      <c r="E8" s="32">
        <v>2972</v>
      </c>
      <c r="F8" s="32">
        <v>2972</v>
      </c>
      <c r="G8" s="32">
        <v>2972</v>
      </c>
      <c r="H8" s="32">
        <v>2972</v>
      </c>
      <c r="I8" s="32">
        <v>2972</v>
      </c>
      <c r="J8" s="32">
        <v>2972</v>
      </c>
      <c r="K8" s="32">
        <v>2972</v>
      </c>
      <c r="L8" s="33">
        <v>2972</v>
      </c>
    </row>
    <row r="9" spans="2:12">
      <c r="B9" s="11" t="s">
        <v>27</v>
      </c>
      <c r="C9" s="12"/>
      <c r="D9" s="13" t="s">
        <v>15</v>
      </c>
      <c r="E9" s="50">
        <v>207.3</v>
      </c>
      <c r="F9" s="50">
        <v>207.2</v>
      </c>
      <c r="G9" s="50">
        <v>207.2</v>
      </c>
      <c r="H9" s="50">
        <v>207.3</v>
      </c>
      <c r="I9" s="50">
        <v>207.9</v>
      </c>
      <c r="J9" s="50">
        <v>207.8</v>
      </c>
      <c r="K9" s="50">
        <v>207.5</v>
      </c>
      <c r="L9" s="51">
        <v>207.4</v>
      </c>
    </row>
    <row r="10" spans="2:12">
      <c r="B10" s="11" t="s">
        <v>28</v>
      </c>
      <c r="C10" s="12"/>
      <c r="D10" s="13" t="s">
        <v>30</v>
      </c>
      <c r="E10" s="25">
        <v>3.7</v>
      </c>
      <c r="F10" s="25">
        <v>3.65</v>
      </c>
      <c r="G10" s="25">
        <v>3.62</v>
      </c>
      <c r="H10" s="25">
        <v>3.6</v>
      </c>
      <c r="I10" s="25">
        <v>3.6</v>
      </c>
      <c r="J10" s="25">
        <v>3.54</v>
      </c>
      <c r="K10" s="25">
        <v>3.43</v>
      </c>
      <c r="L10" s="26">
        <v>3.31</v>
      </c>
    </row>
    <row r="11" spans="2:12" ht="14.25" thickBot="1">
      <c r="B11" s="37" t="s">
        <v>29</v>
      </c>
      <c r="C11" s="38"/>
      <c r="D11" s="39" t="s">
        <v>31</v>
      </c>
      <c r="E11" s="49">
        <v>0.54500000000000004</v>
      </c>
      <c r="F11" s="49">
        <v>0.54500000000000004</v>
      </c>
      <c r="G11" s="49">
        <v>0.54</v>
      </c>
      <c r="H11" s="49">
        <v>0.52300000000000002</v>
      </c>
      <c r="I11" s="49">
        <v>0.50900000000000001</v>
      </c>
      <c r="J11" s="49">
        <v>0.48</v>
      </c>
      <c r="K11" s="49">
        <v>0.435</v>
      </c>
      <c r="L11" s="52">
        <v>0.36799999999999999</v>
      </c>
    </row>
    <row r="12" spans="2:12" ht="14.25" thickTop="1">
      <c r="B12" s="11" t="s">
        <v>2</v>
      </c>
      <c r="C12" s="12"/>
      <c r="D12" s="13" t="s">
        <v>19</v>
      </c>
      <c r="E12" s="35">
        <v>0.80800000000000005</v>
      </c>
      <c r="F12" s="35">
        <v>0.90100000000000002</v>
      </c>
      <c r="G12" s="35">
        <v>1</v>
      </c>
      <c r="H12" s="35">
        <v>1.0900000000000001</v>
      </c>
      <c r="I12" s="35">
        <v>1.21</v>
      </c>
      <c r="J12" s="35">
        <v>1.31</v>
      </c>
      <c r="K12" s="35">
        <v>1.3819999999999999</v>
      </c>
      <c r="L12" s="36">
        <v>1.4950000000000001</v>
      </c>
    </row>
    <row r="13" spans="2:12">
      <c r="B13" s="80" t="s">
        <v>3</v>
      </c>
      <c r="C13" s="1" t="s">
        <v>4</v>
      </c>
      <c r="D13" s="3" t="s">
        <v>19</v>
      </c>
      <c r="E13" s="22">
        <v>0.05</v>
      </c>
      <c r="F13" s="53">
        <v>4.1000000000000002E-2</v>
      </c>
      <c r="G13" s="22">
        <v>3.5000000000000003E-2</v>
      </c>
      <c r="H13" s="22">
        <v>3.5000000000000003E-2</v>
      </c>
      <c r="I13" s="22">
        <v>2.1000000000000001E-2</v>
      </c>
      <c r="J13" s="22">
        <v>1.2E-2</v>
      </c>
      <c r="K13" s="22">
        <v>8.0000000000000002E-3</v>
      </c>
      <c r="L13" s="23">
        <v>1E-3</v>
      </c>
    </row>
    <row r="14" spans="2:12">
      <c r="B14" s="81"/>
      <c r="C14" s="1" t="s">
        <v>5</v>
      </c>
      <c r="D14" s="3" t="s">
        <v>19</v>
      </c>
      <c r="E14" s="22">
        <v>4.4999999999999998E-2</v>
      </c>
      <c r="F14" s="22">
        <v>4.1000000000000002E-2</v>
      </c>
      <c r="G14" s="22">
        <v>3.6999999999999998E-2</v>
      </c>
      <c r="H14" s="22">
        <v>2.5000000000000001E-2</v>
      </c>
      <c r="I14" s="22">
        <v>2.1000000000000001E-2</v>
      </c>
      <c r="J14" s="22">
        <v>1.2E-2</v>
      </c>
      <c r="K14" s="22">
        <v>7.0000000000000001E-3</v>
      </c>
      <c r="L14" s="23">
        <v>1E-3</v>
      </c>
    </row>
    <row r="15" spans="2:12">
      <c r="B15" s="81"/>
      <c r="C15" s="1" t="s">
        <v>6</v>
      </c>
      <c r="D15" s="3" t="s">
        <v>19</v>
      </c>
      <c r="E15" s="22">
        <v>0.05</v>
      </c>
      <c r="F15" s="22">
        <v>4.2000000000000003E-2</v>
      </c>
      <c r="G15" s="22">
        <v>0.04</v>
      </c>
      <c r="H15" s="22">
        <v>2.5000000000000001E-2</v>
      </c>
      <c r="I15" s="22">
        <v>2.5000000000000001E-2</v>
      </c>
      <c r="J15" s="22">
        <v>1.4999999999999999E-2</v>
      </c>
      <c r="K15" s="22">
        <v>6.0000000000000001E-3</v>
      </c>
      <c r="L15" s="23">
        <v>1E-3</v>
      </c>
    </row>
    <row r="16" spans="2:12">
      <c r="B16" s="81"/>
      <c r="C16" s="1" t="s">
        <v>7</v>
      </c>
      <c r="D16" s="3" t="s">
        <v>19</v>
      </c>
      <c r="E16" s="22">
        <v>5.5E-2</v>
      </c>
      <c r="F16" s="22">
        <v>4.2000000000000003E-2</v>
      </c>
      <c r="G16" s="22">
        <v>4.1000000000000002E-2</v>
      </c>
      <c r="H16" s="22">
        <v>2.4E-2</v>
      </c>
      <c r="I16" s="22">
        <v>2.7E-2</v>
      </c>
      <c r="J16" s="22">
        <v>1.7000000000000001E-2</v>
      </c>
      <c r="K16" s="22">
        <v>8.0000000000000002E-3</v>
      </c>
      <c r="L16" s="23">
        <v>1E-3</v>
      </c>
    </row>
    <row r="17" spans="2:12">
      <c r="B17" s="81"/>
      <c r="C17" s="1" t="s">
        <v>8</v>
      </c>
      <c r="D17" s="3" t="s">
        <v>19</v>
      </c>
      <c r="E17" s="22">
        <v>5.8000000000000003E-2</v>
      </c>
      <c r="F17" s="22">
        <v>4.8000000000000001E-2</v>
      </c>
      <c r="G17" s="22">
        <v>0.04</v>
      </c>
      <c r="H17" s="22">
        <v>2.5999999999999999E-2</v>
      </c>
      <c r="I17" s="22">
        <v>2.7E-2</v>
      </c>
      <c r="J17" s="22">
        <v>1.7000000000000001E-2</v>
      </c>
      <c r="K17" s="22">
        <v>7.0000000000000001E-3</v>
      </c>
      <c r="L17" s="23">
        <v>1E-3</v>
      </c>
    </row>
    <row r="18" spans="2:12">
      <c r="B18" s="81"/>
      <c r="C18" s="1" t="s">
        <v>9</v>
      </c>
      <c r="D18" s="3" t="s">
        <v>19</v>
      </c>
      <c r="E18" s="22">
        <v>5.8000000000000003E-2</v>
      </c>
      <c r="F18" s="22">
        <v>4.5999999999999999E-2</v>
      </c>
      <c r="G18" s="22">
        <v>3.9E-2</v>
      </c>
      <c r="H18" s="22">
        <v>2.5999999999999999E-2</v>
      </c>
      <c r="I18" s="22">
        <v>2.8000000000000001E-2</v>
      </c>
      <c r="J18" s="22">
        <v>1.6E-2</v>
      </c>
      <c r="K18" s="22">
        <v>6.0000000000000001E-3</v>
      </c>
      <c r="L18" s="23">
        <v>1E-3</v>
      </c>
    </row>
    <row r="19" spans="2:12">
      <c r="B19" s="81"/>
      <c r="C19" s="1" t="s">
        <v>10</v>
      </c>
      <c r="D19" s="3" t="s">
        <v>19</v>
      </c>
      <c r="E19" s="22">
        <v>5.5E-2</v>
      </c>
      <c r="F19" s="22">
        <v>4.3999999999999997E-2</v>
      </c>
      <c r="G19" s="22">
        <v>3.5999999999999997E-2</v>
      </c>
      <c r="H19" s="22">
        <v>2.3E-2</v>
      </c>
      <c r="I19" s="22">
        <v>2.1999999999999999E-2</v>
      </c>
      <c r="J19" s="22">
        <v>1.4999999999999999E-2</v>
      </c>
      <c r="K19" s="22">
        <v>7.0000000000000001E-3</v>
      </c>
      <c r="L19" s="23">
        <v>1E-3</v>
      </c>
    </row>
    <row r="20" spans="2:12">
      <c r="B20" s="81"/>
      <c r="C20" s="1" t="s">
        <v>11</v>
      </c>
      <c r="D20" s="3" t="s">
        <v>19</v>
      </c>
      <c r="E20" s="22">
        <v>4.8000000000000001E-2</v>
      </c>
      <c r="F20" s="22">
        <v>4.2000000000000003E-2</v>
      </c>
      <c r="G20" s="22">
        <v>3.5000000000000003E-2</v>
      </c>
      <c r="H20" s="22">
        <v>2.1000000000000001E-2</v>
      </c>
      <c r="I20" s="22">
        <v>0.02</v>
      </c>
      <c r="J20" s="22">
        <v>1.2999999999999999E-2</v>
      </c>
      <c r="K20" s="22">
        <v>6.0000000000000001E-3</v>
      </c>
      <c r="L20" s="23">
        <v>1E-3</v>
      </c>
    </row>
    <row r="21" spans="2:12">
      <c r="B21" s="81"/>
      <c r="C21" s="1" t="s">
        <v>12</v>
      </c>
      <c r="D21" s="3" t="s">
        <v>19</v>
      </c>
      <c r="E21" s="22">
        <v>0.05</v>
      </c>
      <c r="F21" s="22">
        <v>4.2000000000000003E-2</v>
      </c>
      <c r="G21" s="22">
        <v>3.9E-2</v>
      </c>
      <c r="H21" s="22">
        <v>2.1000000000000001E-2</v>
      </c>
      <c r="I21" s="22">
        <v>1.7999999999999999E-2</v>
      </c>
      <c r="J21" s="22">
        <v>1.2E-2</v>
      </c>
      <c r="K21" s="22">
        <v>5.0000000000000001E-3</v>
      </c>
      <c r="L21" s="23">
        <v>1E-3</v>
      </c>
    </row>
    <row r="22" spans="2:12" ht="14.25" thickBot="1">
      <c r="B22" s="8" t="s">
        <v>20</v>
      </c>
      <c r="C22" s="9"/>
      <c r="D22" s="10" t="s">
        <v>19</v>
      </c>
      <c r="E22" s="21">
        <v>0.33500000000000002</v>
      </c>
      <c r="F22" s="21">
        <v>0.29899999999999999</v>
      </c>
      <c r="G22" s="21">
        <v>0.24</v>
      </c>
      <c r="H22" s="21">
        <v>0.221</v>
      </c>
      <c r="I22" s="21">
        <v>0.16500000000000001</v>
      </c>
      <c r="J22" s="21">
        <v>0.109</v>
      </c>
      <c r="K22" s="21">
        <v>6.2E-2</v>
      </c>
      <c r="L22" s="24">
        <v>1.7999999999999999E-2</v>
      </c>
    </row>
    <row r="23" spans="2:12">
      <c r="B23" s="82" t="s">
        <v>33</v>
      </c>
      <c r="C23" s="82"/>
      <c r="D23" s="56" t="s">
        <v>19</v>
      </c>
      <c r="E23" s="55">
        <f>AVERAGE(E13:E21)</f>
        <v>5.2111111111111108E-2</v>
      </c>
      <c r="F23" s="55">
        <f t="shared" ref="F23:L23" si="0">AVERAGE(F13:F21)</f>
        <v>4.3111111111111107E-2</v>
      </c>
      <c r="G23" s="55">
        <f t="shared" si="0"/>
        <v>3.8000000000000006E-2</v>
      </c>
      <c r="H23" s="55">
        <f t="shared" si="0"/>
        <v>2.5111111111111108E-2</v>
      </c>
      <c r="I23" s="55">
        <f t="shared" si="0"/>
        <v>2.3222222222222217E-2</v>
      </c>
      <c r="J23" s="55">
        <f t="shared" si="0"/>
        <v>1.4333333333333333E-2</v>
      </c>
      <c r="K23" s="55">
        <f t="shared" si="0"/>
        <v>6.6666666666666654E-3</v>
      </c>
      <c r="L23" s="55">
        <f t="shared" si="0"/>
        <v>1E-3</v>
      </c>
    </row>
  </sheetData>
  <mergeCells count="3">
    <mergeCell ref="B3:D3"/>
    <mergeCell ref="B13:B21"/>
    <mergeCell ref="B23:C23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23"/>
  <sheetViews>
    <sheetView zoomScaleNormal="100" workbookViewId="0">
      <selection activeCell="E6" sqref="E6:L22"/>
    </sheetView>
  </sheetViews>
  <sheetFormatPr defaultRowHeight="13.5"/>
  <sheetData>
    <row r="3" spans="2:12" ht="14.25" thickBot="1">
      <c r="B3" s="79" t="s">
        <v>16</v>
      </c>
      <c r="C3" s="79"/>
      <c r="D3" s="79"/>
      <c r="E3" s="17" t="s">
        <v>0</v>
      </c>
      <c r="F3" s="18" t="s">
        <v>22</v>
      </c>
      <c r="G3" s="17" t="s">
        <v>23</v>
      </c>
      <c r="H3" s="18" t="s">
        <v>25</v>
      </c>
      <c r="I3" s="17"/>
      <c r="J3" s="19"/>
      <c r="K3" s="18" t="s">
        <v>1</v>
      </c>
      <c r="L3" s="18" t="s">
        <v>26</v>
      </c>
    </row>
    <row r="4" spans="2:12">
      <c r="B4" s="43" t="s">
        <v>24</v>
      </c>
      <c r="C4" s="44"/>
      <c r="D4" s="27" t="s">
        <v>13</v>
      </c>
      <c r="E4" s="45">
        <v>65</v>
      </c>
      <c r="F4" s="45">
        <v>60</v>
      </c>
      <c r="G4" s="45">
        <v>55</v>
      </c>
      <c r="H4" s="45">
        <v>50</v>
      </c>
      <c r="I4" s="45">
        <v>45</v>
      </c>
      <c r="J4" s="45">
        <v>40</v>
      </c>
      <c r="K4" s="45">
        <v>35</v>
      </c>
      <c r="L4" s="46">
        <v>30</v>
      </c>
    </row>
    <row r="5" spans="2:12" ht="14.25" thickBot="1">
      <c r="B5" s="40" t="s">
        <v>0</v>
      </c>
      <c r="C5" s="41"/>
      <c r="D5" s="42" t="s">
        <v>13</v>
      </c>
      <c r="E5" s="47">
        <v>180</v>
      </c>
      <c r="F5" s="47">
        <v>180</v>
      </c>
      <c r="G5" s="47">
        <v>180</v>
      </c>
      <c r="H5" s="47">
        <v>180</v>
      </c>
      <c r="I5" s="47">
        <v>180</v>
      </c>
      <c r="J5" s="47">
        <v>180</v>
      </c>
      <c r="K5" s="47">
        <v>180</v>
      </c>
      <c r="L5" s="48">
        <v>180</v>
      </c>
    </row>
    <row r="6" spans="2:12" ht="14.25" thickTop="1">
      <c r="B6" s="5" t="s">
        <v>17</v>
      </c>
      <c r="C6" s="2"/>
      <c r="D6" s="7" t="s">
        <v>21</v>
      </c>
      <c r="E6" s="20">
        <v>26</v>
      </c>
      <c r="F6" s="31">
        <v>26</v>
      </c>
      <c r="G6" s="31">
        <v>26</v>
      </c>
      <c r="H6" s="31">
        <v>26</v>
      </c>
      <c r="I6" s="31">
        <v>26</v>
      </c>
      <c r="J6" s="31">
        <v>26</v>
      </c>
      <c r="K6" s="31">
        <v>26</v>
      </c>
      <c r="L6" s="31">
        <v>26</v>
      </c>
    </row>
    <row r="7" spans="2:12" ht="14.25" thickBot="1">
      <c r="B7" s="14" t="s">
        <v>18</v>
      </c>
      <c r="C7" s="15"/>
      <c r="D7" s="16" t="s">
        <v>32</v>
      </c>
      <c r="E7" s="34">
        <v>1017</v>
      </c>
      <c r="F7" s="34">
        <v>1017</v>
      </c>
      <c r="G7" s="34">
        <v>1017</v>
      </c>
      <c r="H7" s="34">
        <v>1017</v>
      </c>
      <c r="I7" s="34">
        <v>1017</v>
      </c>
      <c r="J7" s="34">
        <v>1017</v>
      </c>
      <c r="K7" s="34">
        <v>1017</v>
      </c>
      <c r="L7" s="34">
        <v>1017</v>
      </c>
    </row>
    <row r="8" spans="2:12" ht="14.25" thickTop="1">
      <c r="B8" s="6" t="s">
        <v>1</v>
      </c>
      <c r="C8" s="4"/>
      <c r="D8" s="7" t="s">
        <v>14</v>
      </c>
      <c r="E8" s="32">
        <v>2972</v>
      </c>
      <c r="F8" s="32">
        <v>2972</v>
      </c>
      <c r="G8" s="32">
        <v>2972</v>
      </c>
      <c r="H8" s="32">
        <v>2972</v>
      </c>
      <c r="I8" s="32">
        <v>2972</v>
      </c>
      <c r="J8" s="32">
        <v>2972</v>
      </c>
      <c r="K8" s="32">
        <v>2972</v>
      </c>
      <c r="L8" s="33">
        <v>2972</v>
      </c>
    </row>
    <row r="9" spans="2:12">
      <c r="B9" s="11" t="s">
        <v>27</v>
      </c>
      <c r="C9" s="12"/>
      <c r="D9" s="13" t="s">
        <v>15</v>
      </c>
      <c r="E9" s="50">
        <v>206.9</v>
      </c>
      <c r="F9" s="50">
        <v>206.9</v>
      </c>
      <c r="G9" s="50">
        <v>209.1</v>
      </c>
      <c r="H9" s="50">
        <v>207.1</v>
      </c>
      <c r="I9" s="50">
        <v>208.2</v>
      </c>
      <c r="J9" s="50">
        <v>207.6</v>
      </c>
      <c r="K9" s="50">
        <v>208.5</v>
      </c>
      <c r="L9" s="51">
        <v>208.8</v>
      </c>
    </row>
    <row r="10" spans="2:12">
      <c r="B10" s="11" t="s">
        <v>28</v>
      </c>
      <c r="C10" s="12"/>
      <c r="D10" s="13" t="s">
        <v>30</v>
      </c>
      <c r="E10" s="25">
        <v>3.65</v>
      </c>
      <c r="F10" s="25">
        <v>3.59</v>
      </c>
      <c r="G10" s="25">
        <v>3.7</v>
      </c>
      <c r="H10" s="25">
        <v>3.62</v>
      </c>
      <c r="I10" s="25">
        <v>3.6</v>
      </c>
      <c r="J10" s="25">
        <v>3.53</v>
      </c>
      <c r="K10" s="25">
        <v>3.5</v>
      </c>
      <c r="L10" s="26">
        <v>3.43</v>
      </c>
    </row>
    <row r="11" spans="2:12" ht="14.25" thickBot="1">
      <c r="B11" s="37" t="s">
        <v>29</v>
      </c>
      <c r="C11" s="38"/>
      <c r="D11" s="39" t="s">
        <v>31</v>
      </c>
      <c r="E11" s="49">
        <v>0.54800000000000004</v>
      </c>
      <c r="F11" s="49">
        <v>0.54500000000000004</v>
      </c>
      <c r="G11" s="49">
        <v>0.52200000000000002</v>
      </c>
      <c r="H11" s="49">
        <v>0.52600000000000002</v>
      </c>
      <c r="I11" s="49">
        <v>0.51100000000000001</v>
      </c>
      <c r="J11" s="49">
        <v>0.48</v>
      </c>
      <c r="K11" s="49">
        <v>0.43099999999999999</v>
      </c>
      <c r="L11" s="52">
        <v>0.35599999999999998</v>
      </c>
    </row>
    <row r="12" spans="2:12" ht="14.25" thickTop="1">
      <c r="B12" s="11" t="s">
        <v>2</v>
      </c>
      <c r="C12" s="12"/>
      <c r="D12" s="13" t="s">
        <v>19</v>
      </c>
      <c r="E12" s="35">
        <v>0.86199999999999999</v>
      </c>
      <c r="F12" s="35">
        <v>0.9</v>
      </c>
      <c r="G12" s="35">
        <v>1.0049999999999999</v>
      </c>
      <c r="H12" s="35">
        <v>1.095</v>
      </c>
      <c r="I12" s="35">
        <v>1.21</v>
      </c>
      <c r="J12" s="35">
        <v>1.302</v>
      </c>
      <c r="K12" s="35">
        <v>1.365</v>
      </c>
      <c r="L12" s="36">
        <v>2.4020000000000001</v>
      </c>
    </row>
    <row r="13" spans="2:12">
      <c r="B13" s="80" t="s">
        <v>3</v>
      </c>
      <c r="C13" s="1" t="s">
        <v>4</v>
      </c>
      <c r="D13" s="3" t="s">
        <v>19</v>
      </c>
      <c r="E13" s="22">
        <v>4.3999999999999997E-2</v>
      </c>
      <c r="F13" s="22">
        <v>4.2000000000000003E-2</v>
      </c>
      <c r="G13" s="22">
        <v>3.9E-2</v>
      </c>
      <c r="H13" s="22">
        <v>2.5000000000000001E-2</v>
      </c>
      <c r="I13" s="22">
        <v>1.9E-2</v>
      </c>
      <c r="J13" s="22">
        <v>1.0999999999999999E-2</v>
      </c>
      <c r="K13" s="22">
        <v>2E-3</v>
      </c>
      <c r="L13" s="23">
        <v>1E-3</v>
      </c>
    </row>
    <row r="14" spans="2:12">
      <c r="B14" s="81"/>
      <c r="C14" s="1" t="s">
        <v>5</v>
      </c>
      <c r="D14" s="3" t="s">
        <v>19</v>
      </c>
      <c r="E14" s="22">
        <v>4.2000000000000003E-2</v>
      </c>
      <c r="F14" s="22">
        <v>4.1000000000000002E-2</v>
      </c>
      <c r="G14" s="22">
        <v>3.9E-2</v>
      </c>
      <c r="H14" s="22">
        <v>2.5000000000000001E-2</v>
      </c>
      <c r="I14" s="22">
        <v>1.9E-2</v>
      </c>
      <c r="J14" s="22">
        <v>1.4999999999999999E-2</v>
      </c>
      <c r="K14" s="22">
        <v>2E-3</v>
      </c>
      <c r="L14" s="23">
        <v>1E-3</v>
      </c>
    </row>
    <row r="15" spans="2:12">
      <c r="B15" s="81"/>
      <c r="C15" s="1" t="s">
        <v>6</v>
      </c>
      <c r="D15" s="3" t="s">
        <v>19</v>
      </c>
      <c r="E15" s="22">
        <v>0.05</v>
      </c>
      <c r="F15" s="22">
        <v>4.2999999999999997E-2</v>
      </c>
      <c r="G15" s="22">
        <v>3.7999999999999999E-2</v>
      </c>
      <c r="H15" s="22">
        <v>2.5000000000000001E-2</v>
      </c>
      <c r="I15" s="22">
        <v>2.1000000000000001E-2</v>
      </c>
      <c r="J15" s="22">
        <v>1.6E-2</v>
      </c>
      <c r="K15" s="22">
        <v>6.0000000000000001E-3</v>
      </c>
      <c r="L15" s="23">
        <v>1E-3</v>
      </c>
    </row>
    <row r="16" spans="2:12">
      <c r="B16" s="81"/>
      <c r="C16" s="1" t="s">
        <v>7</v>
      </c>
      <c r="D16" s="3" t="s">
        <v>19</v>
      </c>
      <c r="E16" s="22">
        <v>5.1999999999999998E-2</v>
      </c>
      <c r="F16" s="22">
        <v>4.4999999999999998E-2</v>
      </c>
      <c r="G16" s="22">
        <v>0.04</v>
      </c>
      <c r="H16" s="22">
        <v>3.5000000000000003E-2</v>
      </c>
      <c r="I16" s="22">
        <v>2.1999999999999999E-2</v>
      </c>
      <c r="J16" s="22">
        <v>1.6E-2</v>
      </c>
      <c r="K16" s="22">
        <v>6.0000000000000001E-3</v>
      </c>
      <c r="L16" s="23">
        <v>1E-3</v>
      </c>
    </row>
    <row r="17" spans="2:12">
      <c r="B17" s="81"/>
      <c r="C17" s="1" t="s">
        <v>8</v>
      </c>
      <c r="D17" s="3" t="s">
        <v>19</v>
      </c>
      <c r="E17" s="22">
        <v>5.8000000000000003E-2</v>
      </c>
      <c r="F17" s="22">
        <v>4.4999999999999998E-2</v>
      </c>
      <c r="G17" s="22">
        <v>0.04</v>
      </c>
      <c r="H17" s="22">
        <v>0.03</v>
      </c>
      <c r="I17" s="22">
        <v>2.1999999999999999E-2</v>
      </c>
      <c r="J17" s="22">
        <v>1.7999999999999999E-2</v>
      </c>
      <c r="K17" s="22">
        <v>6.0000000000000001E-3</v>
      </c>
      <c r="L17" s="23">
        <v>1E-3</v>
      </c>
    </row>
    <row r="18" spans="2:12">
      <c r="B18" s="81"/>
      <c r="C18" s="1" t="s">
        <v>9</v>
      </c>
      <c r="D18" s="3" t="s">
        <v>19</v>
      </c>
      <c r="E18" s="22">
        <v>5.6000000000000001E-2</v>
      </c>
      <c r="F18" s="22">
        <v>4.3999999999999997E-2</v>
      </c>
      <c r="G18" s="22">
        <v>3.9E-2</v>
      </c>
      <c r="H18" s="22">
        <v>0.03</v>
      </c>
      <c r="I18" s="22">
        <v>2.1000000000000001E-2</v>
      </c>
      <c r="J18" s="22">
        <v>1.7000000000000001E-2</v>
      </c>
      <c r="K18" s="22">
        <v>7.0000000000000001E-3</v>
      </c>
      <c r="L18" s="23">
        <v>1E-3</v>
      </c>
    </row>
    <row r="19" spans="2:12">
      <c r="B19" s="81"/>
      <c r="C19" s="1" t="s">
        <v>10</v>
      </c>
      <c r="D19" s="3" t="s">
        <v>19</v>
      </c>
      <c r="E19" s="22">
        <v>5.3999999999999999E-2</v>
      </c>
      <c r="F19" s="22">
        <v>4.2000000000000003E-2</v>
      </c>
      <c r="G19" s="22">
        <v>3.7999999999999999E-2</v>
      </c>
      <c r="H19" s="22">
        <v>2.5000000000000001E-2</v>
      </c>
      <c r="I19" s="22">
        <v>0.02</v>
      </c>
      <c r="J19" s="22">
        <v>1.6E-2</v>
      </c>
      <c r="K19" s="22">
        <v>7.0000000000000001E-3</v>
      </c>
      <c r="L19" s="23">
        <v>1E-3</v>
      </c>
    </row>
    <row r="20" spans="2:12">
      <c r="B20" s="81"/>
      <c r="C20" s="1" t="s">
        <v>11</v>
      </c>
      <c r="D20" s="3" t="s">
        <v>19</v>
      </c>
      <c r="E20" s="22">
        <v>4.8000000000000001E-2</v>
      </c>
      <c r="F20" s="22">
        <v>0.04</v>
      </c>
      <c r="G20" s="22">
        <v>3.5999999999999997E-2</v>
      </c>
      <c r="H20" s="22">
        <v>2.5000000000000001E-2</v>
      </c>
      <c r="I20" s="22">
        <v>1.9E-2</v>
      </c>
      <c r="J20" s="22">
        <v>1.4E-2</v>
      </c>
      <c r="K20" s="22">
        <v>7.0000000000000001E-3</v>
      </c>
      <c r="L20" s="23">
        <v>1E-3</v>
      </c>
    </row>
    <row r="21" spans="2:12">
      <c r="B21" s="81"/>
      <c r="C21" s="1" t="s">
        <v>12</v>
      </c>
      <c r="D21" s="3" t="s">
        <v>19</v>
      </c>
      <c r="E21" s="22">
        <v>5.1999999999999998E-2</v>
      </c>
      <c r="F21" s="22">
        <v>4.1000000000000002E-2</v>
      </c>
      <c r="G21" s="22">
        <v>3.5000000000000003E-2</v>
      </c>
      <c r="H21" s="22">
        <v>2.3E-2</v>
      </c>
      <c r="I21" s="22">
        <v>1.9E-2</v>
      </c>
      <c r="J21" s="22">
        <v>1.6E-2</v>
      </c>
      <c r="K21" s="22">
        <v>6.0000000000000001E-3</v>
      </c>
      <c r="L21" s="23">
        <v>1E-3</v>
      </c>
    </row>
    <row r="22" spans="2:12" ht="14.25" thickBot="1">
      <c r="B22" s="8" t="s">
        <v>20</v>
      </c>
      <c r="C22" s="9"/>
      <c r="D22" s="10" t="s">
        <v>19</v>
      </c>
      <c r="E22" s="21">
        <v>0.33800000000000002</v>
      </c>
      <c r="F22" s="21">
        <v>0.29499999999999998</v>
      </c>
      <c r="G22" s="21">
        <v>0.25900000000000001</v>
      </c>
      <c r="H22" s="21">
        <v>0.215</v>
      </c>
      <c r="I22" s="21">
        <v>0.161</v>
      </c>
      <c r="J22" s="21">
        <v>0.11</v>
      </c>
      <c r="K22" s="21">
        <v>6.0999999999999999E-2</v>
      </c>
      <c r="L22" s="24">
        <v>0.02</v>
      </c>
    </row>
    <row r="23" spans="2:12">
      <c r="B23" s="82" t="s">
        <v>34</v>
      </c>
      <c r="C23" s="82"/>
      <c r="D23" s="54" t="s">
        <v>19</v>
      </c>
      <c r="E23" s="55">
        <f>AVERAGE(E13:E21)</f>
        <v>5.0666666666666665E-2</v>
      </c>
      <c r="F23" s="55">
        <f t="shared" ref="F23:L23" si="0">AVERAGE(F13:F21)</f>
        <v>4.2555555555555541E-2</v>
      </c>
      <c r="G23" s="55">
        <f t="shared" si="0"/>
        <v>3.822222222222222E-2</v>
      </c>
      <c r="H23" s="55">
        <f t="shared" si="0"/>
        <v>2.7E-2</v>
      </c>
      <c r="I23" s="55">
        <f t="shared" si="0"/>
        <v>2.0222222222222218E-2</v>
      </c>
      <c r="J23" s="55">
        <f t="shared" si="0"/>
        <v>1.5444444444444446E-2</v>
      </c>
      <c r="K23" s="55">
        <f t="shared" si="0"/>
        <v>5.4444444444444436E-3</v>
      </c>
      <c r="L23" s="55">
        <f t="shared" si="0"/>
        <v>1E-3</v>
      </c>
    </row>
  </sheetData>
  <mergeCells count="3">
    <mergeCell ref="B3:D3"/>
    <mergeCell ref="B13:B21"/>
    <mergeCell ref="B23:C23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topLeftCell="B1" workbookViewId="0">
      <selection activeCell="C16" sqref="C16"/>
    </sheetView>
  </sheetViews>
  <sheetFormatPr defaultRowHeight="15"/>
  <cols>
    <col min="1" max="1" width="14.375" style="57" customWidth="1"/>
    <col min="2" max="2" width="11.25" style="57" customWidth="1"/>
    <col min="3" max="16384" width="9" style="57"/>
  </cols>
  <sheetData>
    <row r="1" spans="1:10">
      <c r="A1" s="83" t="s">
        <v>35</v>
      </c>
      <c r="B1" s="84"/>
      <c r="C1" s="63">
        <v>65</v>
      </c>
      <c r="D1" s="63">
        <v>60</v>
      </c>
      <c r="E1" s="63">
        <v>55</v>
      </c>
      <c r="F1" s="63">
        <v>50</v>
      </c>
      <c r="G1" s="63">
        <v>45</v>
      </c>
      <c r="H1" s="63">
        <v>40</v>
      </c>
      <c r="I1" s="63">
        <v>35</v>
      </c>
      <c r="J1" s="63">
        <v>30</v>
      </c>
    </row>
    <row r="2" spans="1:10">
      <c r="A2" s="83" t="s">
        <v>37</v>
      </c>
      <c r="B2" s="84"/>
      <c r="C2" s="65">
        <v>207.3</v>
      </c>
      <c r="D2" s="65">
        <v>207.2</v>
      </c>
      <c r="E2" s="65">
        <v>207.2</v>
      </c>
      <c r="F2" s="65">
        <v>207.3</v>
      </c>
      <c r="G2" s="65">
        <v>207.9</v>
      </c>
      <c r="H2" s="65">
        <v>207.8</v>
      </c>
      <c r="I2" s="65">
        <v>207.5</v>
      </c>
      <c r="J2" s="65">
        <v>207.4</v>
      </c>
    </row>
    <row r="3" spans="1:10">
      <c r="A3" s="83" t="s">
        <v>38</v>
      </c>
      <c r="B3" s="84"/>
      <c r="C3" s="66">
        <v>3.7</v>
      </c>
      <c r="D3" s="66">
        <v>3.65</v>
      </c>
      <c r="E3" s="66">
        <v>3.62</v>
      </c>
      <c r="F3" s="66">
        <v>3.6</v>
      </c>
      <c r="G3" s="66">
        <v>3.6</v>
      </c>
      <c r="H3" s="66">
        <v>3.54</v>
      </c>
      <c r="I3" s="66">
        <v>3.43</v>
      </c>
      <c r="J3" s="66">
        <v>3.31</v>
      </c>
    </row>
    <row r="4" spans="1:10">
      <c r="A4" s="83" t="s">
        <v>39</v>
      </c>
      <c r="B4" s="84"/>
      <c r="C4" s="67">
        <v>0.54500000000000004</v>
      </c>
      <c r="D4" s="67">
        <v>0.54500000000000004</v>
      </c>
      <c r="E4" s="67">
        <v>0.54</v>
      </c>
      <c r="F4" s="67">
        <v>0.52300000000000002</v>
      </c>
      <c r="G4" s="67">
        <v>0.50900000000000001</v>
      </c>
      <c r="H4" s="67">
        <v>0.48</v>
      </c>
      <c r="I4" s="67">
        <v>0.435</v>
      </c>
      <c r="J4" s="67">
        <v>0.36799999999999999</v>
      </c>
    </row>
    <row r="5" spans="1:10">
      <c r="A5" s="83" t="s">
        <v>40</v>
      </c>
      <c r="B5" s="84"/>
      <c r="C5" s="68">
        <v>0.80800000000000005</v>
      </c>
      <c r="D5" s="68">
        <v>0.90100000000000002</v>
      </c>
      <c r="E5" s="68">
        <v>1</v>
      </c>
      <c r="F5" s="68">
        <v>1.0900000000000001</v>
      </c>
      <c r="G5" s="68">
        <v>1.21</v>
      </c>
      <c r="H5" s="68">
        <v>1.31</v>
      </c>
      <c r="I5" s="68">
        <v>1.3819999999999999</v>
      </c>
      <c r="J5" s="68">
        <v>1.4950000000000001</v>
      </c>
    </row>
    <row r="6" spans="1:10">
      <c r="A6" s="86" t="s">
        <v>41</v>
      </c>
      <c r="B6" s="64">
        <v>1</v>
      </c>
      <c r="C6" s="68">
        <v>0.05</v>
      </c>
      <c r="D6" s="63">
        <v>4.1000000000000002E-2</v>
      </c>
      <c r="E6" s="68">
        <v>3.5000000000000003E-2</v>
      </c>
      <c r="F6" s="68">
        <v>3.5000000000000003E-2</v>
      </c>
      <c r="G6" s="68">
        <v>2.1000000000000001E-2</v>
      </c>
      <c r="H6" s="68">
        <v>1.2E-2</v>
      </c>
      <c r="I6" s="68">
        <v>8.0000000000000002E-3</v>
      </c>
      <c r="J6" s="68">
        <v>1E-3</v>
      </c>
    </row>
    <row r="7" spans="1:10">
      <c r="A7" s="87"/>
      <c r="B7" s="64">
        <v>2</v>
      </c>
      <c r="C7" s="68">
        <v>4.4999999999999998E-2</v>
      </c>
      <c r="D7" s="68">
        <v>4.1000000000000002E-2</v>
      </c>
      <c r="E7" s="68">
        <v>3.6999999999999998E-2</v>
      </c>
      <c r="F7" s="68">
        <v>2.5000000000000001E-2</v>
      </c>
      <c r="G7" s="68">
        <v>2.1000000000000001E-2</v>
      </c>
      <c r="H7" s="68">
        <v>1.2E-2</v>
      </c>
      <c r="I7" s="68">
        <v>7.0000000000000001E-3</v>
      </c>
      <c r="J7" s="68">
        <v>1E-3</v>
      </c>
    </row>
    <row r="8" spans="1:10">
      <c r="A8" s="87"/>
      <c r="B8" s="64">
        <v>3</v>
      </c>
      <c r="C8" s="68">
        <v>0.05</v>
      </c>
      <c r="D8" s="68">
        <v>4.2000000000000003E-2</v>
      </c>
      <c r="E8" s="68">
        <v>0.04</v>
      </c>
      <c r="F8" s="68">
        <v>2.5000000000000001E-2</v>
      </c>
      <c r="G8" s="68">
        <v>2.5000000000000001E-2</v>
      </c>
      <c r="H8" s="68">
        <v>1.4999999999999999E-2</v>
      </c>
      <c r="I8" s="68">
        <v>6.0000000000000001E-3</v>
      </c>
      <c r="J8" s="68">
        <v>1E-3</v>
      </c>
    </row>
    <row r="9" spans="1:10">
      <c r="A9" s="87"/>
      <c r="B9" s="64">
        <v>4</v>
      </c>
      <c r="C9" s="68">
        <v>5.5E-2</v>
      </c>
      <c r="D9" s="68">
        <v>4.2000000000000003E-2</v>
      </c>
      <c r="E9" s="68">
        <v>4.1000000000000002E-2</v>
      </c>
      <c r="F9" s="68">
        <v>2.4E-2</v>
      </c>
      <c r="G9" s="68">
        <v>2.7E-2</v>
      </c>
      <c r="H9" s="68">
        <v>1.7000000000000001E-2</v>
      </c>
      <c r="I9" s="68">
        <v>8.0000000000000002E-3</v>
      </c>
      <c r="J9" s="68">
        <v>1E-3</v>
      </c>
    </row>
    <row r="10" spans="1:10">
      <c r="A10" s="87"/>
      <c r="B10" s="64">
        <v>5</v>
      </c>
      <c r="C10" s="68">
        <v>5.8000000000000003E-2</v>
      </c>
      <c r="D10" s="68">
        <v>4.8000000000000001E-2</v>
      </c>
      <c r="E10" s="68">
        <v>0.04</v>
      </c>
      <c r="F10" s="68">
        <v>2.5999999999999999E-2</v>
      </c>
      <c r="G10" s="68">
        <v>2.7E-2</v>
      </c>
      <c r="H10" s="68">
        <v>1.7000000000000001E-2</v>
      </c>
      <c r="I10" s="68">
        <v>7.0000000000000001E-3</v>
      </c>
      <c r="J10" s="68">
        <v>1E-3</v>
      </c>
    </row>
    <row r="11" spans="1:10">
      <c r="A11" s="87"/>
      <c r="B11" s="64">
        <v>6</v>
      </c>
      <c r="C11" s="68">
        <v>5.8000000000000003E-2</v>
      </c>
      <c r="D11" s="68">
        <v>4.5999999999999999E-2</v>
      </c>
      <c r="E11" s="68">
        <v>3.9E-2</v>
      </c>
      <c r="F11" s="68">
        <v>2.5999999999999999E-2</v>
      </c>
      <c r="G11" s="68">
        <v>2.8000000000000001E-2</v>
      </c>
      <c r="H11" s="68">
        <v>1.6E-2</v>
      </c>
      <c r="I11" s="68">
        <v>6.0000000000000001E-3</v>
      </c>
      <c r="J11" s="68">
        <v>1E-3</v>
      </c>
    </row>
    <row r="12" spans="1:10">
      <c r="A12" s="87"/>
      <c r="B12" s="64">
        <v>7</v>
      </c>
      <c r="C12" s="68">
        <v>5.5E-2</v>
      </c>
      <c r="D12" s="68">
        <v>4.3999999999999997E-2</v>
      </c>
      <c r="E12" s="68">
        <v>3.5999999999999997E-2</v>
      </c>
      <c r="F12" s="68">
        <v>2.3E-2</v>
      </c>
      <c r="G12" s="68">
        <v>2.1999999999999999E-2</v>
      </c>
      <c r="H12" s="68">
        <v>1.4999999999999999E-2</v>
      </c>
      <c r="I12" s="68">
        <v>7.0000000000000001E-3</v>
      </c>
      <c r="J12" s="68">
        <v>1E-3</v>
      </c>
    </row>
    <row r="13" spans="1:10">
      <c r="A13" s="87"/>
      <c r="B13" s="64">
        <v>8</v>
      </c>
      <c r="C13" s="68">
        <v>4.8000000000000001E-2</v>
      </c>
      <c r="D13" s="68">
        <v>4.2000000000000003E-2</v>
      </c>
      <c r="E13" s="68">
        <v>3.5000000000000003E-2</v>
      </c>
      <c r="F13" s="68">
        <v>2.1000000000000001E-2</v>
      </c>
      <c r="G13" s="68">
        <v>0.02</v>
      </c>
      <c r="H13" s="68">
        <v>1.2999999999999999E-2</v>
      </c>
      <c r="I13" s="68">
        <v>6.0000000000000001E-3</v>
      </c>
      <c r="J13" s="68">
        <v>1E-3</v>
      </c>
    </row>
    <row r="14" spans="1:10">
      <c r="A14" s="87"/>
      <c r="B14" s="64">
        <v>9</v>
      </c>
      <c r="C14" s="68">
        <v>0.05</v>
      </c>
      <c r="D14" s="68">
        <v>4.2000000000000003E-2</v>
      </c>
      <c r="E14" s="68">
        <v>3.9E-2</v>
      </c>
      <c r="F14" s="68">
        <v>2.1000000000000001E-2</v>
      </c>
      <c r="G14" s="68">
        <v>1.7999999999999999E-2</v>
      </c>
      <c r="H14" s="68">
        <v>1.2E-2</v>
      </c>
      <c r="I14" s="68">
        <v>5.0000000000000001E-3</v>
      </c>
      <c r="J14" s="68">
        <v>1E-3</v>
      </c>
    </row>
    <row r="15" spans="1:10">
      <c r="A15" s="88"/>
      <c r="B15" s="59" t="s">
        <v>42</v>
      </c>
      <c r="C15" s="68">
        <f>AVERAGE(C6:C14)</f>
        <v>5.2111111111111108E-2</v>
      </c>
      <c r="D15" s="68">
        <f t="shared" ref="D15:J15" si="0">AVERAGE(D6:D14)</f>
        <v>4.3111111111111107E-2</v>
      </c>
      <c r="E15" s="68">
        <f t="shared" si="0"/>
        <v>3.8000000000000006E-2</v>
      </c>
      <c r="F15" s="68">
        <f t="shared" si="0"/>
        <v>2.5111111111111108E-2</v>
      </c>
      <c r="G15" s="68">
        <f t="shared" si="0"/>
        <v>2.3222222222222217E-2</v>
      </c>
      <c r="H15" s="68">
        <f t="shared" si="0"/>
        <v>1.4333333333333333E-2</v>
      </c>
      <c r="I15" s="68">
        <f>AVERAGE(I6:I14)</f>
        <v>6.6666666666666654E-3</v>
      </c>
      <c r="J15" s="68">
        <f t="shared" si="0"/>
        <v>1E-3</v>
      </c>
    </row>
    <row r="16" spans="1:10">
      <c r="A16" s="85" t="s">
        <v>43</v>
      </c>
      <c r="B16" s="83"/>
      <c r="C16" s="69">
        <v>0.33500000000000002</v>
      </c>
      <c r="D16" s="69">
        <v>0.29899999999999999</v>
      </c>
      <c r="E16" s="69">
        <v>0.24</v>
      </c>
      <c r="F16" s="69">
        <v>0.221</v>
      </c>
      <c r="G16" s="69">
        <v>0.16500000000000001</v>
      </c>
      <c r="H16" s="69">
        <v>0.109</v>
      </c>
      <c r="I16" s="69">
        <v>6.2E-2</v>
      </c>
      <c r="J16" s="69">
        <v>1.7999999999999999E-2</v>
      </c>
    </row>
    <row r="20" spans="1:2">
      <c r="A20" s="62" t="s">
        <v>36</v>
      </c>
      <c r="B20" s="60">
        <v>180</v>
      </c>
    </row>
    <row r="21" spans="1:2">
      <c r="A21" s="58" t="s">
        <v>44</v>
      </c>
      <c r="B21" s="58">
        <v>240</v>
      </c>
    </row>
    <row r="22" spans="1:2">
      <c r="A22" s="58" t="s">
        <v>45</v>
      </c>
      <c r="B22" s="58">
        <v>2972</v>
      </c>
    </row>
    <row r="23" spans="1:2">
      <c r="A23" s="58" t="s">
        <v>46</v>
      </c>
      <c r="B23" s="58">
        <v>24.1</v>
      </c>
    </row>
    <row r="24" spans="1:2">
      <c r="A24" s="58" t="s">
        <v>47</v>
      </c>
      <c r="B24" s="61">
        <v>1016</v>
      </c>
    </row>
    <row r="26" spans="1:2">
      <c r="A26" s="57" t="s">
        <v>62</v>
      </c>
      <c r="B26" s="57">
        <f>B20/B21</f>
        <v>0.75</v>
      </c>
    </row>
    <row r="27" spans="1:2">
      <c r="A27" s="57" t="s">
        <v>63</v>
      </c>
      <c r="B27" s="77">
        <f>1.293*273.15/(273.15+B23)*B24/1013</f>
        <v>1.1916868006080745</v>
      </c>
    </row>
    <row r="28" spans="1:2">
      <c r="A28" s="57" t="s">
        <v>64</v>
      </c>
      <c r="B28" s="57">
        <f>0.719+(0.744-0.719)/(0.05)*(B26^2-0.55)</f>
        <v>0.72524999999999995</v>
      </c>
    </row>
  </sheetData>
  <mergeCells count="7">
    <mergeCell ref="A5:B5"/>
    <mergeCell ref="A16:B16"/>
    <mergeCell ref="A6:A15"/>
    <mergeCell ref="A1:B1"/>
    <mergeCell ref="A2:B2"/>
    <mergeCell ref="A3:B3"/>
    <mergeCell ref="A4:B4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tabSelected="1" topLeftCell="F37" workbookViewId="0">
      <selection activeCell="C53" sqref="C53:J53"/>
    </sheetView>
  </sheetViews>
  <sheetFormatPr defaultRowHeight="13.5"/>
  <cols>
    <col min="2" max="2" width="16.5" customWidth="1"/>
    <col min="3" max="3" width="10.375" customWidth="1"/>
    <col min="4" max="10" width="11.75" bestFit="1" customWidth="1"/>
  </cols>
  <sheetData>
    <row r="1" spans="1:10" ht="15">
      <c r="A1" s="89" t="s">
        <v>48</v>
      </c>
      <c r="B1" s="89"/>
      <c r="C1" s="70">
        <v>65</v>
      </c>
      <c r="D1" s="70">
        <v>60</v>
      </c>
      <c r="E1" s="70">
        <v>55</v>
      </c>
      <c r="F1" s="70">
        <v>50</v>
      </c>
      <c r="G1" s="70">
        <v>45</v>
      </c>
      <c r="H1" s="70">
        <v>40</v>
      </c>
      <c r="I1" s="70">
        <v>35</v>
      </c>
      <c r="J1" s="70">
        <v>30</v>
      </c>
    </row>
    <row r="2" spans="1:10" ht="16.5">
      <c r="A2" s="90" t="s">
        <v>49</v>
      </c>
      <c r="B2" s="90"/>
      <c r="C2" s="73">
        <f>測定値!C2*測定値!C3*測定値!C4/1000*SQRT(3)</f>
        <v>0.72403265800280558</v>
      </c>
      <c r="D2" s="73">
        <f>測定値!D2*測定値!D3*測定値!D4/1000*SQRT(3)</f>
        <v>0.71390388468776378</v>
      </c>
      <c r="E2" s="73">
        <f>測定値!E2*測定値!E3*測定値!E4/1000*SQRT(3)</f>
        <v>0.70154043674130484</v>
      </c>
      <c r="F2" s="73">
        <f>測定値!F2*測定値!F3*測定値!F4/1000*SQRT(3)</f>
        <v>0.67602712049971847</v>
      </c>
      <c r="G2" s="73">
        <f>測定値!G2*測定値!G3*測定値!G4/1000*SQRT(3)</f>
        <v>0.65983507816617692</v>
      </c>
      <c r="H2" s="73">
        <f>測定値!H2*測定値!H3*測定値!H4/1000*SQRT(3)</f>
        <v>0.61157633215553142</v>
      </c>
      <c r="I2" s="73">
        <f>測定値!I2*測定値!I3*測定値!I4/1000*SQRT(3)</f>
        <v>0.53624357954237722</v>
      </c>
      <c r="J2" s="73">
        <f>測定値!J2*測定値!J3*測定値!J4/1000*SQRT(3)</f>
        <v>0.4375676352495575</v>
      </c>
    </row>
    <row r="3" spans="1:10" ht="16.5">
      <c r="A3" s="89" t="s">
        <v>50</v>
      </c>
      <c r="B3" s="89"/>
      <c r="C3" s="73">
        <f>-0.0489*(C2)^4+0.3181*(C2)^3-0.7693*(C2)^2+0.7932*(C2)+0.5864</f>
        <v>0.8647158917600084</v>
      </c>
      <c r="D3" s="73">
        <f t="shared" ref="D3:J3" si="0">-0.0489*(D2)^4+0.3181*(D2)^3-0.7693*(D2)^2+0.7932*(D2)+0.5864</f>
        <v>0.86362605193122666</v>
      </c>
      <c r="E3" s="73">
        <f t="shared" si="0"/>
        <v>0.86222959227155904</v>
      </c>
      <c r="F3" s="73">
        <f t="shared" si="0"/>
        <v>0.85910952033130328</v>
      </c>
      <c r="G3" s="73">
        <f t="shared" si="0"/>
        <v>0.85695611997646337</v>
      </c>
      <c r="H3" s="73">
        <f t="shared" si="0"/>
        <v>0.8496874232087257</v>
      </c>
      <c r="I3" s="73">
        <f t="shared" si="0"/>
        <v>0.83553841228100745</v>
      </c>
      <c r="J3" s="73">
        <f t="shared" si="0"/>
        <v>0.81104178772990565</v>
      </c>
    </row>
    <row r="4" spans="1:10" ht="15">
      <c r="A4" s="89" t="s">
        <v>51</v>
      </c>
      <c r="B4" s="89"/>
      <c r="C4" s="75">
        <f>C2*1000*C3</f>
        <v>626.0825455282652</v>
      </c>
      <c r="D4" s="75">
        <f t="shared" ref="D4:J4" si="1">D2*1000*D3</f>
        <v>616.54599339125912</v>
      </c>
      <c r="E4" s="75">
        <f t="shared" si="1"/>
        <v>604.88892473346675</v>
      </c>
      <c r="F4" s="75">
        <f t="shared" si="1"/>
        <v>580.78133522346525</v>
      </c>
      <c r="G4" s="75">
        <f t="shared" si="1"/>
        <v>565.44970840965334</v>
      </c>
      <c r="H4" s="75">
        <f t="shared" si="1"/>
        <v>519.64871776467726</v>
      </c>
      <c r="I4" s="75">
        <f t="shared" si="1"/>
        <v>448.05210904672202</v>
      </c>
      <c r="J4" s="75">
        <f t="shared" si="1"/>
        <v>354.8856371455484</v>
      </c>
    </row>
    <row r="5" spans="1:10" ht="16.5">
      <c r="A5" s="89" t="s">
        <v>52</v>
      </c>
      <c r="B5" s="89"/>
      <c r="C5" s="76">
        <f>測定値!C5</f>
        <v>0.80800000000000005</v>
      </c>
      <c r="D5" s="76">
        <f>測定値!D5</f>
        <v>0.90100000000000002</v>
      </c>
      <c r="E5" s="76">
        <f>測定値!E5</f>
        <v>1</v>
      </c>
      <c r="F5" s="76">
        <f>測定値!F5</f>
        <v>1.0900000000000001</v>
      </c>
      <c r="G5" s="76">
        <f>測定値!G5</f>
        <v>1.21</v>
      </c>
      <c r="H5" s="76">
        <f>測定値!H5</f>
        <v>1.31</v>
      </c>
      <c r="I5" s="76">
        <f>測定値!I5</f>
        <v>1.3819999999999999</v>
      </c>
      <c r="J5" s="76">
        <f>測定値!J5</f>
        <v>1.4950000000000001</v>
      </c>
    </row>
    <row r="6" spans="1:10" ht="16.5">
      <c r="A6" s="89" t="s">
        <v>53</v>
      </c>
      <c r="B6" s="71" t="s">
        <v>54</v>
      </c>
      <c r="C6" s="73">
        <f>測定値!C15</f>
        <v>5.2111111111111108E-2</v>
      </c>
      <c r="D6" s="73">
        <f>測定値!D15</f>
        <v>4.3111111111111107E-2</v>
      </c>
      <c r="E6" s="73">
        <f>測定値!E15</f>
        <v>3.8000000000000006E-2</v>
      </c>
      <c r="F6" s="73">
        <f>測定値!F15</f>
        <v>2.5111111111111108E-2</v>
      </c>
      <c r="G6" s="73">
        <f>測定値!G15</f>
        <v>2.3222222222222217E-2</v>
      </c>
      <c r="H6" s="73">
        <f>測定値!H15</f>
        <v>1.4333333333333333E-2</v>
      </c>
      <c r="I6" s="73">
        <f>測定値!I15</f>
        <v>6.6666666666666654E-3</v>
      </c>
      <c r="J6" s="73">
        <f>測定値!J15</f>
        <v>1E-3</v>
      </c>
    </row>
    <row r="7" spans="1:10" ht="18">
      <c r="A7" s="89"/>
      <c r="B7" s="71" t="s">
        <v>55</v>
      </c>
      <c r="C7" s="73">
        <f>PI()/4*(0.24)^2*SQRT((2*C6*10^3)/測定値!$B$27)</f>
        <v>0.42306925404466245</v>
      </c>
      <c r="D7" s="73">
        <f>PI()/4*(0.24)^2*SQRT((2*D6*10^3)/測定値!$B$27)</f>
        <v>0.38480517697554589</v>
      </c>
      <c r="E7" s="73">
        <f>PI()/4*(0.24)^2*SQRT((2*E6*10^3)/測定値!$B$27)</f>
        <v>0.3612751553175666</v>
      </c>
      <c r="F7" s="73">
        <f>PI()/4*(0.24)^2*SQRT((2*F6*10^3)/測定値!$B$27)</f>
        <v>0.29368330774105844</v>
      </c>
      <c r="G7" s="73">
        <f>PI()/4*(0.24)^2*SQRT((2*G6*10^3)/測定値!$B$27)</f>
        <v>0.28242178035569526</v>
      </c>
      <c r="H7" s="73">
        <f>PI()/4*(0.24)^2*SQRT((2*H6*10^3)/測定値!$B$27)</f>
        <v>0.22188088964337138</v>
      </c>
      <c r="I7" s="73">
        <f>PI()/4*(0.24)^2*SQRT((2*I6*10^3)/測定値!$B$27)</f>
        <v>0.15132151077345207</v>
      </c>
      <c r="J7" s="73">
        <f>PI()/4*(0.24)^2*SQRT((2*J6*10^3)/測定値!$B$27)</f>
        <v>5.8606569114852611E-2</v>
      </c>
    </row>
    <row r="8" spans="1:10" ht="16.5">
      <c r="A8" s="89"/>
      <c r="B8" s="71" t="s">
        <v>56</v>
      </c>
      <c r="C8" s="78">
        <f>C5+C6</f>
        <v>0.86011111111111116</v>
      </c>
      <c r="D8" s="78">
        <f t="shared" ref="D8:J8" si="2">D5+D6</f>
        <v>0.94411111111111112</v>
      </c>
      <c r="E8" s="78">
        <f t="shared" si="2"/>
        <v>1.038</v>
      </c>
      <c r="F8" s="78">
        <f t="shared" si="2"/>
        <v>1.1151111111111112</v>
      </c>
      <c r="G8" s="78">
        <f t="shared" si="2"/>
        <v>1.2332222222222222</v>
      </c>
      <c r="H8" s="78">
        <f t="shared" si="2"/>
        <v>1.3243333333333334</v>
      </c>
      <c r="I8" s="78">
        <f t="shared" si="2"/>
        <v>1.3886666666666665</v>
      </c>
      <c r="J8" s="78">
        <f t="shared" si="2"/>
        <v>1.496</v>
      </c>
    </row>
    <row r="9" spans="1:10" ht="16.5">
      <c r="A9" s="89"/>
      <c r="B9" s="71" t="s">
        <v>66</v>
      </c>
      <c r="C9" s="75">
        <f>C7*C8*1000</f>
        <v>363.88656617330355</v>
      </c>
      <c r="D9" s="75">
        <f t="shared" ref="D9:J9" si="3">D7*D8*1000</f>
        <v>363.29884319569038</v>
      </c>
      <c r="E9" s="75">
        <f t="shared" si="3"/>
        <v>375.00361121963414</v>
      </c>
      <c r="F9" s="75">
        <f t="shared" si="3"/>
        <v>327.48951960991809</v>
      </c>
      <c r="G9" s="75">
        <f t="shared" si="3"/>
        <v>348.28881557420686</v>
      </c>
      <c r="H9" s="75">
        <f t="shared" si="3"/>
        <v>293.84425818437148</v>
      </c>
      <c r="I9" s="75">
        <f t="shared" si="3"/>
        <v>210.13513796073374</v>
      </c>
      <c r="J9" s="75">
        <f t="shared" si="3"/>
        <v>87.675427395819497</v>
      </c>
    </row>
    <row r="10" spans="1:10" ht="15">
      <c r="A10" s="89"/>
      <c r="B10" s="71" t="s">
        <v>65</v>
      </c>
      <c r="C10" s="74">
        <f>C9/C4*100</f>
        <v>58.121180469305301</v>
      </c>
      <c r="D10" s="74">
        <f t="shared" ref="D10:J10" si="4">D9/D4*100</f>
        <v>58.924856716267961</v>
      </c>
      <c r="E10" s="74">
        <f t="shared" si="4"/>
        <v>61.995450054714198</v>
      </c>
      <c r="F10" s="74">
        <f t="shared" si="4"/>
        <v>56.387748666873236</v>
      </c>
      <c r="G10" s="74">
        <f t="shared" si="4"/>
        <v>61.595011969107048</v>
      </c>
      <c r="H10" s="74">
        <f t="shared" si="4"/>
        <v>56.546710910472939</v>
      </c>
      <c r="I10" s="74">
        <f t="shared" si="4"/>
        <v>46.89970959132819</v>
      </c>
      <c r="J10" s="74">
        <f t="shared" si="4"/>
        <v>24.70526226449153</v>
      </c>
    </row>
    <row r="11" spans="1:10" ht="15">
      <c r="A11" s="89" t="s">
        <v>57</v>
      </c>
      <c r="B11" s="71" t="s">
        <v>58</v>
      </c>
      <c r="C11" s="72">
        <f>測定値!$B$24/(測定値!$B$24+測定値!C16)</f>
        <v>0.99967038427290211</v>
      </c>
      <c r="D11" s="72">
        <f>測定値!$B$24/(測定値!$B$24+測定値!D16)</f>
        <v>0.99970579524332903</v>
      </c>
      <c r="E11" s="72">
        <f>測定値!$B$24/(測定値!$B$24+測定値!E16)</f>
        <v>0.99976383531449264</v>
      </c>
      <c r="F11" s="72">
        <f>測定値!$B$24/(測定値!$B$24+測定値!F16)</f>
        <v>0.99978252761948438</v>
      </c>
      <c r="G11" s="72">
        <f>測定値!$B$24/(測定値!$B$24+測定値!G16)</f>
        <v>0.9998376247951859</v>
      </c>
      <c r="H11" s="72">
        <f>測定値!$B$24/(測定値!$B$24+測定値!H16)</f>
        <v>0.99989272804394014</v>
      </c>
      <c r="I11" s="72">
        <f>測定値!$B$24/(測定値!$B$24+測定値!I16)</f>
        <v>0.99993898010160798</v>
      </c>
      <c r="J11" s="72">
        <f>測定値!$B$24/(測定値!$B$24+測定値!J16)</f>
        <v>0.99998228377843701</v>
      </c>
    </row>
    <row r="12" spans="1:10" ht="15">
      <c r="A12" s="89"/>
      <c r="B12" s="71" t="s">
        <v>59</v>
      </c>
      <c r="C12" s="72">
        <f>C11</f>
        <v>0.99967038427290211</v>
      </c>
      <c r="D12" s="72">
        <f t="shared" ref="D12:J12" si="5">D11</f>
        <v>0.99970579524332903</v>
      </c>
      <c r="E12" s="72">
        <f t="shared" si="5"/>
        <v>0.99976383531449264</v>
      </c>
      <c r="F12" s="72">
        <f t="shared" si="5"/>
        <v>0.99978252761948438</v>
      </c>
      <c r="G12" s="72">
        <f t="shared" si="5"/>
        <v>0.9998376247951859</v>
      </c>
      <c r="H12" s="72">
        <f t="shared" si="5"/>
        <v>0.99989272804394014</v>
      </c>
      <c r="I12" s="72">
        <f t="shared" si="5"/>
        <v>0.99993898010160798</v>
      </c>
      <c r="J12" s="72">
        <f t="shared" si="5"/>
        <v>0.99998228377843701</v>
      </c>
    </row>
    <row r="13" spans="1:10" ht="18">
      <c r="A13" s="89"/>
      <c r="B13" s="71" t="s">
        <v>55</v>
      </c>
      <c r="C13" s="73">
        <f>測定値!$B$28*計算値!C12*PI()/4*SQRT(2*測定値!C16*10^3/測定値!$B$27)*測定値!$B$20^2*10^-6</f>
        <v>0.4374574247487294</v>
      </c>
      <c r="D13" s="73">
        <f>測定値!$B$28*計算値!D12*PI()/4*SQRT(2*測定値!D16*10^3/測定値!$B$27)*測定値!$B$20^2*10^-6</f>
        <v>0.41329901117525752</v>
      </c>
      <c r="E13" s="73">
        <f>測定値!$B$28*計算値!E12*PI()/4*SQRT(2*測定値!E16*10^3/測定値!$B$27)*測定値!$B$20^2*10^-6</f>
        <v>0.37030502557041811</v>
      </c>
      <c r="F13" s="73">
        <f>測定値!$B$28*計算値!F12*PI()/4*SQRT(2*測定値!F16*10^3/測定値!$B$27)*測定値!$B$20^2*10^-6</f>
        <v>0.35535157271396284</v>
      </c>
      <c r="G13" s="73">
        <f>測定値!$B$28*計算値!G12*PI()/4*SQRT(2*測定値!G16*10^3/測定値!$B$27)*測定値!$B$20^2*10^-6</f>
        <v>0.30706336867622674</v>
      </c>
      <c r="H13" s="73">
        <f>測定値!$B$28*計算値!H12*PI()/4*SQRT(2*測定値!H16*10^3/測定値!$B$27)*測定値!$B$20^2*10^-6</f>
        <v>0.24958772429027051</v>
      </c>
      <c r="I13" s="73">
        <f>測定値!$B$28*計算値!I12*PI()/4*SQRT(2*測定値!I16*10^3/測定値!$B$27)*測定値!$B$20^2*10^-6</f>
        <v>0.18824606456840337</v>
      </c>
      <c r="J13" s="73">
        <f>測定値!$B$28*計算値!J12*PI()/4*SQRT(2*測定値!J16*10^3/測定値!$B$27)*測定値!$B$20^2*10^-6</f>
        <v>0.10143436640532129</v>
      </c>
    </row>
    <row r="14" spans="1:10" ht="16.5">
      <c r="A14" s="89"/>
      <c r="B14" s="71" t="s">
        <v>60</v>
      </c>
      <c r="C14" s="72">
        <f>(C13/PI()/測定値!$B$21/測定値!$B$21*4*10^6)^2*(1/2)*測定値!$B$27/1000</f>
        <v>5.5715879158050013E-2</v>
      </c>
      <c r="D14" s="72">
        <f>(D13/PI()/測定値!$B$21/測定値!$B$21*4*10^6)^2*(1/2)*測定値!$B$27/1000</f>
        <v>4.973202419188176E-2</v>
      </c>
      <c r="E14" s="72">
        <f>(E13/PI()/測定値!$B$21/測定値!$B$21*4*10^6)^2*(1/2)*測定値!$B$27/1000</f>
        <v>3.9923316890063829E-2</v>
      </c>
      <c r="F14" s="72">
        <f>(F13/PI()/測定値!$B$21/測定値!$B$21*4*10^6)^2*(1/2)*測定値!$B$27/1000</f>
        <v>3.6764095667088839E-2</v>
      </c>
      <c r="G14" s="72">
        <f>(G13/PI()/測定値!$B$21/測定値!$B$21*4*10^6)^2*(1/2)*測定値!$B$27/1000</f>
        <v>2.7451332109409917E-2</v>
      </c>
      <c r="H14" s="72">
        <f>(H13/PI()/測定値!$B$21/測定値!$B$21*4*10^6)^2*(1/2)*測定値!$B$27/1000</f>
        <v>1.8136515284365586E-2</v>
      </c>
      <c r="I14" s="72">
        <f>(I13/PI()/測定値!$B$21/測定値!$B$21*4*10^6)^2*(1/2)*測定値!$B$27/1000</f>
        <v>1.0317137419621647E-2</v>
      </c>
      <c r="J14" s="72">
        <f>(J13/PI()/測定値!$B$21/測定値!$B$21*4*10^6)^2*(1/2)*測定値!$B$27/1000</f>
        <v>2.9955573968130237E-3</v>
      </c>
    </row>
    <row r="15" spans="1:10" ht="15">
      <c r="A15" s="89"/>
      <c r="B15" s="71" t="s">
        <v>61</v>
      </c>
      <c r="C15" s="78">
        <f>C5+C14</f>
        <v>0.86371587915805004</v>
      </c>
      <c r="D15" s="78">
        <f t="shared" ref="D15:J15" si="6">D5+D14</f>
        <v>0.95073202419188174</v>
      </c>
      <c r="E15" s="78">
        <f t="shared" si="6"/>
        <v>1.0399233168900639</v>
      </c>
      <c r="F15" s="78">
        <f t="shared" si="6"/>
        <v>1.126764095667089</v>
      </c>
      <c r="G15" s="78">
        <f t="shared" si="6"/>
        <v>1.2374513321094098</v>
      </c>
      <c r="H15" s="78">
        <f t="shared" si="6"/>
        <v>1.3281365152843656</v>
      </c>
      <c r="I15" s="78">
        <f t="shared" si="6"/>
        <v>1.3923171374196215</v>
      </c>
      <c r="J15" s="78">
        <f t="shared" si="6"/>
        <v>1.4979955573968131</v>
      </c>
    </row>
    <row r="16" spans="1:10" ht="16.5">
      <c r="A16" s="89"/>
      <c r="B16" s="71" t="s">
        <v>67</v>
      </c>
      <c r="C16" s="75">
        <f>C15*C13*1000</f>
        <v>377.83892421106538</v>
      </c>
      <c r="D16" s="75">
        <f t="shared" ref="D16:J16" si="7">D15*D13*1000</f>
        <v>392.93660549115572</v>
      </c>
      <c r="E16" s="75">
        <f t="shared" si="7"/>
        <v>385.08883045224911</v>
      </c>
      <c r="F16" s="75">
        <f t="shared" si="7"/>
        <v>400.39739347292618</v>
      </c>
      <c r="G16" s="75">
        <f t="shared" si="7"/>
        <v>379.97597461039959</v>
      </c>
      <c r="H16" s="75">
        <f t="shared" si="7"/>
        <v>331.48657039663487</v>
      </c>
      <c r="I16" s="75">
        <f t="shared" si="7"/>
        <v>262.09822175038863</v>
      </c>
      <c r="J16" s="75">
        <f t="shared" si="7"/>
        <v>151.94823024253185</v>
      </c>
    </row>
    <row r="17" spans="1:10" ht="15">
      <c r="A17" s="89"/>
      <c r="B17" s="71" t="s">
        <v>65</v>
      </c>
      <c r="C17" s="74">
        <f>C16/C4*100</f>
        <v>60.349697800991862</v>
      </c>
      <c r="D17" s="74">
        <f t="shared" ref="D17:J17" si="8">D16/D4*100</f>
        <v>63.731921008819</v>
      </c>
      <c r="E17" s="74">
        <f t="shared" si="8"/>
        <v>63.662734546170022</v>
      </c>
      <c r="F17" s="74">
        <f t="shared" si="8"/>
        <v>68.941160672607822</v>
      </c>
      <c r="G17" s="74">
        <f t="shared" si="8"/>
        <v>67.198898320965625</v>
      </c>
      <c r="H17" s="74">
        <f t="shared" si="8"/>
        <v>63.790510601576898</v>
      </c>
      <c r="I17" s="74">
        <f t="shared" si="8"/>
        <v>58.497263255390131</v>
      </c>
      <c r="J17" s="74">
        <f t="shared" si="8"/>
        <v>42.816111540804251</v>
      </c>
    </row>
    <row r="18" spans="1:10">
      <c r="C18">
        <f>(C13/PI()/測定値!$B$20/測定値!$B$20*4*10^6)</f>
        <v>17.190990503953362</v>
      </c>
      <c r="D18">
        <f>(D13/PI()/測定値!$B$20/測定値!$B$20*4*10^6)</f>
        <v>16.241624840378943</v>
      </c>
      <c r="E18">
        <f>(E13/PI()/測定値!$B$20/測定値!$B$20*4*10^6)</f>
        <v>14.552067968222898</v>
      </c>
      <c r="F18">
        <f>(F13/PI()/測定値!$B$20/測定値!$B$20*4*10^6)</f>
        <v>13.964434403186733</v>
      </c>
      <c r="G18">
        <f>(G13/PI()/測定値!$B$20/測定値!$B$20*4*10^6)</f>
        <v>12.066827893153224</v>
      </c>
      <c r="H18">
        <f>(H13/PI()/測定値!$B$20/測定値!$B$20*4*10^6)</f>
        <v>9.8081777915688075</v>
      </c>
      <c r="I18">
        <f>(I13/PI()/測定値!$B$20/測定値!$B$20*4*10^6)</f>
        <v>7.3976028873228392</v>
      </c>
      <c r="J18">
        <f>(J13/PI()/測定値!$B$20/測定値!$B$20*4*10^6)</f>
        <v>3.9861187192102157</v>
      </c>
    </row>
    <row r="19" spans="1:10">
      <c r="C19">
        <f>0.089*測定値!$B$27/2*計算値!C18*計算値!C18/1000</f>
        <v>1.5671982601691503E-2</v>
      </c>
      <c r="D19">
        <f>0.089*測定値!$B$27/2*計算値!D18*計算値!D18/1000</f>
        <v>1.3988820236886843E-2</v>
      </c>
      <c r="E19">
        <f>0.089*測定値!$B$27/2*計算値!E18*計算値!E18/1000</f>
        <v>1.1229788296582891E-2</v>
      </c>
      <c r="F19">
        <f>0.089*測定値!$B$27/2*計算値!F18*計算値!F18/1000</f>
        <v>1.034115007011052E-2</v>
      </c>
      <c r="G19">
        <f>0.089*測定値!$B$27/2*計算値!G18*計算値!G18/1000</f>
        <v>7.721619145441924E-3</v>
      </c>
      <c r="H19">
        <f>0.089*測定値!$B$27/2*計算値!H18*計算値!H18/1000</f>
        <v>5.1015106696171049E-3</v>
      </c>
      <c r="I19">
        <f>0.089*測定値!$B$27/2*計算値!I18*計算値!I18/1000</f>
        <v>2.9020451724525889E-3</v>
      </c>
      <c r="J19">
        <f>0.089*測定値!$B$27/2*計算値!J18*計算値!J18/1000</f>
        <v>8.4260221887639424E-4</v>
      </c>
    </row>
    <row r="21" spans="1:10">
      <c r="B21" t="s">
        <v>68</v>
      </c>
      <c r="C21">
        <f>C9/1000</f>
        <v>0.36388656617330356</v>
      </c>
      <c r="D21">
        <f t="shared" ref="D21:J21" si="9">D9/1000</f>
        <v>0.36329884319569039</v>
      </c>
      <c r="E21">
        <f t="shared" si="9"/>
        <v>0.37500361121963416</v>
      </c>
      <c r="F21">
        <f t="shared" si="9"/>
        <v>0.32748951960991807</v>
      </c>
      <c r="G21">
        <f t="shared" si="9"/>
        <v>0.34828881557420688</v>
      </c>
      <c r="H21">
        <f t="shared" si="9"/>
        <v>0.29384425818437149</v>
      </c>
      <c r="I21">
        <f t="shared" si="9"/>
        <v>0.21013513796073374</v>
      </c>
      <c r="J21">
        <f t="shared" si="9"/>
        <v>8.7675427395819502E-2</v>
      </c>
    </row>
    <row r="27" spans="1:10">
      <c r="B27" t="s">
        <v>69</v>
      </c>
      <c r="C27">
        <f>C16/1000</f>
        <v>0.37783892421106535</v>
      </c>
      <c r="D27">
        <f t="shared" ref="D27:J27" si="10">D16/1000</f>
        <v>0.39293660549115572</v>
      </c>
      <c r="E27">
        <f t="shared" si="10"/>
        <v>0.38508883045224912</v>
      </c>
      <c r="F27">
        <f t="shared" si="10"/>
        <v>0.40039739347292619</v>
      </c>
      <c r="G27">
        <f t="shared" si="10"/>
        <v>0.37997597461039961</v>
      </c>
      <c r="H27">
        <f t="shared" si="10"/>
        <v>0.33148657039663487</v>
      </c>
      <c r="I27">
        <f t="shared" si="10"/>
        <v>0.2620982217503886</v>
      </c>
      <c r="J27">
        <f t="shared" si="10"/>
        <v>0.15194823024253185</v>
      </c>
    </row>
    <row r="32" spans="1:10" ht="15">
      <c r="B32" s="58"/>
      <c r="C32" s="85" t="s">
        <v>70</v>
      </c>
      <c r="D32" s="85"/>
      <c r="E32" s="85"/>
      <c r="F32" s="58" t="s">
        <v>71</v>
      </c>
    </row>
    <row r="33" spans="2:14" ht="18">
      <c r="B33" s="93" t="s">
        <v>75</v>
      </c>
      <c r="C33" s="94" t="s">
        <v>79</v>
      </c>
      <c r="D33" s="94"/>
      <c r="E33" s="94"/>
      <c r="F33" s="95">
        <f>SQRT(H33)</f>
        <v>0.98782589559091838</v>
      </c>
      <c r="H33">
        <v>0.9758</v>
      </c>
    </row>
    <row r="34" spans="2:14" ht="18">
      <c r="B34" s="92" t="s">
        <v>72</v>
      </c>
      <c r="C34" s="94" t="s">
        <v>76</v>
      </c>
      <c r="D34" s="94"/>
      <c r="E34" s="94"/>
      <c r="F34" s="95">
        <f>SQRT(H34)</f>
        <v>0.99262278837431495</v>
      </c>
      <c r="H34" s="91">
        <v>0.98529999999999995</v>
      </c>
      <c r="K34" s="91"/>
      <c r="N34" s="91"/>
    </row>
    <row r="35" spans="2:14" ht="18">
      <c r="B35" s="93" t="s">
        <v>73</v>
      </c>
      <c r="C35" s="94" t="s">
        <v>77</v>
      </c>
      <c r="D35" s="94"/>
      <c r="E35" s="94"/>
      <c r="F35" s="95">
        <f t="shared" ref="F35" si="11">SQRT(H35)</f>
        <v>0.99136269851149839</v>
      </c>
      <c r="H35">
        <v>0.98280000000000001</v>
      </c>
      <c r="K35" s="91"/>
      <c r="N35" s="91"/>
    </row>
    <row r="36" spans="2:14" ht="18">
      <c r="B36" s="93" t="s">
        <v>74</v>
      </c>
      <c r="C36" s="94" t="s">
        <v>78</v>
      </c>
      <c r="D36" s="94"/>
      <c r="E36" s="94"/>
      <c r="F36" s="95">
        <f>SQRT(H36)</f>
        <v>0.99589156036186988</v>
      </c>
      <c r="H36">
        <v>0.99180000000000001</v>
      </c>
    </row>
    <row r="38" spans="2:14" ht="15">
      <c r="B38" s="58"/>
      <c r="C38" s="85" t="s">
        <v>70</v>
      </c>
      <c r="D38" s="85"/>
      <c r="E38" s="85"/>
      <c r="F38" s="58" t="s">
        <v>71</v>
      </c>
    </row>
    <row r="39" spans="2:14" ht="15">
      <c r="B39" s="93" t="s">
        <v>75</v>
      </c>
      <c r="C39" s="94" t="s">
        <v>80</v>
      </c>
      <c r="D39" s="94"/>
      <c r="E39" s="94"/>
      <c r="F39" s="95">
        <f>SQRT(H39)</f>
        <v>0.99237089840442216</v>
      </c>
      <c r="H39">
        <v>0.98480000000000001</v>
      </c>
    </row>
    <row r="40" spans="2:14" ht="16.5">
      <c r="B40" s="92" t="s">
        <v>72</v>
      </c>
      <c r="C40" s="94" t="s">
        <v>81</v>
      </c>
      <c r="D40" s="94"/>
      <c r="E40" s="94"/>
      <c r="F40" s="95">
        <f>SQRT(H40)</f>
        <v>0.99262278837431495</v>
      </c>
      <c r="H40" s="91">
        <v>0.98529999999999995</v>
      </c>
      <c r="J40" s="91" t="s">
        <v>83</v>
      </c>
    </row>
    <row r="41" spans="2:14" ht="16.5">
      <c r="B41" s="93" t="s">
        <v>73</v>
      </c>
      <c r="C41" s="94" t="s">
        <v>82</v>
      </c>
      <c r="D41" s="94"/>
      <c r="E41" s="94"/>
      <c r="F41" s="95">
        <f t="shared" ref="F41:F42" si="12">SQRT(H41)</f>
        <v>0.9927235264664579</v>
      </c>
      <c r="H41">
        <v>0.98550000000000004</v>
      </c>
      <c r="J41" s="91" t="s">
        <v>85</v>
      </c>
    </row>
    <row r="42" spans="2:14" ht="16.5">
      <c r="B42" s="93" t="s">
        <v>74</v>
      </c>
      <c r="C42" s="94" t="s">
        <v>84</v>
      </c>
      <c r="D42" s="94"/>
      <c r="E42" s="94"/>
      <c r="F42" s="95">
        <f>SQRT(H42)</f>
        <v>0.99287461444031289</v>
      </c>
      <c r="H42">
        <v>0.98580000000000001</v>
      </c>
    </row>
    <row r="45" spans="2:14">
      <c r="B45" t="s">
        <v>86</v>
      </c>
      <c r="C45" s="96">
        <v>58.121180469305301</v>
      </c>
      <c r="D45" s="96">
        <v>58.924856716267961</v>
      </c>
      <c r="E45" s="96">
        <v>61.995450054714198</v>
      </c>
      <c r="F45" s="96">
        <v>56.387748666873236</v>
      </c>
      <c r="G45" s="96">
        <v>61.595011969107048</v>
      </c>
      <c r="H45" s="96">
        <v>56.546710910472939</v>
      </c>
      <c r="I45" s="96">
        <v>46.89970959132819</v>
      </c>
      <c r="J45" s="96">
        <v>24.70526226449153</v>
      </c>
    </row>
    <row r="46" spans="2:14">
      <c r="B46" t="s">
        <v>87</v>
      </c>
      <c r="C46" s="96">
        <v>60.349697800991862</v>
      </c>
      <c r="D46" s="96">
        <v>63.731921008819</v>
      </c>
      <c r="E46" s="96">
        <v>63.662734546170022</v>
      </c>
      <c r="F46" s="96">
        <v>68.941160672607822</v>
      </c>
      <c r="G46" s="96">
        <v>67.198898320965625</v>
      </c>
      <c r="H46" s="96">
        <v>63.790510601576898</v>
      </c>
      <c r="I46" s="96">
        <v>58.497263255390131</v>
      </c>
      <c r="J46" s="96">
        <v>42.816111540804251</v>
      </c>
    </row>
    <row r="51" spans="1:10" ht="18.75">
      <c r="A51" s="97" t="s">
        <v>88</v>
      </c>
      <c r="B51" s="98"/>
      <c r="C51" s="61">
        <v>58.121180469305301</v>
      </c>
      <c r="D51" s="61">
        <v>58.924856716267961</v>
      </c>
      <c r="E51" s="61">
        <v>61.995450054714198</v>
      </c>
      <c r="F51" s="61">
        <v>56.387748666873236</v>
      </c>
      <c r="G51" s="61">
        <v>61.595011969107048</v>
      </c>
      <c r="H51" s="61">
        <v>56.546710910472939</v>
      </c>
      <c r="I51" s="61">
        <v>46.89970959132819</v>
      </c>
      <c r="J51" s="61">
        <v>24.70526226449153</v>
      </c>
    </row>
    <row r="52" spans="1:10" ht="18.75">
      <c r="A52" s="97" t="s">
        <v>89</v>
      </c>
      <c r="B52" s="98"/>
      <c r="C52" s="61">
        <v>60.349697800991862</v>
      </c>
      <c r="D52" s="61">
        <v>63.731921008819</v>
      </c>
      <c r="E52" s="61">
        <v>63.662734546170022</v>
      </c>
      <c r="F52" s="61">
        <v>68.941160672607822</v>
      </c>
      <c r="G52" s="61">
        <v>67.198898320965625</v>
      </c>
      <c r="H52" s="61">
        <v>63.790510601576898</v>
      </c>
      <c r="I52" s="61">
        <v>58.497263255390131</v>
      </c>
      <c r="J52" s="61">
        <v>42.816111540804251</v>
      </c>
    </row>
    <row r="53" spans="1:10" ht="15">
      <c r="A53" s="100" t="s">
        <v>90</v>
      </c>
      <c r="B53" s="85"/>
      <c r="C53" s="101">
        <f>ABS(C51-C52)/C51*100</f>
        <v>3.8342602708550895</v>
      </c>
      <c r="D53" s="101">
        <f t="shared" ref="D53:J53" si="13">ABS(D51-D52)/D51*100</f>
        <v>8.1579566933828556</v>
      </c>
      <c r="E53" s="101">
        <f t="shared" si="13"/>
        <v>2.6893658969881806</v>
      </c>
      <c r="F53" s="102">
        <f t="shared" si="13"/>
        <v>22.262658649306005</v>
      </c>
      <c r="G53" s="101">
        <f t="shared" si="13"/>
        <v>9.09795480625802</v>
      </c>
      <c r="H53" s="102">
        <f t="shared" si="13"/>
        <v>12.810293604118971</v>
      </c>
      <c r="I53" s="102">
        <f t="shared" si="13"/>
        <v>24.728412532017771</v>
      </c>
      <c r="J53" s="102">
        <f t="shared" si="13"/>
        <v>73.307658434952742</v>
      </c>
    </row>
    <row r="54" spans="1:10" ht="15">
      <c r="A54" s="99"/>
    </row>
    <row r="55" spans="1:10" ht="15">
      <c r="A55" s="58"/>
    </row>
    <row r="56" spans="1:10" ht="15">
      <c r="A56" s="58"/>
    </row>
    <row r="57" spans="1:10" ht="15">
      <c r="A57" s="58"/>
    </row>
    <row r="58" spans="1:10" ht="15">
      <c r="A58" s="58"/>
    </row>
  </sheetData>
  <mergeCells count="20">
    <mergeCell ref="A53:B53"/>
    <mergeCell ref="C42:E42"/>
    <mergeCell ref="A51:B51"/>
    <mergeCell ref="A52:B52"/>
    <mergeCell ref="C32:E32"/>
    <mergeCell ref="C38:E38"/>
    <mergeCell ref="C39:E39"/>
    <mergeCell ref="C40:E40"/>
    <mergeCell ref="C41:E41"/>
    <mergeCell ref="C34:E34"/>
    <mergeCell ref="C35:E35"/>
    <mergeCell ref="C36:E36"/>
    <mergeCell ref="C33:E33"/>
    <mergeCell ref="A11:A17"/>
    <mergeCell ref="A1:B1"/>
    <mergeCell ref="A2:B2"/>
    <mergeCell ref="A3:B3"/>
    <mergeCell ref="A4:B4"/>
    <mergeCell ref="A5:B5"/>
    <mergeCell ref="A6:A1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採用</vt:lpstr>
      <vt:lpstr>学生記入欄 (2)</vt:lpstr>
      <vt:lpstr>測定値</vt:lpstr>
      <vt:lpstr>計算値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山本勝史</dc:creator>
  <cp:lastModifiedBy>福田真悟</cp:lastModifiedBy>
  <cp:lastPrinted>2012-04-25T07:23:07Z</cp:lastPrinted>
  <dcterms:created xsi:type="dcterms:W3CDTF">2000-10-28T03:43:04Z</dcterms:created>
  <dcterms:modified xsi:type="dcterms:W3CDTF">2019-12-11T11:54:46Z</dcterms:modified>
</cp:coreProperties>
</file>