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5ACF2C2B-3DFF-4E02-957C-EE033903E71B}" xr6:coauthVersionLast="47" xr6:coauthVersionMax="47" xr10:uidLastSave="{00000000-0000-0000-0000-000000000000}"/>
  <bookViews>
    <workbookView xWindow="-120" yWindow="-120" windowWidth="29040" windowHeight="15840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amarilla">'Vlookup Advanced'!$I$16:$J$20</definedName>
    <definedName name="list1">Compare!$B$7:$B$37</definedName>
    <definedName name="list2">Compare!$D$7:$D$25</definedName>
    <definedName name="montana">'Vlookup Advanced'!$L$16:$M$20</definedName>
    <definedName name="paseo">'Vlookup Advanced'!$F$16:$G$20</definedName>
    <definedName name="Product">Brainstorm!$D$14:$D$27</definedName>
    <definedName name="sprice">Brainstorm!$G$14:$G$27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31" i="2"/>
  <c r="C32" i="2"/>
  <c r="C33" i="2"/>
  <c r="C29" i="2"/>
  <c r="C9" i="2"/>
  <c r="E7" i="4"/>
  <c r="D7" i="4"/>
  <c r="E11" i="4"/>
  <c r="E10" i="4"/>
  <c r="K8" i="5" l="1"/>
  <c r="K9" i="5"/>
  <c r="K10" i="5"/>
  <c r="K11" i="5"/>
  <c r="K12" i="5"/>
  <c r="K13" i="5"/>
  <c r="K14" i="5"/>
  <c r="K15" i="5"/>
  <c r="K16" i="5"/>
  <c r="K7" i="5"/>
  <c r="C5" i="2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6" i="2"/>
  <c r="C7" i="2"/>
  <c r="C8" i="2"/>
  <c r="D22" i="2"/>
  <c r="D21" i="2"/>
  <c r="D18" i="2"/>
  <c r="D20" i="2"/>
  <c r="D16" i="2"/>
  <c r="D19" i="2"/>
  <c r="D17" i="2"/>
  <c r="I14" i="4" l="1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I15" i="4" s="1"/>
  <c r="F16" i="4" a="1"/>
  <c r="F16" i="4"/>
  <c r="I16" i="4" s="1"/>
  <c r="F17" i="4" a="1"/>
  <c r="F17" i="4" s="1"/>
  <c r="F18" i="4" a="1"/>
  <c r="F18" i="4" s="1"/>
  <c r="I18" i="4" s="1"/>
  <c r="F19" i="4" a="1"/>
  <c r="F19" i="4" s="1"/>
  <c r="I19" i="4" s="1"/>
  <c r="F20" i="4" a="1"/>
  <c r="F20" i="4" s="1"/>
  <c r="I20" i="4" s="1"/>
  <c r="F21" i="4" a="1"/>
  <c r="F21" i="4" s="1"/>
  <c r="I21" i="4" s="1"/>
  <c r="F22" i="4" a="1"/>
  <c r="F22" i="4" s="1"/>
  <c r="I22" i="4" s="1"/>
  <c r="F23" i="4" a="1"/>
  <c r="F23" i="4" s="1"/>
  <c r="I23" i="4" s="1"/>
  <c r="F24" i="4" a="1"/>
  <c r="F24" i="4"/>
  <c r="I24" i="4" s="1"/>
  <c r="F25" i="4" a="1"/>
  <c r="F25" i="4" s="1"/>
  <c r="I25" i="4" s="1"/>
  <c r="F26" i="4" a="1"/>
  <c r="F26" i="4" s="1"/>
  <c r="I26" i="4" s="1"/>
  <c r="F27" i="4" a="1"/>
  <c r="F27" i="4" s="1"/>
  <c r="I27" i="4" s="1"/>
  <c r="F14" i="4" a="1"/>
  <c r="F14" i="4" s="1"/>
  <c r="H5" i="1" a="1"/>
  <c r="H5" i="1" s="1"/>
  <c r="D11" i="4" l="1"/>
  <c r="D10" i="4"/>
  <c r="I1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<sst xmlns="http://schemas.openxmlformats.org/spreadsheetml/2006/main" count="224" uniqueCount="99">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</sst>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4" fillId="0" borderId="0" xfId="0" applyFont="1"/>
    <xf numFmtId="0" fontId="1" fillId="0" borderId="1" xfId="0" applyFont="1" applyBorder="1"/>
    <xf numFmtId="0" fontId="0" fillId="4" borderId="1" xfId="0" quotePrefix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10" fontId="1" fillId="3" borderId="1" xfId="1" applyNumberFormat="1" applyFont="1" applyFill="1" applyBorder="1"/>
    <xf numFmtId="10" fontId="0" fillId="4" borderId="1" xfId="1" applyNumberFormat="1" applyFont="1" applyFill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7" xfId="0" applyFont="1" applyBorder="1"/>
    <xf numFmtId="0" fontId="0" fillId="0" borderId="17" xfId="0" applyBorder="1"/>
    <xf numFmtId="0" fontId="4" fillId="0" borderId="17" xfId="0" applyFont="1" applyBorder="1"/>
    <xf numFmtId="0" fontId="0" fillId="0" borderId="6" xfId="0" applyBorder="1"/>
    <xf numFmtId="0" fontId="1" fillId="0" borderId="7" xfId="0" applyFont="1" applyBorder="1"/>
    <xf numFmtId="0" fontId="6" fillId="0" borderId="7" xfId="0" applyFont="1" applyBorder="1"/>
    <xf numFmtId="0" fontId="6" fillId="0" borderId="17" xfId="0" applyFont="1" applyBorder="1"/>
    <xf numFmtId="0" fontId="6" fillId="0" borderId="8" xfId="0" applyFont="1" applyBorder="1"/>
    <xf numFmtId="0" fontId="0" fillId="0" borderId="20" xfId="0" quotePrefix="1" applyBorder="1"/>
    <xf numFmtId="0" fontId="0" fillId="0" borderId="18" xfId="0" quotePrefix="1" applyBorder="1"/>
    <xf numFmtId="0" fontId="0" fillId="0" borderId="19" xfId="0" quotePrefix="1" applyBorder="1"/>
  </cellXfs>
  <cellStyles count="2">
    <cellStyle name="Normal" xfId="0" builtinId="0"/>
    <cellStyle name="Percent" xfId="1" builtinId="5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837124</xdr:colOff>
      <xdr:row>4</xdr:row>
      <xdr:rowOff>119270</xdr:rowOff>
    </xdr:from>
    <xdr:to>
      <xdr:col>12</xdr:col>
      <xdr:colOff>387714</xdr:colOff>
      <xdr:row>10</xdr:row>
      <xdr:rowOff>184560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798" y="1022074"/>
          <a:ext cx="1960829" cy="12745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DFC7C-402C-4927-8C5D-4B001286DE4D}" name="Table2" displayName="Table2" ref="N17:O22" totalsRowShown="0" headerRowDxfId="5" headerRowBorderDxfId="4" tableBorderDxfId="3" totalsRowBorderDxfId="2">
  <autoFilter ref="N17:O22" xr:uid="{3B5DFC7C-402C-4927-8C5D-4B001286DE4D}"/>
  <tableColumns count="2">
    <tableColumn id="1" xr3:uid="{1A8E5086-BDBA-421E-860A-B1C74E48F818}" name="Product" dataDxfId="1"/>
    <tableColumn id="2" xr3:uid="{3802B7BE-4AB3-4C04-B33E-67DBF9F4DDD1}" name="Manufacturing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H37"/>
  <sheetViews>
    <sheetView showGridLines="0" tabSelected="1" workbookViewId="0">
      <selection activeCell="D31" sqref="D31"/>
    </sheetView>
  </sheetViews>
  <sheetFormatPr defaultRowHeight="15" x14ac:dyDescent="0.25"/>
  <cols>
    <col min="2" max="2" width="21.140625" bestFit="1" customWidth="1"/>
    <col min="3" max="3" width="21.140625" customWidth="1"/>
    <col min="4" max="4" width="38.140625" customWidth="1"/>
    <col min="8" max="8" width="22" bestFit="1" customWidth="1"/>
  </cols>
  <sheetData>
    <row r="1" spans="2:8" ht="15.75" thickBot="1" x14ac:dyDescent="0.3"/>
    <row r="2" spans="2:8" ht="15.75" thickBot="1" x14ac:dyDescent="0.3">
      <c r="B2" s="20" t="s">
        <v>39</v>
      </c>
      <c r="C2" s="21"/>
    </row>
    <row r="4" spans="2:8" ht="15.75" thickBot="1" x14ac:dyDescent="0.3">
      <c r="B4" s="2" t="s">
        <v>38</v>
      </c>
      <c r="D4" s="2" t="s">
        <v>37</v>
      </c>
    </row>
    <row r="5" spans="2:8" x14ac:dyDescent="0.25">
      <c r="H5" s="22" t="str" cm="1">
        <f t="array" ref="H5:H20">_xlfn._xlws.FILTER(list1,COUNTIF(list2,list1)=0)</f>
        <v>Catnip</v>
      </c>
    </row>
    <row r="6" spans="2:8" x14ac:dyDescent="0.25">
      <c r="B6" s="2" t="s">
        <v>36</v>
      </c>
      <c r="D6" s="2" t="s">
        <v>35</v>
      </c>
      <c r="H6" s="23" t="str">
        <v>Chamomile</v>
      </c>
    </row>
    <row r="7" spans="2:8" x14ac:dyDescent="0.25">
      <c r="B7" s="1" t="s">
        <v>34</v>
      </c>
      <c r="D7" s="1" t="s">
        <v>34</v>
      </c>
      <c r="H7" s="23" t="str">
        <v>Che dang</v>
      </c>
    </row>
    <row r="8" spans="2:8" x14ac:dyDescent="0.25">
      <c r="B8" s="1" t="s">
        <v>33</v>
      </c>
      <c r="D8" s="1" t="s">
        <v>33</v>
      </c>
      <c r="H8" s="23" t="str">
        <v>Chinese knotweed tea</v>
      </c>
    </row>
    <row r="9" spans="2:8" x14ac:dyDescent="0.25">
      <c r="B9" s="1" t="s">
        <v>32</v>
      </c>
      <c r="D9" s="1" t="s">
        <v>32</v>
      </c>
      <c r="H9" s="23" t="str">
        <v>Chrysanthemum tea</v>
      </c>
    </row>
    <row r="10" spans="2:8" x14ac:dyDescent="0.25">
      <c r="B10" s="1" t="s">
        <v>31</v>
      </c>
      <c r="D10" s="1" t="s">
        <v>31</v>
      </c>
      <c r="H10" s="23" t="str">
        <v>Scorched rice</v>
      </c>
    </row>
    <row r="11" spans="2:8" x14ac:dyDescent="0.25">
      <c r="B11" s="1" t="s">
        <v>30</v>
      </c>
      <c r="D11" s="1" t="s">
        <v>30</v>
      </c>
      <c r="H11" s="23" t="str">
        <v>Serendib (tea)</v>
      </c>
    </row>
    <row r="12" spans="2:8" x14ac:dyDescent="0.25">
      <c r="B12" s="1" t="s">
        <v>29</v>
      </c>
      <c r="D12" s="1" t="s">
        <v>29</v>
      </c>
      <c r="H12" s="23" t="str">
        <v>Skullcap</v>
      </c>
    </row>
    <row r="13" spans="2:8" x14ac:dyDescent="0.25">
      <c r="B13" s="1" t="s">
        <v>28</v>
      </c>
      <c r="D13" s="1" t="s">
        <v>28</v>
      </c>
      <c r="H13" s="23" t="str">
        <v>Sobacha</v>
      </c>
    </row>
    <row r="14" spans="2:8" x14ac:dyDescent="0.25">
      <c r="B14" s="1" t="s">
        <v>27</v>
      </c>
      <c r="D14" s="1" t="s">
        <v>27</v>
      </c>
      <c r="H14" s="23" t="str">
        <v>Spearmint</v>
      </c>
    </row>
    <row r="15" spans="2:8" x14ac:dyDescent="0.25">
      <c r="B15" s="1" t="s">
        <v>26</v>
      </c>
      <c r="D15" s="1" t="s">
        <v>26</v>
      </c>
      <c r="H15" s="23" t="str">
        <v>Spicebush </v>
      </c>
    </row>
    <row r="16" spans="2:8" x14ac:dyDescent="0.25">
      <c r="B16" s="1" t="s">
        <v>25</v>
      </c>
      <c r="D16" s="1" t="s">
        <v>9</v>
      </c>
      <c r="H16" s="23" t="str">
        <v>Spruce tea</v>
      </c>
    </row>
    <row r="17" spans="2:8" x14ac:dyDescent="0.25">
      <c r="B17" s="1" t="s">
        <v>24</v>
      </c>
      <c r="D17" s="1" t="s">
        <v>8</v>
      </c>
      <c r="H17" s="23" t="str">
        <v>Valerian</v>
      </c>
    </row>
    <row r="18" spans="2:8" x14ac:dyDescent="0.25">
      <c r="B18" s="1" t="s">
        <v>23</v>
      </c>
      <c r="D18" s="1" t="s">
        <v>7</v>
      </c>
      <c r="H18" s="23" t="str">
        <v>Wax gourd </v>
      </c>
    </row>
    <row r="19" spans="2:8" x14ac:dyDescent="0.25">
      <c r="B19" s="1" t="s">
        <v>22</v>
      </c>
      <c r="D19" s="1" t="s">
        <v>21</v>
      </c>
      <c r="H19" s="23" t="str">
        <v>Wong Lo Kat</v>
      </c>
    </row>
    <row r="20" spans="2:8" ht="15.75" thickBot="1" x14ac:dyDescent="0.3">
      <c r="B20" s="1" t="s">
        <v>20</v>
      </c>
      <c r="D20" s="1" t="s">
        <v>19</v>
      </c>
      <c r="H20" s="24" t="str">
        <v>Woodruff</v>
      </c>
    </row>
    <row r="21" spans="2:8" x14ac:dyDescent="0.25">
      <c r="B21" s="1" t="s">
        <v>18</v>
      </c>
      <c r="D21" s="1" t="s">
        <v>6</v>
      </c>
    </row>
    <row r="22" spans="2:8" x14ac:dyDescent="0.25">
      <c r="B22" s="1" t="s">
        <v>17</v>
      </c>
      <c r="D22" s="1" t="s">
        <v>5</v>
      </c>
    </row>
    <row r="23" spans="2:8" x14ac:dyDescent="0.25">
      <c r="B23" s="1" t="s">
        <v>16</v>
      </c>
      <c r="D23" s="1" t="s">
        <v>15</v>
      </c>
    </row>
    <row r="24" spans="2:8" x14ac:dyDescent="0.25">
      <c r="B24" s="1" t="s">
        <v>14</v>
      </c>
      <c r="D24" s="1" t="s">
        <v>3</v>
      </c>
    </row>
    <row r="25" spans="2:8" x14ac:dyDescent="0.25">
      <c r="B25" s="1" t="s">
        <v>13</v>
      </c>
      <c r="D25" s="1" t="s">
        <v>12</v>
      </c>
    </row>
    <row r="26" spans="2:8" x14ac:dyDescent="0.25">
      <c r="B26" s="1" t="s">
        <v>11</v>
      </c>
    </row>
    <row r="27" spans="2:8" x14ac:dyDescent="0.25">
      <c r="B27" s="1" t="s">
        <v>10</v>
      </c>
    </row>
    <row r="28" spans="2:8" x14ac:dyDescent="0.25">
      <c r="B28" s="1" t="s">
        <v>9</v>
      </c>
    </row>
    <row r="29" spans="2:8" x14ac:dyDescent="0.25">
      <c r="B29" s="1" t="s">
        <v>8</v>
      </c>
    </row>
    <row r="30" spans="2:8" x14ac:dyDescent="0.25">
      <c r="B30" s="1" t="s">
        <v>7</v>
      </c>
    </row>
    <row r="31" spans="2:8" x14ac:dyDescent="0.25">
      <c r="B31" s="1" t="s">
        <v>6</v>
      </c>
    </row>
    <row r="32" spans="2:8" x14ac:dyDescent="0.25">
      <c r="B32" s="1" t="s">
        <v>5</v>
      </c>
    </row>
    <row r="33" spans="2:2" x14ac:dyDescent="0.25">
      <c r="B33" s="1" t="s">
        <v>4</v>
      </c>
    </row>
    <row r="34" spans="2:2" x14ac:dyDescent="0.25">
      <c r="B34" s="1" t="s">
        <v>3</v>
      </c>
    </row>
    <row r="35" spans="2:2" x14ac:dyDescent="0.25">
      <c r="B35" s="1" t="s">
        <v>2</v>
      </c>
    </row>
    <row r="36" spans="2:2" x14ac:dyDescent="0.25">
      <c r="B36" s="1" t="s">
        <v>1</v>
      </c>
    </row>
    <row r="37" spans="2:2" x14ac:dyDescent="0.25">
      <c r="B3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1:O32"/>
  <sheetViews>
    <sheetView showGridLines="0" zoomScale="115" zoomScaleNormal="115" workbookViewId="0">
      <selection activeCell="D7" sqref="D7"/>
    </sheetView>
  </sheetViews>
  <sheetFormatPr defaultRowHeight="15" x14ac:dyDescent="0.25"/>
  <cols>
    <col min="2" max="2" width="17.7109375" customWidth="1"/>
    <col min="3" max="3" width="23.42578125" customWidth="1"/>
    <col min="4" max="4" width="10.42578125" bestFit="1" customWidth="1"/>
    <col min="5" max="5" width="20.7109375" customWidth="1"/>
    <col min="6" max="6" width="18.42578125" customWidth="1"/>
    <col min="7" max="7" width="10.5703125" customWidth="1"/>
    <col min="8" max="8" width="11" bestFit="1" customWidth="1"/>
    <col min="11" max="11" width="15.7109375" customWidth="1"/>
    <col min="12" max="12" width="20.42578125" customWidth="1"/>
    <col min="13" max="13" width="11.28515625" customWidth="1"/>
    <col min="14" max="14" width="16.7109375" customWidth="1"/>
    <col min="15" max="15" width="23.140625" customWidth="1"/>
    <col min="16" max="16" width="23.28515625" bestFit="1" customWidth="1"/>
  </cols>
  <sheetData>
    <row r="1" spans="2:15" ht="15.75" thickBot="1" x14ac:dyDescent="0.3"/>
    <row r="2" spans="2:15" ht="16.5" thickBot="1" x14ac:dyDescent="0.3">
      <c r="B2" s="25" t="s">
        <v>58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5" ht="19.5" thickBot="1" x14ac:dyDescent="0.35">
      <c r="B3" s="30" t="s">
        <v>59</v>
      </c>
      <c r="C3" s="31"/>
      <c r="D3" s="31"/>
      <c r="E3" s="31"/>
      <c r="F3" s="31"/>
      <c r="G3" s="32"/>
      <c r="H3" s="31"/>
      <c r="I3" s="31"/>
      <c r="J3" s="31"/>
      <c r="K3" s="31"/>
      <c r="L3" s="31"/>
      <c r="M3" s="31"/>
      <c r="N3" s="21"/>
    </row>
    <row r="4" spans="2:15" ht="19.5" thickBot="1" x14ac:dyDescent="0.35">
      <c r="B4" s="30" t="s">
        <v>60</v>
      </c>
      <c r="C4" s="31"/>
      <c r="D4" s="31"/>
      <c r="E4" s="31"/>
      <c r="F4" s="31"/>
      <c r="G4" s="32"/>
      <c r="H4" s="31"/>
      <c r="I4" s="31"/>
      <c r="J4" s="31"/>
      <c r="K4" s="31"/>
      <c r="L4" s="31"/>
      <c r="M4" s="31"/>
      <c r="N4" s="21"/>
    </row>
    <row r="5" spans="2:15" ht="18.75" x14ac:dyDescent="0.3">
      <c r="G5" s="10"/>
    </row>
    <row r="6" spans="2:15" x14ac:dyDescent="0.25">
      <c r="B6" s="11" t="s">
        <v>61</v>
      </c>
      <c r="C6" s="11" t="s">
        <v>67</v>
      </c>
      <c r="D6" s="11" t="s">
        <v>62</v>
      </c>
      <c r="E6" s="11" t="s">
        <v>63</v>
      </c>
    </row>
    <row r="7" spans="2:15" x14ac:dyDescent="0.25">
      <c r="B7" s="1" t="s">
        <v>81</v>
      </c>
      <c r="C7" s="1" t="s">
        <v>73</v>
      </c>
      <c r="D7" s="6" t="str">
        <f>IF(SUMIFS(H14:H27,B14:B27,B7,C14:C27,C7)=0,"NA",SUMIFS(H14:H27,B14:B27,B7,C14:C27,C7))</f>
        <v>NA</v>
      </c>
      <c r="E7" s="6" t="str">
        <f>IF(COUNTIFS(B14:B27,B7,C14:C27,C7)=0,"NA",COUNTIFS(B14:B27,B7,C14:C27,C7))</f>
        <v>NA</v>
      </c>
    </row>
    <row r="8" spans="2:15" ht="15.75" thickBot="1" x14ac:dyDescent="0.3"/>
    <row r="9" spans="2:15" ht="15.75" thickBot="1" x14ac:dyDescent="0.3">
      <c r="C9" s="1"/>
      <c r="D9" s="1"/>
      <c r="E9" s="11" t="s">
        <v>64</v>
      </c>
      <c r="N9" s="33" t="s">
        <v>61</v>
      </c>
      <c r="O9" s="21" t="s">
        <v>67</v>
      </c>
    </row>
    <row r="10" spans="2:15" x14ac:dyDescent="0.25">
      <c r="C10" s="11" t="s">
        <v>65</v>
      </c>
      <c r="D10" s="6">
        <f>MAX(F14:F27)</f>
        <v>260</v>
      </c>
      <c r="E10" s="6" t="str">
        <f>INDEX($D$14:$D$26,MATCH(MAX($F$14:$F$27),$F$14:$F$27,0))</f>
        <v>Amarilla</v>
      </c>
      <c r="N10" s="23" t="s">
        <v>78</v>
      </c>
      <c r="O10" s="28" t="s">
        <v>76</v>
      </c>
    </row>
    <row r="11" spans="2:15" x14ac:dyDescent="0.25">
      <c r="C11" s="11" t="s">
        <v>66</v>
      </c>
      <c r="D11" s="6">
        <f>MIN(F14:F27)</f>
        <v>5</v>
      </c>
      <c r="E11" s="6" t="str">
        <f>INDEX($D$14:$D$26,MATCH(MIN($F$14:$F$27),$F$14:$F$27,0))</f>
        <v>Montana</v>
      </c>
      <c r="N11" s="23" t="s">
        <v>81</v>
      </c>
      <c r="O11" s="28" t="s">
        <v>80</v>
      </c>
    </row>
    <row r="12" spans="2:15" x14ac:dyDescent="0.25">
      <c r="N12" s="23" t="s">
        <v>72</v>
      </c>
      <c r="O12" s="28" t="s">
        <v>74</v>
      </c>
    </row>
    <row r="13" spans="2:15" x14ac:dyDescent="0.25">
      <c r="B13" s="1" t="s">
        <v>61</v>
      </c>
      <c r="C13" s="1" t="s">
        <v>67</v>
      </c>
      <c r="D13" s="1" t="s">
        <v>41</v>
      </c>
      <c r="E13" s="1" t="s">
        <v>42</v>
      </c>
      <c r="F13" s="6" t="s">
        <v>68</v>
      </c>
      <c r="G13" s="1" t="s">
        <v>69</v>
      </c>
      <c r="H13" s="6" t="s">
        <v>70</v>
      </c>
      <c r="I13" s="6" t="s">
        <v>71</v>
      </c>
      <c r="N13" s="23" t="s">
        <v>75</v>
      </c>
      <c r="O13" s="28" t="s">
        <v>73</v>
      </c>
    </row>
    <row r="14" spans="2:15" ht="15.75" thickBot="1" x14ac:dyDescent="0.3">
      <c r="B14" s="1" t="s">
        <v>72</v>
      </c>
      <c r="C14" s="1" t="s">
        <v>73</v>
      </c>
      <c r="D14" s="1" t="s">
        <v>48</v>
      </c>
      <c r="E14" s="1">
        <v>2851</v>
      </c>
      <c r="F14" s="12" cm="1">
        <f t="array" ref="F14">_xlfn.IFS(D14="Paseo",10,D14="Velo",120,D14="Amarilla",260,D14="Montana",5,D14="VTT",250)</f>
        <v>10</v>
      </c>
      <c r="G14" s="1">
        <v>350</v>
      </c>
      <c r="H14" s="6">
        <f>E14*G14</f>
        <v>997850</v>
      </c>
      <c r="I14" s="6">
        <f>(G14-F14)*E14</f>
        <v>969340</v>
      </c>
      <c r="N14" s="24" t="s">
        <v>82</v>
      </c>
      <c r="O14" s="29" t="s">
        <v>77</v>
      </c>
    </row>
    <row r="15" spans="2:15" x14ac:dyDescent="0.25">
      <c r="B15" s="1" t="s">
        <v>72</v>
      </c>
      <c r="C15" s="1" t="s">
        <v>74</v>
      </c>
      <c r="D15" s="1" t="s">
        <v>48</v>
      </c>
      <c r="E15" s="1">
        <v>3495</v>
      </c>
      <c r="F15" s="12" cm="1">
        <f t="array" ref="F15">_xlfn.IFS(D15="Paseo",10,D15="Velo",120,D15="Amarilla",260,D15="Montana",5,D15="VTT",250)</f>
        <v>10</v>
      </c>
      <c r="G15" s="1">
        <v>300</v>
      </c>
      <c r="H15" s="6">
        <f t="shared" ref="H15:H27" si="0">E15*G15</f>
        <v>1048500</v>
      </c>
      <c r="I15" s="6">
        <f t="shared" ref="I15:I27" si="1">(G15-F15)*E15</f>
        <v>1013550</v>
      </c>
    </row>
    <row r="16" spans="2:15" x14ac:dyDescent="0.25">
      <c r="B16" s="1" t="s">
        <v>75</v>
      </c>
      <c r="C16" s="1" t="s">
        <v>76</v>
      </c>
      <c r="D16" s="1" t="s">
        <v>48</v>
      </c>
      <c r="E16" s="1">
        <v>2632</v>
      </c>
      <c r="F16" s="12" cm="1">
        <f t="array" ref="F16">_xlfn.IFS(D16="Paseo",10,D16="Velo",120,D16="Amarilla",260,D16="Montana",5,D16="VTT",250)</f>
        <v>10</v>
      </c>
      <c r="G16" s="1">
        <v>350</v>
      </c>
      <c r="H16" s="6">
        <f t="shared" si="0"/>
        <v>921200</v>
      </c>
      <c r="I16" s="6">
        <f t="shared" si="1"/>
        <v>894880</v>
      </c>
    </row>
    <row r="17" spans="2:15" x14ac:dyDescent="0.25">
      <c r="B17" s="1" t="s">
        <v>75</v>
      </c>
      <c r="C17" s="1" t="s">
        <v>76</v>
      </c>
      <c r="D17" s="1" t="s">
        <v>50</v>
      </c>
      <c r="E17" s="1">
        <v>2632</v>
      </c>
      <c r="F17" s="12" cm="1">
        <f t="array" ref="F17">_xlfn.IFS(D17="Paseo",10,D17="Velo",120,D17="Amarilla",260,D17="Montana",5,D17="VTT",250)</f>
        <v>120</v>
      </c>
      <c r="G17" s="1">
        <v>350</v>
      </c>
      <c r="H17" s="6">
        <f t="shared" si="0"/>
        <v>921200</v>
      </c>
      <c r="I17" s="6">
        <f t="shared" si="1"/>
        <v>605360</v>
      </c>
      <c r="N17" s="15" t="s">
        <v>41</v>
      </c>
      <c r="O17" s="16" t="s">
        <v>68</v>
      </c>
    </row>
    <row r="18" spans="2:15" x14ac:dyDescent="0.25">
      <c r="B18" s="1" t="s">
        <v>75</v>
      </c>
      <c r="C18" s="1" t="s">
        <v>74</v>
      </c>
      <c r="D18" s="1" t="s">
        <v>50</v>
      </c>
      <c r="E18" s="1">
        <v>2574</v>
      </c>
      <c r="F18" s="12" cm="1">
        <f t="array" ref="F18">_xlfn.IFS(D18="Paseo",10,D18="Velo",120,D18="Amarilla",260,D18="Montana",5,D18="VTT",250)</f>
        <v>120</v>
      </c>
      <c r="G18" s="1">
        <v>300</v>
      </c>
      <c r="H18" s="6">
        <f t="shared" si="0"/>
        <v>772200</v>
      </c>
      <c r="I18" s="6">
        <f t="shared" si="1"/>
        <v>463320</v>
      </c>
      <c r="N18" s="13" t="s">
        <v>48</v>
      </c>
      <c r="O18" s="14">
        <v>10</v>
      </c>
    </row>
    <row r="19" spans="2:15" x14ac:dyDescent="0.25">
      <c r="B19" s="1" t="s">
        <v>72</v>
      </c>
      <c r="C19" s="1" t="s">
        <v>73</v>
      </c>
      <c r="D19" s="1" t="s">
        <v>48</v>
      </c>
      <c r="E19" s="1">
        <v>2151</v>
      </c>
      <c r="F19" s="12" cm="1">
        <f t="array" ref="F19">_xlfn.IFS(D19="Paseo",10,D19="Velo",120,D19="Amarilla",260,D19="Montana",5,D19="VTT",250)</f>
        <v>10</v>
      </c>
      <c r="G19" s="1">
        <v>350</v>
      </c>
      <c r="H19" s="6">
        <f t="shared" si="0"/>
        <v>752850</v>
      </c>
      <c r="I19" s="6">
        <f t="shared" si="1"/>
        <v>731340</v>
      </c>
      <c r="N19" s="13" t="s">
        <v>50</v>
      </c>
      <c r="O19" s="14">
        <v>120</v>
      </c>
    </row>
    <row r="20" spans="2:15" x14ac:dyDescent="0.25">
      <c r="B20" s="1" t="s">
        <v>75</v>
      </c>
      <c r="C20" s="1" t="s">
        <v>77</v>
      </c>
      <c r="D20" s="1" t="s">
        <v>44</v>
      </c>
      <c r="E20" s="1">
        <v>2475</v>
      </c>
      <c r="F20" s="12" cm="1">
        <f t="array" ref="F20">_xlfn.IFS(D20="Paseo",10,D20="Velo",120,D20="Amarilla",260,D20="Montana",5,D20="VTT",250)</f>
        <v>260</v>
      </c>
      <c r="G20" s="1">
        <v>300</v>
      </c>
      <c r="H20" s="6">
        <f t="shared" si="0"/>
        <v>742500</v>
      </c>
      <c r="I20" s="6">
        <f t="shared" si="1"/>
        <v>99000</v>
      </c>
      <c r="N20" s="13" t="s">
        <v>44</v>
      </c>
      <c r="O20" s="14">
        <v>260</v>
      </c>
    </row>
    <row r="21" spans="2:15" x14ac:dyDescent="0.25">
      <c r="B21" s="1" t="s">
        <v>78</v>
      </c>
      <c r="C21" s="1" t="s">
        <v>76</v>
      </c>
      <c r="D21" s="1" t="s">
        <v>55</v>
      </c>
      <c r="E21" s="1">
        <v>2227.5</v>
      </c>
      <c r="F21" s="12" cm="1">
        <f t="array" ref="F21">_xlfn.IFS(D21="Paseo",10,D21="Velo",120,D21="Amarilla",260,D21="Montana",5,D21="VTT",250)</f>
        <v>5</v>
      </c>
      <c r="G21" s="1">
        <v>350</v>
      </c>
      <c r="H21" s="6">
        <f t="shared" si="0"/>
        <v>779625</v>
      </c>
      <c r="I21" s="6">
        <f t="shared" si="1"/>
        <v>768487.5</v>
      </c>
      <c r="N21" s="13" t="s">
        <v>55</v>
      </c>
      <c r="O21" s="14">
        <v>5</v>
      </c>
    </row>
    <row r="22" spans="2:15" x14ac:dyDescent="0.25">
      <c r="B22" s="1" t="s">
        <v>72</v>
      </c>
      <c r="C22" s="1" t="s">
        <v>74</v>
      </c>
      <c r="D22" s="1" t="s">
        <v>79</v>
      </c>
      <c r="E22" s="1">
        <v>2541</v>
      </c>
      <c r="F22" s="12" cm="1">
        <f t="array" ref="F22">_xlfn.IFS(D22="Paseo",10,D22="Velo",120,D22="Amarilla",260,D22="Montana",5,D22="VTT",250)</f>
        <v>250</v>
      </c>
      <c r="G22" s="1">
        <v>300</v>
      </c>
      <c r="H22" s="6">
        <f t="shared" si="0"/>
        <v>762300</v>
      </c>
      <c r="I22" s="6">
        <f t="shared" si="1"/>
        <v>127050</v>
      </c>
      <c r="N22" s="13" t="s">
        <v>79</v>
      </c>
      <c r="O22" s="14">
        <v>250</v>
      </c>
    </row>
    <row r="23" spans="2:15" x14ac:dyDescent="0.25">
      <c r="B23" s="1" t="s">
        <v>78</v>
      </c>
      <c r="C23" s="1" t="s">
        <v>80</v>
      </c>
      <c r="D23" s="1" t="s">
        <v>50</v>
      </c>
      <c r="E23" s="1">
        <v>2536</v>
      </c>
      <c r="F23" s="12" cm="1">
        <f t="array" ref="F23">_xlfn.IFS(D23="Paseo",10,D23="Velo",120,D23="Amarilla",260,D23="Montana",5,D23="VTT",250)</f>
        <v>120</v>
      </c>
      <c r="G23" s="1">
        <v>300</v>
      </c>
      <c r="H23" s="6">
        <f t="shared" si="0"/>
        <v>760800</v>
      </c>
      <c r="I23" s="6">
        <f t="shared" si="1"/>
        <v>456480</v>
      </c>
    </row>
    <row r="24" spans="2:15" x14ac:dyDescent="0.25">
      <c r="B24" s="1" t="s">
        <v>75</v>
      </c>
      <c r="C24" s="1" t="s">
        <v>74</v>
      </c>
      <c r="D24" s="1" t="s">
        <v>48</v>
      </c>
      <c r="E24" s="1">
        <v>2007</v>
      </c>
      <c r="F24" s="12" cm="1">
        <f t="array" ref="F24">_xlfn.IFS(D24="Paseo",10,D24="Velo",120,D24="Amarilla",260,D24="Montana",5,D24="VTT",250)</f>
        <v>10</v>
      </c>
      <c r="G24" s="1">
        <v>350</v>
      </c>
      <c r="H24" s="6">
        <f t="shared" si="0"/>
        <v>702450</v>
      </c>
      <c r="I24" s="6">
        <f t="shared" si="1"/>
        <v>682380</v>
      </c>
    </row>
    <row r="25" spans="2:15" x14ac:dyDescent="0.25">
      <c r="B25" s="1" t="s">
        <v>81</v>
      </c>
      <c r="C25" s="1" t="s">
        <v>74</v>
      </c>
      <c r="D25" s="1" t="s">
        <v>50</v>
      </c>
      <c r="E25" s="1">
        <v>2460</v>
      </c>
      <c r="F25" s="12" cm="1">
        <f t="array" ref="F25">_xlfn.IFS(D25="Paseo",10,D25="Velo",120,D25="Amarilla",260,D25="Montana",5,D25="VTT",250)</f>
        <v>120</v>
      </c>
      <c r="G25" s="1">
        <v>300</v>
      </c>
      <c r="H25" s="6">
        <f t="shared" si="0"/>
        <v>738000</v>
      </c>
      <c r="I25" s="6">
        <f t="shared" si="1"/>
        <v>442800</v>
      </c>
    </row>
    <row r="26" spans="2:15" x14ac:dyDescent="0.25">
      <c r="B26" s="1" t="s">
        <v>82</v>
      </c>
      <c r="C26" s="1" t="s">
        <v>76</v>
      </c>
      <c r="D26" s="1" t="s">
        <v>55</v>
      </c>
      <c r="E26" s="1">
        <v>3802.5</v>
      </c>
      <c r="F26" s="12" cm="1">
        <f t="array" ref="F26">_xlfn.IFS(D26="Paseo",10,D26="Velo",120,D26="Amarilla",260,D26="Montana",5,D26="VTT",250)</f>
        <v>5</v>
      </c>
      <c r="G26" s="1">
        <v>300</v>
      </c>
      <c r="H26" s="6">
        <f t="shared" si="0"/>
        <v>1140750</v>
      </c>
      <c r="I26" s="6">
        <f t="shared" si="1"/>
        <v>1121737.5</v>
      </c>
    </row>
    <row r="27" spans="2:15" x14ac:dyDescent="0.25">
      <c r="B27" s="1" t="s">
        <v>72</v>
      </c>
      <c r="C27" s="1" t="s">
        <v>76</v>
      </c>
      <c r="D27" s="1" t="s">
        <v>50</v>
      </c>
      <c r="E27" s="1">
        <v>3793.5</v>
      </c>
      <c r="F27" s="12" cm="1">
        <f t="array" ref="F27">_xlfn.IFS(D27="Paseo",10,D27="Velo",120,D27="Amarilla",260,D27="Montana",5,D27="VTT",250)</f>
        <v>120</v>
      </c>
      <c r="G27" s="1">
        <v>300</v>
      </c>
      <c r="H27" s="6">
        <f t="shared" si="0"/>
        <v>1138050</v>
      </c>
      <c r="I27" s="6">
        <f t="shared" si="1"/>
        <v>682830</v>
      </c>
    </row>
    <row r="32" spans="2:15" x14ac:dyDescent="0.25">
      <c r="K32" s="17"/>
    </row>
  </sheetData>
  <dataValidations count="2">
    <dataValidation type="list" allowBlank="1" showInputMessage="1" showErrorMessage="1" sqref="C7" xr:uid="{34B096C6-2D98-497A-BE0E-3041A674F356}">
      <formula1>$O$10:$O$14</formula1>
    </dataValidation>
    <dataValidation type="list" allowBlank="1" showInputMessage="1" showErrorMessage="1" sqref="B7" xr:uid="{E27D33C3-4F53-48DD-885B-5F9021356563}">
      <formula1>$N$10:$N$14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1:X55"/>
  <sheetViews>
    <sheetView showGridLines="0" zoomScaleNormal="100" workbookViewId="0">
      <selection activeCell="Q35" sqref="Q35"/>
    </sheetView>
  </sheetViews>
  <sheetFormatPr defaultRowHeight="15" x14ac:dyDescent="0.25"/>
  <cols>
    <col min="2" max="2" width="18.7109375" customWidth="1"/>
    <col min="3" max="3" width="17.42578125" customWidth="1"/>
    <col min="6" max="6" width="9.7109375" bestFit="1" customWidth="1"/>
    <col min="7" max="7" width="9.42578125" bestFit="1" customWidth="1"/>
    <col min="9" max="9" width="11.5703125" customWidth="1"/>
    <col min="18" max="18" width="14.140625" bestFit="1" customWidth="1"/>
    <col min="22" max="22" width="13.5703125" bestFit="1" customWidth="1"/>
  </cols>
  <sheetData>
    <row r="1" spans="2:13" ht="15.75" thickBot="1" x14ac:dyDescent="0.3"/>
    <row r="2" spans="2:13" ht="15.75" thickBot="1" x14ac:dyDescent="0.3">
      <c r="B2" s="34" t="s">
        <v>40</v>
      </c>
      <c r="C2" s="21"/>
    </row>
    <row r="3" spans="2:13" x14ac:dyDescent="0.25">
      <c r="B3" s="3"/>
    </row>
    <row r="4" spans="2:13" x14ac:dyDescent="0.25">
      <c r="B4" s="4" t="s">
        <v>41</v>
      </c>
      <c r="C4" s="4" t="s">
        <v>42</v>
      </c>
      <c r="F4" s="4" t="s">
        <v>41</v>
      </c>
      <c r="G4" s="4" t="s">
        <v>42</v>
      </c>
    </row>
    <row r="5" spans="2:13" x14ac:dyDescent="0.25">
      <c r="B5" s="1" t="s">
        <v>43</v>
      </c>
      <c r="C5" s="1">
        <f>VLOOKUP(LEFT(B5,SEARCH(" ",B5)-1),$F$4:$G$9,2,0)</f>
        <v>2574</v>
      </c>
      <c r="F5" s="1" t="s">
        <v>44</v>
      </c>
      <c r="G5" s="1">
        <v>2475</v>
      </c>
      <c r="K5" s="17"/>
    </row>
    <row r="6" spans="2:13" x14ac:dyDescent="0.25">
      <c r="B6" s="1" t="s">
        <v>45</v>
      </c>
      <c r="C6" s="1">
        <f t="shared" ref="C6:C9" si="0">VLOOKUP(LEFT(B6,SEARCH(" ",B6)-1),$F$4:$G$9,2,0)</f>
        <v>2151</v>
      </c>
      <c r="F6" s="1" t="s">
        <v>55</v>
      </c>
      <c r="G6" s="1">
        <v>2227.5</v>
      </c>
    </row>
    <row r="7" spans="2:13" x14ac:dyDescent="0.25">
      <c r="B7" s="1" t="s">
        <v>47</v>
      </c>
      <c r="C7" s="1">
        <f t="shared" si="0"/>
        <v>2475</v>
      </c>
      <c r="F7" s="1" t="s">
        <v>48</v>
      </c>
      <c r="G7" s="1">
        <v>2151</v>
      </c>
    </row>
    <row r="8" spans="2:13" x14ac:dyDescent="0.25">
      <c r="B8" s="1" t="s">
        <v>49</v>
      </c>
      <c r="C8" s="1">
        <f t="shared" si="0"/>
        <v>2227.5</v>
      </c>
      <c r="F8" s="1" t="s">
        <v>50</v>
      </c>
      <c r="G8" s="1">
        <v>2574</v>
      </c>
    </row>
    <row r="9" spans="2:13" x14ac:dyDescent="0.25">
      <c r="B9" s="1" t="s">
        <v>51</v>
      </c>
      <c r="C9" s="1">
        <f>VLOOKUP(LEFT(B9,SEARCH(" ",B9)-1),$F$4:$G$9,2,0)</f>
        <v>2541</v>
      </c>
      <c r="F9" s="1" t="s">
        <v>79</v>
      </c>
      <c r="G9" s="1">
        <v>2541</v>
      </c>
    </row>
    <row r="11" spans="2:13" s="5" customFormat="1" x14ac:dyDescent="0.25"/>
    <row r="12" spans="2:13" ht="15.75" thickBot="1" x14ac:dyDescent="0.3"/>
    <row r="13" spans="2:13" ht="15.75" thickBot="1" x14ac:dyDescent="0.3">
      <c r="B13" s="34" t="s">
        <v>52</v>
      </c>
      <c r="C13" s="21"/>
    </row>
    <row r="14" spans="2:13" x14ac:dyDescent="0.25">
      <c r="F14" s="4" t="s">
        <v>48</v>
      </c>
      <c r="G14" s="4"/>
      <c r="I14" s="4" t="s">
        <v>44</v>
      </c>
      <c r="J14" s="4"/>
      <c r="L14" s="4" t="s">
        <v>46</v>
      </c>
      <c r="M14" s="4"/>
    </row>
    <row r="15" spans="2:13" x14ac:dyDescent="0.25">
      <c r="B15" s="4" t="s">
        <v>41</v>
      </c>
      <c r="C15" s="4" t="s">
        <v>53</v>
      </c>
      <c r="D15" s="18" t="s">
        <v>54</v>
      </c>
      <c r="F15" s="4" t="s">
        <v>53</v>
      </c>
      <c r="G15" s="4" t="s">
        <v>54</v>
      </c>
      <c r="I15" s="4" t="s">
        <v>53</v>
      </c>
      <c r="J15" s="4" t="s">
        <v>54</v>
      </c>
      <c r="L15" s="4" t="s">
        <v>53</v>
      </c>
      <c r="M15" s="4" t="s">
        <v>54</v>
      </c>
    </row>
    <row r="16" spans="2:13" x14ac:dyDescent="0.25">
      <c r="B16" s="1" t="s">
        <v>48</v>
      </c>
      <c r="C16" s="1">
        <v>1655.08</v>
      </c>
      <c r="D16" s="19">
        <f ca="1">VLOOKUP(C16,INDIRECT(B16),2)</f>
        <v>0.125</v>
      </c>
      <c r="F16" s="1">
        <v>0</v>
      </c>
      <c r="G16" s="7">
        <v>0.05</v>
      </c>
      <c r="I16" s="1">
        <v>0</v>
      </c>
      <c r="J16" s="8">
        <v>2.5000000000000001E-2</v>
      </c>
      <c r="L16" s="1">
        <v>0</v>
      </c>
      <c r="M16" s="8">
        <v>1.4999999999999999E-2</v>
      </c>
    </row>
    <row r="17" spans="2:24" x14ac:dyDescent="0.25">
      <c r="B17" s="1" t="s">
        <v>44</v>
      </c>
      <c r="C17" s="1">
        <v>1822.59</v>
      </c>
      <c r="D17" s="19">
        <f t="shared" ref="D17:D22" ca="1" si="1">VLOOKUP(C17,INDIRECT(B17),2)</f>
        <v>7.0000000000000007E-2</v>
      </c>
      <c r="F17" s="1">
        <v>500</v>
      </c>
      <c r="G17" s="8">
        <v>7.4999999999999997E-2</v>
      </c>
      <c r="I17" s="1">
        <v>500</v>
      </c>
      <c r="J17" s="7">
        <v>0.04</v>
      </c>
      <c r="L17" s="1">
        <v>500</v>
      </c>
      <c r="M17" s="7">
        <v>0.03</v>
      </c>
    </row>
    <row r="18" spans="2:24" x14ac:dyDescent="0.25">
      <c r="B18" s="1" t="s">
        <v>44</v>
      </c>
      <c r="C18" s="1">
        <v>1730.54</v>
      </c>
      <c r="D18" s="19">
        <f t="shared" ca="1" si="1"/>
        <v>7.0000000000000007E-2</v>
      </c>
      <c r="F18" s="1">
        <v>1000</v>
      </c>
      <c r="G18" s="7">
        <v>0.1</v>
      </c>
      <c r="I18" s="1">
        <v>1000</v>
      </c>
      <c r="J18" s="8">
        <v>5.5E-2</v>
      </c>
      <c r="L18" s="1">
        <v>1000</v>
      </c>
      <c r="M18" s="8">
        <v>5.5E-2</v>
      </c>
    </row>
    <row r="19" spans="2:24" x14ac:dyDescent="0.25">
      <c r="B19" s="1" t="s">
        <v>46</v>
      </c>
      <c r="C19" s="1">
        <v>1685.6</v>
      </c>
      <c r="D19" s="19">
        <f t="shared" ca="1" si="1"/>
        <v>7.0000000000000007E-2</v>
      </c>
      <c r="F19" s="1">
        <v>1500</v>
      </c>
      <c r="G19" s="8">
        <v>0.125</v>
      </c>
      <c r="I19" s="1">
        <v>1500</v>
      </c>
      <c r="J19" s="7">
        <v>7.0000000000000007E-2</v>
      </c>
      <c r="L19" s="1">
        <v>1500</v>
      </c>
      <c r="M19" s="8">
        <v>7.0000000000000007E-2</v>
      </c>
    </row>
    <row r="20" spans="2:24" x14ac:dyDescent="0.25">
      <c r="B20" s="1" t="s">
        <v>48</v>
      </c>
      <c r="C20" s="1">
        <v>1685.6</v>
      </c>
      <c r="D20" s="19">
        <f t="shared" ca="1" si="1"/>
        <v>0.125</v>
      </c>
      <c r="F20" s="1">
        <v>2000</v>
      </c>
      <c r="G20" s="7">
        <v>0.15</v>
      </c>
      <c r="I20" s="1">
        <v>2000</v>
      </c>
      <c r="J20" s="8">
        <v>8.5000000000000006E-2</v>
      </c>
      <c r="L20" s="1">
        <v>2000</v>
      </c>
      <c r="M20" s="7">
        <v>9.3333333333333296E-2</v>
      </c>
    </row>
    <row r="21" spans="2:24" x14ac:dyDescent="0.25">
      <c r="B21" s="1" t="s">
        <v>55</v>
      </c>
      <c r="C21" s="1">
        <v>1763.8600000000001</v>
      </c>
      <c r="D21" s="19">
        <f t="shared" ca="1" si="1"/>
        <v>7.0000000000000007E-2</v>
      </c>
    </row>
    <row r="22" spans="2:24" x14ac:dyDescent="0.25">
      <c r="B22" s="1" t="s">
        <v>48</v>
      </c>
      <c r="C22" s="1">
        <v>2293.1999999999998</v>
      </c>
      <c r="D22" s="19">
        <f t="shared" ca="1" si="1"/>
        <v>0.15</v>
      </c>
    </row>
    <row r="24" spans="2:24" s="5" customFormat="1" x14ac:dyDescent="0.25"/>
    <row r="25" spans="2:24" ht="15.75" thickBot="1" x14ac:dyDescent="0.3"/>
    <row r="26" spans="2:24" ht="15.75" thickBot="1" x14ac:dyDescent="0.3">
      <c r="B26" s="34" t="s">
        <v>56</v>
      </c>
      <c r="C26" s="21"/>
      <c r="O26" s="17"/>
    </row>
    <row r="27" spans="2:24" x14ac:dyDescent="0.25">
      <c r="F27" s="4" t="s">
        <v>41</v>
      </c>
      <c r="G27" s="4" t="s">
        <v>57</v>
      </c>
      <c r="H27" s="4" t="s">
        <v>42</v>
      </c>
      <c r="J27" s="17"/>
    </row>
    <row r="28" spans="2:24" x14ac:dyDescent="0.25">
      <c r="B28" s="4" t="s">
        <v>41</v>
      </c>
      <c r="C28" s="4" t="s">
        <v>42</v>
      </c>
      <c r="F28" s="1" t="s">
        <v>48</v>
      </c>
      <c r="G28" s="9">
        <v>895</v>
      </c>
      <c r="H28" s="1">
        <v>2151</v>
      </c>
      <c r="M28" s="17"/>
      <c r="O28" s="17"/>
    </row>
    <row r="29" spans="2:24" x14ac:dyDescent="0.25">
      <c r="B29" s="1" t="s">
        <v>43</v>
      </c>
      <c r="C29" s="38">
        <f>VLOOKUP(LEFT(B29,SEARCH(" ",B29)-1),$F$27:$H$37,3,0)</f>
        <v>2574</v>
      </c>
      <c r="F29" s="1" t="s">
        <v>55</v>
      </c>
      <c r="G29" s="9">
        <v>125</v>
      </c>
      <c r="H29" s="1">
        <v>2227.5</v>
      </c>
    </row>
    <row r="30" spans="2:24" x14ac:dyDescent="0.25">
      <c r="B30" s="1" t="s">
        <v>45</v>
      </c>
      <c r="C30" s="39">
        <f>VLOOKUP(LEFT(B30,SEARCH(" ",B30)-1),$F$27:$H$37,3,0)</f>
        <v>2151</v>
      </c>
      <c r="F30" s="1" t="s">
        <v>44</v>
      </c>
      <c r="G30" s="9">
        <v>145</v>
      </c>
      <c r="H30" s="1">
        <v>2475</v>
      </c>
      <c r="W30" s="17"/>
      <c r="X30" s="17"/>
    </row>
    <row r="31" spans="2:24" x14ac:dyDescent="0.25">
      <c r="B31" s="1" t="s">
        <v>47</v>
      </c>
      <c r="C31" s="39">
        <f>VLOOKUP(LEFT(B31,SEARCH(" ",B31)-1),$F$27:$H$37,3,0)</f>
        <v>2475</v>
      </c>
      <c r="F31" s="1" t="s">
        <v>55</v>
      </c>
      <c r="G31" s="9">
        <v>848</v>
      </c>
      <c r="H31" s="9">
        <v>2537.25</v>
      </c>
    </row>
    <row r="32" spans="2:24" x14ac:dyDescent="0.25">
      <c r="B32" s="1" t="s">
        <v>49</v>
      </c>
      <c r="C32" s="39">
        <f>VLOOKUP(LEFT(B32,SEARCH(" ",B32)-1),$F$27:$H$37,3,0)</f>
        <v>2227.5</v>
      </c>
      <c r="F32" s="1" t="s">
        <v>79</v>
      </c>
      <c r="G32" s="9">
        <v>777</v>
      </c>
      <c r="H32" s="1">
        <v>2541</v>
      </c>
    </row>
    <row r="33" spans="2:16" x14ac:dyDescent="0.25">
      <c r="B33" s="1" t="s">
        <v>51</v>
      </c>
      <c r="C33" s="40">
        <f>VLOOKUP(LEFT(B33,SEARCH(" ",B33)-1),$F$27:$H$37,3,0)</f>
        <v>2541</v>
      </c>
      <c r="F33" s="1" t="s">
        <v>50</v>
      </c>
      <c r="G33" s="9">
        <v>235</v>
      </c>
      <c r="H33" s="1">
        <v>2574</v>
      </c>
    </row>
    <row r="34" spans="2:16" x14ac:dyDescent="0.25">
      <c r="F34" s="1" t="s">
        <v>48</v>
      </c>
      <c r="G34" s="9">
        <v>985</v>
      </c>
      <c r="H34" s="9">
        <v>2585.1</v>
      </c>
    </row>
    <row r="35" spans="2:16" x14ac:dyDescent="0.25">
      <c r="F35" s="1" t="s">
        <v>50</v>
      </c>
      <c r="G35" s="9">
        <v>1122</v>
      </c>
      <c r="H35" s="9">
        <v>2632.95</v>
      </c>
      <c r="P35" s="17"/>
    </row>
    <row r="36" spans="2:16" x14ac:dyDescent="0.25">
      <c r="F36" s="1" t="s">
        <v>79</v>
      </c>
      <c r="G36" s="9">
        <v>1260</v>
      </c>
      <c r="H36" s="9">
        <v>2680.8</v>
      </c>
    </row>
    <row r="37" spans="2:16" x14ac:dyDescent="0.25">
      <c r="F37" s="1" t="s">
        <v>44</v>
      </c>
      <c r="G37" s="9">
        <v>1397</v>
      </c>
      <c r="H37" s="9">
        <v>2728.65</v>
      </c>
    </row>
    <row r="38" spans="2:16" x14ac:dyDescent="0.25">
      <c r="K38" s="17"/>
    </row>
    <row r="41" spans="2:16" x14ac:dyDescent="0.25">
      <c r="D41" s="17"/>
    </row>
    <row r="42" spans="2:16" x14ac:dyDescent="0.25">
      <c r="D42" s="17"/>
    </row>
    <row r="50" spans="5:5" x14ac:dyDescent="0.25">
      <c r="E50" s="17"/>
    </row>
    <row r="55" spans="5:5" x14ac:dyDescent="0.25">
      <c r="E5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1:N18"/>
  <sheetViews>
    <sheetView showGridLines="0" workbookViewId="0">
      <selection activeCell="Q12" sqref="Q12"/>
    </sheetView>
  </sheetViews>
  <sheetFormatPr defaultRowHeight="15" x14ac:dyDescent="0.25"/>
  <cols>
    <col min="2" max="2" width="17.5703125" bestFit="1" customWidth="1"/>
    <col min="4" max="4" width="9.140625" customWidth="1"/>
    <col min="9" max="9" width="16.7109375" customWidth="1"/>
  </cols>
  <sheetData>
    <row r="1" spans="2:14" ht="15.75" thickBot="1" x14ac:dyDescent="0.3"/>
    <row r="2" spans="2:14" ht="19.5" thickBot="1" x14ac:dyDescent="0.45">
      <c r="B2" s="35" t="s">
        <v>85</v>
      </c>
      <c r="C2" s="36"/>
      <c r="D2" s="37"/>
      <c r="E2" s="21"/>
      <c r="I2" s="35" t="s">
        <v>86</v>
      </c>
      <c r="J2" s="31"/>
      <c r="K2" s="31"/>
      <c r="L2" s="21"/>
      <c r="M2" s="31"/>
      <c r="N2" s="21"/>
    </row>
    <row r="4" spans="2:14" x14ac:dyDescent="0.25">
      <c r="B4" s="11" t="s">
        <v>41</v>
      </c>
      <c r="C4" s="11" t="s">
        <v>83</v>
      </c>
      <c r="D4" s="11" t="s">
        <v>84</v>
      </c>
    </row>
    <row r="5" spans="2:14" x14ac:dyDescent="0.25">
      <c r="B5" s="1" t="s">
        <v>34</v>
      </c>
      <c r="C5" s="1">
        <v>2851</v>
      </c>
      <c r="D5" s="1">
        <f>RANK(C5,$C$5:$C$18,0)</f>
        <v>4</v>
      </c>
    </row>
    <row r="6" spans="2:14" x14ac:dyDescent="0.25">
      <c r="B6" s="1" t="s">
        <v>33</v>
      </c>
      <c r="C6" s="1">
        <v>3495</v>
      </c>
      <c r="D6" s="1">
        <f t="shared" ref="D6:D18" si="0">RANK(C6,$C$5:$C$18,0)</f>
        <v>3</v>
      </c>
      <c r="I6" s="11" t="s">
        <v>97</v>
      </c>
      <c r="J6" s="11" t="s">
        <v>98</v>
      </c>
      <c r="K6" s="11" t="s">
        <v>84</v>
      </c>
    </row>
    <row r="7" spans="2:14" x14ac:dyDescent="0.25">
      <c r="B7" s="1" t="s">
        <v>48</v>
      </c>
      <c r="C7" s="1">
        <v>2632</v>
      </c>
      <c r="D7" s="1">
        <f t="shared" si="0"/>
        <v>6</v>
      </c>
      <c r="I7" s="1" t="s">
        <v>87</v>
      </c>
      <c r="J7" s="1">
        <v>1538</v>
      </c>
      <c r="K7" s="1">
        <f>RANK($J7,$J$7:$J$16,0)+COUNTIF($J$7:J7,J7)-1</f>
        <v>10</v>
      </c>
    </row>
    <row r="8" spans="2:14" x14ac:dyDescent="0.25">
      <c r="B8" s="1" t="s">
        <v>50</v>
      </c>
      <c r="C8" s="1">
        <v>2633</v>
      </c>
      <c r="D8" s="1">
        <f t="shared" si="0"/>
        <v>5</v>
      </c>
      <c r="I8" s="1" t="s">
        <v>88</v>
      </c>
      <c r="J8" s="1">
        <v>6602</v>
      </c>
      <c r="K8" s="1">
        <f>RANK($J8,$J$7:$J$16,0)+COUNTIF($J$7:J8,J8)-1</f>
        <v>1</v>
      </c>
    </row>
    <row r="9" spans="2:14" x14ac:dyDescent="0.25">
      <c r="B9" s="1" t="s">
        <v>20</v>
      </c>
      <c r="C9" s="1">
        <v>2574</v>
      </c>
      <c r="D9" s="1">
        <f t="shared" si="0"/>
        <v>7</v>
      </c>
      <c r="I9" s="1" t="s">
        <v>89</v>
      </c>
      <c r="J9" s="1">
        <v>4831</v>
      </c>
      <c r="K9" s="1">
        <f>RANK($J9,$J$7:$J$16,0)+COUNTIF($J$7:J9,J9)-1</f>
        <v>6</v>
      </c>
    </row>
    <row r="10" spans="2:14" x14ac:dyDescent="0.25">
      <c r="B10" s="1" t="s">
        <v>18</v>
      </c>
      <c r="C10" s="1">
        <v>2151</v>
      </c>
      <c r="D10" s="1">
        <f t="shared" si="0"/>
        <v>13</v>
      </c>
      <c r="I10" s="1" t="s">
        <v>90</v>
      </c>
      <c r="J10" s="1">
        <v>5985</v>
      </c>
      <c r="K10" s="1">
        <f>RANK($J10,$J$7:$J$16,0)+COUNTIF($J$7:J10,J10)-1</f>
        <v>2</v>
      </c>
    </row>
    <row r="11" spans="2:14" x14ac:dyDescent="0.25">
      <c r="B11" s="1" t="s">
        <v>44</v>
      </c>
      <c r="C11" s="1">
        <v>2475</v>
      </c>
      <c r="D11" s="1">
        <f t="shared" si="0"/>
        <v>10</v>
      </c>
      <c r="I11" s="1" t="s">
        <v>91</v>
      </c>
      <c r="J11" s="1">
        <v>5444</v>
      </c>
      <c r="K11" s="1">
        <f>RANK($J11,$J$7:$J$16,0)+COUNTIF($J$7:J11,J11)-1</f>
        <v>4</v>
      </c>
    </row>
    <row r="12" spans="2:14" x14ac:dyDescent="0.25">
      <c r="B12" s="1" t="s">
        <v>55</v>
      </c>
      <c r="C12" s="1">
        <v>2227.5</v>
      </c>
      <c r="D12" s="1">
        <f t="shared" si="0"/>
        <v>12</v>
      </c>
      <c r="I12" s="1" t="s">
        <v>92</v>
      </c>
      <c r="J12" s="1">
        <v>5444</v>
      </c>
      <c r="K12" s="1">
        <f>RANK($J12,$J$7:$J$16,0)+COUNTIF($J$7:J12,J12)-1</f>
        <v>5</v>
      </c>
    </row>
    <row r="13" spans="2:14" x14ac:dyDescent="0.25">
      <c r="B13" s="1" t="s">
        <v>79</v>
      </c>
      <c r="C13" s="1">
        <v>2541</v>
      </c>
      <c r="D13" s="1">
        <f t="shared" si="0"/>
        <v>8</v>
      </c>
      <c r="I13" s="1" t="s">
        <v>93</v>
      </c>
      <c r="J13" s="1">
        <v>3412</v>
      </c>
      <c r="K13" s="1">
        <f>RANK($J13,$J$7:$J$16,0)+COUNTIF($J$7:J13,J13)-1</f>
        <v>7</v>
      </c>
    </row>
    <row r="14" spans="2:14" x14ac:dyDescent="0.25">
      <c r="B14" s="1" t="s">
        <v>16</v>
      </c>
      <c r="C14" s="1">
        <v>2536</v>
      </c>
      <c r="D14" s="1">
        <f t="shared" si="0"/>
        <v>9</v>
      </c>
      <c r="I14" s="1" t="s">
        <v>94</v>
      </c>
      <c r="J14" s="1">
        <v>5809</v>
      </c>
      <c r="K14" s="1">
        <f>RANK($J14,$J$7:$J$16,0)+COUNTIF($J$7:J14,J14)-1</f>
        <v>3</v>
      </c>
    </row>
    <row r="15" spans="2:14" x14ac:dyDescent="0.25">
      <c r="B15" s="1" t="s">
        <v>14</v>
      </c>
      <c r="C15" s="1">
        <v>2007</v>
      </c>
      <c r="D15" s="1">
        <f t="shared" si="0"/>
        <v>14</v>
      </c>
      <c r="I15" s="1" t="s">
        <v>95</v>
      </c>
      <c r="J15" s="1">
        <v>1711</v>
      </c>
      <c r="K15" s="1">
        <f>RANK($J15,$J$7:$J$16,0)+COUNTIF($J$7:J15,J15)-1</f>
        <v>8</v>
      </c>
    </row>
    <row r="16" spans="2:14" x14ac:dyDescent="0.25">
      <c r="B16" s="1" t="s">
        <v>21</v>
      </c>
      <c r="C16" s="1">
        <v>2460</v>
      </c>
      <c r="D16" s="1">
        <f t="shared" si="0"/>
        <v>11</v>
      </c>
      <c r="I16" s="1" t="s">
        <v>96</v>
      </c>
      <c r="J16" s="1">
        <v>1711</v>
      </c>
      <c r="K16" s="1">
        <f>RANK($J16,$J$7:$J$16,0)+COUNTIF($J$7:J16,J16)-1</f>
        <v>9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Compare</vt:lpstr>
      <vt:lpstr>Brainstorm</vt:lpstr>
      <vt:lpstr>Vlookup Advanced</vt:lpstr>
      <vt:lpstr>Rank</vt:lpstr>
      <vt:lpstr>amarilla</vt:lpstr>
      <vt:lpstr>list1</vt:lpstr>
      <vt:lpstr>list2</vt:lpstr>
      <vt:lpstr>montana</vt:lpstr>
      <vt:lpstr>paseo</vt:lpstr>
      <vt:lpstr>Product</vt:lpstr>
      <vt:lpstr>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2022-07-27T07:17:57Z</dcterms:created>
  <dcterms:modified xsi:type="dcterms:W3CDTF">2023-01-25T13:11:10Z</dcterms:modified>
</cp:coreProperties>
</file>