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0" yWindow="240" windowWidth="20490" windowHeight="7515" tabRatio="868" activeTab="5"/>
  </bookViews>
  <sheets>
    <sheet name="Title-Page" sheetId="1" r:id="rId1"/>
    <sheet name="Table-of-Contents" sheetId="2" r:id="rId2"/>
    <sheet name="Cover-Page" sheetId="3" r:id="rId3"/>
    <sheet name="Guidelines" sheetId="4" r:id="rId4"/>
    <sheet name="Scope_&amp;_Dependencies" sheetId="5" r:id="rId5"/>
    <sheet name="Assumptions_&amp;_Risk" sheetId="6" r:id="rId6"/>
    <sheet name="Baseline-Parameter" sheetId="7" state="hidden" r:id="rId7"/>
    <sheet name="Baseline-Configuration" sheetId="11" r:id="rId8"/>
    <sheet name="Project-Configuration" sheetId="10" r:id="rId9"/>
    <sheet name="Module-1" sheetId="12" r:id="rId10"/>
    <sheet name="Module-2" sheetId="13" r:id="rId11"/>
    <sheet name="Total-Effort" sheetId="8" r:id="rId12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8" l="1"/>
  <c r="G54" i="8" s="1"/>
  <c r="F53" i="8"/>
  <c r="F48" i="8"/>
  <c r="G48" i="8" s="1"/>
  <c r="F47" i="8"/>
  <c r="G47" i="8" s="1"/>
  <c r="F42" i="8"/>
  <c r="F41" i="8"/>
  <c r="G41" i="8" s="1"/>
  <c r="F36" i="8"/>
  <c r="F35" i="8"/>
  <c r="G35" i="8" s="1"/>
  <c r="E55" i="8"/>
  <c r="E49" i="8"/>
  <c r="E43" i="8"/>
  <c r="E37" i="8"/>
  <c r="D25" i="8"/>
  <c r="M63" i="10"/>
  <c r="M62" i="10"/>
  <c r="M61" i="10"/>
  <c r="M60" i="10"/>
  <c r="M59" i="10"/>
  <c r="M58" i="10"/>
  <c r="M57" i="10"/>
  <c r="M56" i="10"/>
  <c r="M55" i="10"/>
  <c r="M54" i="10"/>
  <c r="M53" i="10"/>
  <c r="M52" i="10"/>
  <c r="K72" i="10"/>
  <c r="M72" i="10" s="1"/>
  <c r="K71" i="10"/>
  <c r="M71" i="10" s="1"/>
  <c r="K70" i="10"/>
  <c r="M70" i="10" s="1"/>
  <c r="K69" i="10"/>
  <c r="M69" i="10" s="1"/>
  <c r="K68" i="10"/>
  <c r="M68" i="10" s="1"/>
  <c r="K67" i="10"/>
  <c r="M67" i="10" s="1"/>
  <c r="K23" i="10"/>
  <c r="M23" i="10" s="1"/>
  <c r="K22" i="10"/>
  <c r="M22" i="10" s="1"/>
  <c r="K21" i="10"/>
  <c r="M21" i="10" s="1"/>
  <c r="G80" i="11"/>
  <c r="K48" i="10"/>
  <c r="M48" i="10" s="1"/>
  <c r="K47" i="10"/>
  <c r="M47" i="10" s="1"/>
  <c r="K46" i="10"/>
  <c r="M46" i="10" s="1"/>
  <c r="K45" i="10"/>
  <c r="M45" i="10" s="1"/>
  <c r="K44" i="10"/>
  <c r="M44" i="10" s="1"/>
  <c r="K43" i="10"/>
  <c r="M43" i="10" s="1"/>
  <c r="K20" i="10"/>
  <c r="M20" i="10" s="1"/>
  <c r="K19" i="10"/>
  <c r="M19" i="10" s="1"/>
  <c r="K18" i="10"/>
  <c r="M18" i="10" s="1"/>
  <c r="K17" i="10"/>
  <c r="M17" i="10" s="1"/>
  <c r="K16" i="10"/>
  <c r="M16" i="10" s="1"/>
  <c r="K15" i="10"/>
  <c r="M15" i="10" s="1"/>
  <c r="K14" i="10"/>
  <c r="M14" i="10" s="1"/>
  <c r="K13" i="10"/>
  <c r="M13" i="10" s="1"/>
  <c r="L4" i="10"/>
  <c r="K39" i="10"/>
  <c r="K38" i="10"/>
  <c r="K37" i="10"/>
  <c r="K36" i="10"/>
  <c r="K35" i="10"/>
  <c r="K34" i="10"/>
  <c r="K33" i="10"/>
  <c r="K32" i="10"/>
  <c r="K31" i="10"/>
  <c r="D30" i="8"/>
  <c r="D29" i="8"/>
  <c r="D28" i="8"/>
  <c r="D27" i="8"/>
  <c r="D26" i="8"/>
  <c r="F13" i="7"/>
  <c r="F37" i="8" l="1"/>
  <c r="G36" i="8"/>
  <c r="G37" i="8" s="1"/>
  <c r="F55" i="8"/>
  <c r="G53" i="8"/>
  <c r="G55" i="8" s="1"/>
  <c r="G49" i="8"/>
  <c r="F49" i="8"/>
  <c r="F43" i="8"/>
  <c r="G42" i="8"/>
  <c r="G43" i="8" s="1"/>
  <c r="K64" i="10"/>
  <c r="E18" i="8" s="1"/>
  <c r="F18" i="8" s="1"/>
  <c r="G18" i="8" s="1"/>
  <c r="K73" i="10"/>
  <c r="E14" i="8" s="1"/>
  <c r="F14" i="8" s="1"/>
  <c r="G14" i="8" s="1"/>
  <c r="K24" i="10"/>
  <c r="E16" i="8" s="1"/>
  <c r="F16" i="8" s="1"/>
  <c r="G16" i="8" s="1"/>
  <c r="K49" i="10"/>
  <c r="E15" i="8" s="1"/>
  <c r="F15" i="8" s="1"/>
  <c r="G15" i="8" s="1"/>
  <c r="K40" i="10"/>
  <c r="D31" i="8" l="1"/>
  <c r="T12" i="13"/>
  <c r="S12" i="13"/>
  <c r="S13" i="13" s="1"/>
  <c r="R12" i="13"/>
  <c r="R13" i="13" s="1"/>
  <c r="Q12" i="13"/>
  <c r="Q13" i="13" s="1"/>
  <c r="P12" i="13"/>
  <c r="P13" i="13" s="1"/>
  <c r="O12" i="13"/>
  <c r="O13" i="13" s="1"/>
  <c r="N12" i="13"/>
  <c r="N13" i="13" s="1"/>
  <c r="M12" i="13"/>
  <c r="L12" i="13"/>
  <c r="K12" i="13"/>
  <c r="K13" i="13" s="1"/>
  <c r="J12" i="13"/>
  <c r="J13" i="13" s="1"/>
  <c r="I12" i="13"/>
  <c r="H12" i="13"/>
  <c r="H13" i="13" s="1"/>
  <c r="G12" i="13"/>
  <c r="G13" i="13" s="1"/>
  <c r="F12" i="13"/>
  <c r="F13" i="13"/>
  <c r="E12" i="13"/>
  <c r="D12" i="13"/>
  <c r="D13" i="13" s="1"/>
  <c r="D14" i="13" s="1"/>
  <c r="C12" i="13"/>
  <c r="C13" i="13" s="1"/>
  <c r="C14" i="13" s="1"/>
  <c r="T13" i="13"/>
  <c r="M13" i="13"/>
  <c r="L13" i="13"/>
  <c r="I13" i="13"/>
  <c r="E13" i="13"/>
  <c r="E14" i="13" s="1"/>
  <c r="K27" i="10"/>
  <c r="K28" i="10" s="1"/>
  <c r="E17" i="8" s="1"/>
  <c r="F17" i="8" s="1"/>
  <c r="G17" i="8" s="1"/>
  <c r="G21" i="8" s="1"/>
  <c r="L10" i="10"/>
  <c r="L7" i="10"/>
  <c r="E26" i="11"/>
  <c r="E21" i="8" l="1"/>
  <c r="F21" i="8"/>
  <c r="C15" i="13"/>
  <c r="R14" i="13"/>
  <c r="M14" i="13"/>
  <c r="H14" i="13"/>
  <c r="P14" i="13"/>
  <c r="T14" i="13"/>
  <c r="F14" i="13"/>
  <c r="Q14" i="13"/>
  <c r="I14" i="13"/>
  <c r="J14" i="13"/>
  <c r="N14" i="13"/>
  <c r="L14" i="13"/>
  <c r="G14" i="13"/>
  <c r="K14" i="13"/>
  <c r="O14" i="13"/>
  <c r="S14" i="13"/>
  <c r="G4" i="11"/>
  <c r="H4" i="11"/>
  <c r="I4" i="11"/>
  <c r="G5" i="11"/>
  <c r="H5" i="11"/>
  <c r="I5" i="11"/>
  <c r="G7" i="11"/>
  <c r="H7" i="11"/>
  <c r="I7" i="11"/>
  <c r="T11" i="12"/>
  <c r="S11" i="12"/>
  <c r="R11" i="12"/>
  <c r="Q11" i="12"/>
  <c r="P11" i="12"/>
  <c r="O11" i="12"/>
  <c r="N11" i="12"/>
  <c r="M11" i="12"/>
  <c r="L11" i="12"/>
  <c r="K11" i="12"/>
  <c r="J11" i="12"/>
  <c r="H11" i="12"/>
  <c r="G11" i="12"/>
  <c r="C11" i="12"/>
  <c r="E11" i="12"/>
  <c r="D11" i="12"/>
  <c r="L15" i="13" l="1"/>
  <c r="I15" i="13"/>
  <c r="F15" i="13"/>
  <c r="R15" i="13"/>
  <c r="O15" i="13"/>
  <c r="C12" i="12"/>
  <c r="G12" i="12"/>
  <c r="L12" i="12"/>
  <c r="P12" i="12"/>
  <c r="T12" i="12"/>
  <c r="O12" i="12"/>
  <c r="S12" i="12"/>
  <c r="N12" i="12"/>
  <c r="R12" i="12"/>
  <c r="H12" i="12"/>
  <c r="J12" i="12"/>
  <c r="M12" i="12"/>
  <c r="Q12" i="12"/>
  <c r="K12" i="12"/>
  <c r="D12" i="12"/>
  <c r="E12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I11" i="12" s="1"/>
  <c r="H10" i="12"/>
  <c r="G10" i="12"/>
  <c r="F10" i="12"/>
  <c r="F11" i="12" s="1"/>
  <c r="F12" i="12" s="1"/>
  <c r="E10" i="12"/>
  <c r="D10" i="12"/>
  <c r="C10" i="12"/>
  <c r="C13" i="12" l="1"/>
  <c r="C16" i="13"/>
  <c r="E7" i="8" s="1"/>
  <c r="R13" i="12"/>
  <c r="O13" i="12"/>
  <c r="L13" i="12"/>
  <c r="I12" i="12"/>
  <c r="I13" i="12" s="1"/>
  <c r="F13" i="12"/>
  <c r="C14" i="12" l="1"/>
  <c r="E6" i="8" s="1"/>
  <c r="E8" i="8" s="1"/>
  <c r="E11" i="8" s="1"/>
  <c r="E22" i="8" s="1"/>
  <c r="E27" i="8" s="1"/>
  <c r="F11" i="8" l="1"/>
  <c r="F22" i="8" s="1"/>
  <c r="G11" i="8" l="1"/>
  <c r="G22" i="8" s="1"/>
  <c r="E26" i="8"/>
  <c r="F26" i="8" s="1"/>
  <c r="G26" i="8" s="1"/>
  <c r="E25" i="8" l="1"/>
  <c r="F25" i="8" s="1"/>
  <c r="G25" i="8" s="1"/>
  <c r="E28" i="8"/>
  <c r="F28" i="8" s="1"/>
  <c r="G28" i="8" s="1"/>
  <c r="F27" i="8"/>
  <c r="G27" i="8" s="1"/>
  <c r="E30" i="8"/>
  <c r="F30" i="8" s="1"/>
  <c r="G30" i="8" s="1"/>
  <c r="E29" i="8"/>
  <c r="F29" i="8" s="1"/>
  <c r="G29" i="8" s="1"/>
  <c r="G31" i="8" l="1"/>
  <c r="G57" i="8" s="1"/>
  <c r="E31" i="8"/>
  <c r="E57" i="8" s="1"/>
  <c r="F31" i="8"/>
  <c r="F57" i="8" s="1"/>
</calcChain>
</file>

<file path=xl/comments1.xml><?xml version="1.0" encoding="utf-8"?>
<comments xmlns="http://schemas.openxmlformats.org/spreadsheetml/2006/main">
  <authors>
    <author>Shith, Snehasish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Shith, Snehasish:</t>
        </r>
        <r>
          <rPr>
            <sz val="9"/>
            <color indexed="81"/>
            <rFont val="Tahoma"/>
            <charset val="1"/>
          </rPr>
          <t xml:space="preserve">
jx:area(lastCell="M11")</t>
        </r>
      </text>
    </comment>
  </commentList>
</comments>
</file>

<file path=xl/comments2.xml><?xml version="1.0" encoding="utf-8"?>
<comments xmlns="http://schemas.openxmlformats.org/spreadsheetml/2006/main">
  <authors>
    <author>Shith, Snehasish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Shith, Snehasish:</t>
        </r>
        <r>
          <rPr>
            <sz val="9"/>
            <color indexed="81"/>
            <rFont val="Tahoma"/>
            <charset val="1"/>
          </rPr>
          <t xml:space="preserve">
jx:area(lastCell="O11")</t>
        </r>
      </text>
    </comment>
  </commentList>
</comments>
</file>

<file path=xl/comments3.xml><?xml version="1.0" encoding="utf-8"?>
<comments xmlns="http://schemas.openxmlformats.org/spreadsheetml/2006/main">
  <authors>
    <author>Shith, Snehasish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Shith, Snehasish:</t>
        </r>
        <r>
          <rPr>
            <sz val="9"/>
            <color indexed="81"/>
            <rFont val="Tahoma"/>
            <charset val="1"/>
          </rPr>
          <t xml:space="preserve">
jx:area(lastCell="H11")</t>
        </r>
      </text>
    </comment>
  </commentList>
</comments>
</file>

<file path=xl/comments4.xml><?xml version="1.0" encoding="utf-8"?>
<comments xmlns="http://schemas.openxmlformats.org/spreadsheetml/2006/main">
  <authors>
    <author>Shith, Snehasish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Shith, Snehasish:</t>
        </r>
        <r>
          <rPr>
            <sz val="9"/>
            <color indexed="81"/>
            <rFont val="Tahoma"/>
            <charset val="1"/>
          </rPr>
          <t xml:space="preserve">
jx:area(lastCell="I79")</t>
        </r>
      </text>
    </comment>
  </commentList>
</comments>
</file>

<file path=xl/comments5.xml><?xml version="1.0" encoding="utf-8"?>
<comments xmlns="http://schemas.openxmlformats.org/spreadsheetml/2006/main">
  <authors>
    <author>Gautam, Rudra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 xml:space="preserve">&lt;PROJECT-NAME&gt;: blah blah blah blah blah blah blah blah blah blah blah blah blah blah
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&lt;PROJECT-NAME&gt;: blah blah blah blah blah blah blah blah blah blah blah blah blah blah</t>
        </r>
      </text>
    </comment>
  </commentList>
</comments>
</file>

<file path=xl/sharedStrings.xml><?xml version="1.0" encoding="utf-8"?>
<sst xmlns="http://schemas.openxmlformats.org/spreadsheetml/2006/main" count="432" uniqueCount="257">
  <si>
    <t xml:space="preserve"> TP001 - Function Point Based Estimation Model for Application Development</t>
  </si>
  <si>
    <t>Project Name</t>
  </si>
  <si>
    <t>Account Name</t>
  </si>
  <si>
    <t>Vertical</t>
  </si>
  <si>
    <t>"Dell Services - Applications
Any improvement suggestion to this document could be mailed to SEPG at DL-QOE-SEPG@Dell.com "</t>
  </si>
  <si>
    <t>Revision History</t>
  </si>
  <si>
    <t>Sr. No</t>
  </si>
  <si>
    <t>Date</t>
  </si>
  <si>
    <t>Additions/Modifications</t>
  </si>
  <si>
    <t>Prepared/Revised By</t>
  </si>
  <si>
    <t>Review/Approved By</t>
  </si>
  <si>
    <t>Security Classification: Dell Proprietary and Confidential. © 2015 Dell Inc. All Rights Reserved.</t>
  </si>
  <si>
    <t>Account</t>
  </si>
  <si>
    <t>Opportunity</t>
  </si>
  <si>
    <t>Geo</t>
  </si>
  <si>
    <t>Sales Executive</t>
  </si>
  <si>
    <t>Geo BDM</t>
  </si>
  <si>
    <t>Pursuit BDM</t>
  </si>
  <si>
    <t>Solution Architect</t>
  </si>
  <si>
    <t>Vertical SME</t>
  </si>
  <si>
    <t>Last Update Date</t>
  </si>
  <si>
    <t>OLA Sit</t>
  </si>
  <si>
    <t>Guidelines</t>
  </si>
  <si>
    <t>How to use Estimation Model</t>
  </si>
  <si>
    <t>Use FP Model When</t>
  </si>
  <si>
    <t>Guidelines on Estimation</t>
  </si>
  <si>
    <t>Guidelines on Baseline</t>
  </si>
  <si>
    <t>Any other Guideline</t>
  </si>
  <si>
    <t>SCOPE</t>
  </si>
  <si>
    <t>DEPENDENCIES</t>
  </si>
  <si>
    <t>RECEIVABLES</t>
  </si>
  <si>
    <t>DELIVERABLES</t>
  </si>
  <si>
    <t>OUT-OF-SCOPE | EXCLUSION</t>
  </si>
  <si>
    <t>SR. NO.</t>
  </si>
  <si>
    <t>PARAMETER-NAME</t>
  </si>
  <si>
    <t>VALUE</t>
  </si>
  <si>
    <t>DESCRIPTION</t>
  </si>
  <si>
    <t>REMARK</t>
  </si>
  <si>
    <t>Total Efforts</t>
  </si>
  <si>
    <t>PHASES</t>
  </si>
  <si>
    <t>% Effort</t>
  </si>
  <si>
    <t>Requirements Study (KT)</t>
  </si>
  <si>
    <t>Design</t>
  </si>
  <si>
    <t>Coding &amp; Unit Testing</t>
  </si>
  <si>
    <t>Testing</t>
  </si>
  <si>
    <t>Project Management</t>
  </si>
  <si>
    <t>UAT Support</t>
  </si>
  <si>
    <t>TOTAL</t>
  </si>
  <si>
    <t xml:space="preserve"> </t>
  </si>
  <si>
    <t>Out of Band Effort</t>
  </si>
  <si>
    <t>Type of Activity</t>
  </si>
  <si>
    <t>Effort (PDs)</t>
  </si>
  <si>
    <t>Training Team on Existing Framework</t>
  </si>
  <si>
    <t>Project Team Training Effort</t>
  </si>
  <si>
    <t>User Training Effort</t>
  </si>
  <si>
    <t>Total Effort</t>
  </si>
  <si>
    <t>Presentation Layer</t>
  </si>
  <si>
    <t>Database</t>
  </si>
  <si>
    <t>Persistence Layer</t>
  </si>
  <si>
    <t>Service Layer</t>
  </si>
  <si>
    <t>Business Logic</t>
  </si>
  <si>
    <t>Custom Integration</t>
  </si>
  <si>
    <t>Services</t>
  </si>
  <si>
    <t>Capability Factor</t>
  </si>
  <si>
    <t>Meaning</t>
  </si>
  <si>
    <t>Effort</t>
  </si>
  <si>
    <t>Simple</t>
  </si>
  <si>
    <t>Medium</t>
  </si>
  <si>
    <t>Complex</t>
  </si>
  <si>
    <t>No Capability</t>
  </si>
  <si>
    <t>Basic</t>
  </si>
  <si>
    <t>Mature</t>
  </si>
  <si>
    <t>Expert</t>
  </si>
  <si>
    <t>UX Testing</t>
  </si>
  <si>
    <t>IE-9</t>
  </si>
  <si>
    <t>IE-10</t>
  </si>
  <si>
    <t>IE-11</t>
  </si>
  <si>
    <t>IE-12</t>
  </si>
  <si>
    <t>Chrome-1.x</t>
  </si>
  <si>
    <t>Chrome-2.x</t>
  </si>
  <si>
    <t>Chrome-3.x</t>
  </si>
  <si>
    <t>Opera 6</t>
  </si>
  <si>
    <t>Opera 7</t>
  </si>
  <si>
    <t>Opera 8</t>
  </si>
  <si>
    <t>Opera 9</t>
  </si>
  <si>
    <t>Firefox 1x</t>
  </si>
  <si>
    <t>Firefox 2x</t>
  </si>
  <si>
    <t>Firefox 3x</t>
  </si>
  <si>
    <t xml:space="preserve"> -Angular + Bootstrap</t>
  </si>
  <si>
    <t xml:space="preserve"> -Backbone + Bootstrap</t>
  </si>
  <si>
    <t xml:space="preserve"> -Ember + Bootstrap</t>
  </si>
  <si>
    <t xml:space="preserve"> -Knockout + Bootstrap</t>
  </si>
  <si>
    <t xml:space="preserve"> -ExpressJS + Bootsrap</t>
  </si>
  <si>
    <t xml:space="preserve"> -JSP</t>
  </si>
  <si>
    <t xml:space="preserve"> -JSF</t>
  </si>
  <si>
    <t xml:space="preserve"> -GWT</t>
  </si>
  <si>
    <t xml:space="preserve"> -Struts</t>
  </si>
  <si>
    <t xml:space="preserve"> -SpringMVC</t>
  </si>
  <si>
    <t xml:space="preserve"> -Servlets</t>
  </si>
  <si>
    <t xml:space="preserve"> -EJBServices</t>
  </si>
  <si>
    <t xml:space="preserve"> -Spring-Services</t>
  </si>
  <si>
    <t xml:space="preserve"> -RESTService</t>
  </si>
  <si>
    <t xml:space="preserve"> -SOAPServices</t>
  </si>
  <si>
    <t xml:space="preserve"> -CDI</t>
  </si>
  <si>
    <t xml:space="preserve"> -MDB(JMS, Integration)</t>
  </si>
  <si>
    <t xml:space="preserve"> -Hibernate</t>
  </si>
  <si>
    <t xml:space="preserve"> -IBatis</t>
  </si>
  <si>
    <t xml:space="preserve"> -Spring-JDBC</t>
  </si>
  <si>
    <t xml:space="preserve"> -JDBC4</t>
  </si>
  <si>
    <t xml:space="preserve"> -JPA</t>
  </si>
  <si>
    <t>Environment Set-Up</t>
  </si>
  <si>
    <t xml:space="preserve"> -JMS, MQ</t>
  </si>
  <si>
    <t xml:space="preserve"> -Data Sources</t>
  </si>
  <si>
    <t xml:space="preserve"> -Clusters</t>
  </si>
  <si>
    <t xml:space="preserve"> -Replication Conf</t>
  </si>
  <si>
    <t xml:space="preserve"> -BATCH Job Conf</t>
  </si>
  <si>
    <t xml:space="preserve"> -RDP-Dev Env</t>
  </si>
  <si>
    <t>Architectural Component</t>
  </si>
  <si>
    <t xml:space="preserve"> -Generic Project Framework</t>
  </si>
  <si>
    <t xml:space="preserve"> -Auditing</t>
  </si>
  <si>
    <t xml:space="preserve"> -Logging</t>
  </si>
  <si>
    <t xml:space="preserve"> -Exception Handling</t>
  </si>
  <si>
    <t xml:space="preserve"> -Security</t>
  </si>
  <si>
    <t xml:space="preserve"> -Server-Side-Validation</t>
  </si>
  <si>
    <t xml:space="preserve"> -Service-Façade</t>
  </si>
  <si>
    <t xml:space="preserve"> -Caching on Any Layer</t>
  </si>
  <si>
    <t>Effort in PD</t>
  </si>
  <si>
    <t>Development Env System</t>
  </si>
  <si>
    <t xml:space="preserve"> -Remote</t>
  </si>
  <si>
    <t xml:space="preserve"> -Local</t>
  </si>
  <si>
    <t>Effort %</t>
  </si>
  <si>
    <t>IE-8</t>
  </si>
  <si>
    <t>UI</t>
  </si>
  <si>
    <t>Model</t>
  </si>
  <si>
    <t>Controller</t>
  </si>
  <si>
    <t xml:space="preserve">Business </t>
  </si>
  <si>
    <t>Persistence</t>
  </si>
  <si>
    <t>Functionality Break-Down</t>
  </si>
  <si>
    <t>Log-In Module</t>
  </si>
  <si>
    <t>User Profile Update</t>
  </si>
  <si>
    <t>User Registration</t>
  </si>
  <si>
    <t>User Messages View</t>
  </si>
  <si>
    <t>User Profiling</t>
  </si>
  <si>
    <t>Complexity</t>
  </si>
  <si>
    <t>Range of Input-Attribute</t>
  </si>
  <si>
    <t>1 to 5 attribute</t>
  </si>
  <si>
    <t>6-15 attribute</t>
  </si>
  <si>
    <t>16 -30 attribute</t>
  </si>
  <si>
    <t>LAYER-EFFORT</t>
  </si>
  <si>
    <t>TOTAL-PERSON-DAYS</t>
  </si>
  <si>
    <t>Assumptions</t>
  </si>
  <si>
    <t>BASELINE-EFFORT</t>
  </si>
  <si>
    <t>ACTUAL-EFFORT</t>
  </si>
  <si>
    <t>DEFAULT</t>
  </si>
  <si>
    <t>Additional Effort Over Baseline%</t>
  </si>
  <si>
    <t>BASELINE</t>
  </si>
  <si>
    <t>Baseline Effort in PD</t>
  </si>
  <si>
    <t>Additional Effort on Baseline %</t>
  </si>
  <si>
    <t xml:space="preserve">Baseline Effort% </t>
  </si>
  <si>
    <t>Functionality-1</t>
  </si>
  <si>
    <t>Functionality-2</t>
  </si>
  <si>
    <t>Functionality-3</t>
  </si>
  <si>
    <t>Functionality-4</t>
  </si>
  <si>
    <t>Functionality-5</t>
  </si>
  <si>
    <t>Functionality-6</t>
  </si>
  <si>
    <t>Functionality-7</t>
  </si>
  <si>
    <t>MODULE-1</t>
  </si>
  <si>
    <t>MODULE-2</t>
  </si>
  <si>
    <t xml:space="preserve">TOTAL MODULES EFFORT </t>
  </si>
  <si>
    <t>Total Estimated Module Effort</t>
  </si>
  <si>
    <t>Person Days</t>
  </si>
  <si>
    <t>Person Months</t>
  </si>
  <si>
    <t>Person Weeks</t>
  </si>
  <si>
    <t>Productivity Figure</t>
  </si>
  <si>
    <t>Productivity Figure to be used for FP to Effort Conversion for Object Oriented Technologies</t>
  </si>
  <si>
    <t>Development Phase wise Effort Distribution</t>
  </si>
  <si>
    <t>Phase % - Requirements Study (KT)</t>
  </si>
  <si>
    <t>Phase % - Design</t>
  </si>
  <si>
    <t>Phase % - Coding and Unit Testing</t>
  </si>
  <si>
    <t>Phase % - Testing</t>
  </si>
  <si>
    <t>Phase % - Project Management</t>
  </si>
  <si>
    <t>Phase % - UAT Support</t>
  </si>
  <si>
    <t>UAT Support Effort according to baselined percentages</t>
  </si>
  <si>
    <t>PROJECT-PARAMETER</t>
  </si>
  <si>
    <t>Testing Effort according to baselined percentages</t>
  </si>
  <si>
    <t>Design Effort according to baselined percentages</t>
  </si>
  <si>
    <t>Coding &amp; Unit Testing Effort according to baselined percentages</t>
  </si>
  <si>
    <t>Requirements Study Phase Effort according to baselined percentages</t>
  </si>
  <si>
    <t>Project Management Effort according to baselined percentages</t>
  </si>
  <si>
    <t>Environment Set-Up Effort</t>
  </si>
  <si>
    <t>Architectural Component Effort</t>
  </si>
  <si>
    <t>Development Environment Factor</t>
  </si>
  <si>
    <t>TOTAL EFFORT%</t>
  </si>
  <si>
    <t>COMBINED-MODULE-EFFORT</t>
  </si>
  <si>
    <t>NFR Effort</t>
  </si>
  <si>
    <t>Security</t>
  </si>
  <si>
    <t>Audit</t>
  </si>
  <si>
    <t>Performance</t>
  </si>
  <si>
    <t>Capacity</t>
  </si>
  <si>
    <t>Availability</t>
  </si>
  <si>
    <t>Reliability</t>
  </si>
  <si>
    <t>Integrity</t>
  </si>
  <si>
    <t>Recovery</t>
  </si>
  <si>
    <t>Compatibility</t>
  </si>
  <si>
    <t>Maintainability</t>
  </si>
  <si>
    <t>Usability</t>
  </si>
  <si>
    <t>Documentation</t>
  </si>
  <si>
    <t xml:space="preserve"> -i18n</t>
  </si>
  <si>
    <t xml:space="preserve"> -Templating</t>
  </si>
  <si>
    <t xml:space="preserve"> -CM Integration</t>
  </si>
  <si>
    <t>Effort PD</t>
  </si>
  <si>
    <t xml:space="preserve">Additional Effort% </t>
  </si>
  <si>
    <t>UX (User Experience)</t>
  </si>
  <si>
    <t>Total PD</t>
  </si>
  <si>
    <t>UX Elements</t>
  </si>
  <si>
    <t xml:space="preserve"> -User Research</t>
  </si>
  <si>
    <t xml:space="preserve"> -Information Architecture</t>
  </si>
  <si>
    <t xml:space="preserve"> -Content Security</t>
  </si>
  <si>
    <t xml:space="preserve"> -Integration Design</t>
  </si>
  <si>
    <t xml:space="preserve"> -Visual Design</t>
  </si>
  <si>
    <t xml:space="preserve"> -Usability Testing</t>
  </si>
  <si>
    <t>UX Research</t>
  </si>
  <si>
    <t>EFFORT WITH DEPENDENCY FACTOR</t>
  </si>
  <si>
    <t>ADDITIONAL-DEVELOPMENT-EFFORT</t>
  </si>
  <si>
    <t xml:space="preserve">Develop Environment Setup </t>
  </si>
  <si>
    <t>TOTAL OUT OF BAND EFFORT</t>
  </si>
  <si>
    <t>Please list Tools / Technologies on which training is required for Project Team</t>
  </si>
  <si>
    <t>TOTAL TRAINING EFFORT</t>
  </si>
  <si>
    <t>Training &amp; Demo Session</t>
  </si>
  <si>
    <t>Ongoing Training</t>
  </si>
  <si>
    <t>Warrenty Support</t>
  </si>
  <si>
    <t>Warrenty Support Activity</t>
  </si>
  <si>
    <t>XYZ Activity</t>
  </si>
  <si>
    <t>XYZ Effort</t>
  </si>
  <si>
    <t>ABC Effort</t>
  </si>
  <si>
    <t>Virtual Environment</t>
  </si>
  <si>
    <t>Add baseline column as well for better visibiklity and com[parision</t>
  </si>
  <si>
    <t>TOTAL DEVELOPMENT ADDITIONAL EFFORT</t>
  </si>
  <si>
    <t>TOTAL (MODULE + ADDITIONAL EFFORT)</t>
  </si>
  <si>
    <t>BASELINE-EFFORT PD</t>
  </si>
  <si>
    <t>SECTION-1</t>
  </si>
  <si>
    <t>SECTION-2</t>
  </si>
  <si>
    <t>s</t>
  </si>
  <si>
    <t>${project.name}</t>
  </si>
  <si>
    <t>${account}</t>
  </si>
  <si>
    <t>${vertical}</t>
  </si>
  <si>
    <t>${project.oppurtunity}</t>
  </si>
  <si>
    <t>${project.geo}</t>
  </si>
  <si>
    <t>${project.salesExecutive}</t>
  </si>
  <si>
    <t>${project.geoBDM}</t>
  </si>
  <si>
    <t>${project.pursuitBDM}</t>
  </si>
  <si>
    <t>${project.solutionAchitect}</t>
  </si>
  <si>
    <t>${project.verticalSME}</t>
  </si>
  <si>
    <t>Functional Point Based Estimation Model for Application Development</t>
  </si>
  <si>
    <t>${contentCategory.name}</t>
  </si>
  <si>
    <t>&lt;/jx:forEach&gt;</t>
  </si>
  <si>
    <t>&lt;jx:forEach items="${contentCategoryVOs}" var="contentCategory"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</si>
</sst>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family val="2"/>
      <scheme val="minor"/>
    </font>
    <font>
      <b/>
      <sz val="14"/>
      <color theme="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color theme="0"/>
      <name val="Arial"/>
      <family val="2"/>
    </font>
    <font>
      <b/>
      <sz val="26"/>
      <color theme="0"/>
      <name val="Arial"/>
      <family val="2"/>
    </font>
    <font>
      <sz val="14"/>
      <color theme="1"/>
      <name val="Arial"/>
      <family val="2"/>
    </font>
    <font>
      <b/>
      <sz val="24"/>
      <color theme="1"/>
      <name val="Arial"/>
      <family val="2"/>
    </font>
    <font>
      <b/>
      <sz val="28"/>
      <color theme="0"/>
      <name val="Arial"/>
      <family val="2"/>
    </font>
    <font>
      <sz val="16"/>
      <color rgb="FF002060"/>
      <name val="Arial"/>
      <family val="2"/>
    </font>
    <font>
      <sz val="16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4" fillId="0" borderId="0"/>
    <xf numFmtId="0" fontId="7" fillId="0" borderId="0" applyNumberFormat="0" applyAlignment="0"/>
    <xf numFmtId="38" fontId="7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7" fillId="3" borderId="3" applyNumberFormat="0" applyBorder="0" applyAlignment="0" applyProtection="0"/>
    <xf numFmtId="164" fontId="5" fillId="0" borderId="0"/>
    <xf numFmtId="0" fontId="1" fillId="0" borderId="0"/>
    <xf numFmtId="10" fontId="5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1" fillId="0" borderId="0"/>
    <xf numFmtId="0" fontId="5" fillId="0" borderId="0"/>
    <xf numFmtId="0" fontId="14" fillId="0" borderId="0"/>
    <xf numFmtId="164" fontId="4" fillId="0" borderId="0"/>
    <xf numFmtId="0" fontId="4" fillId="0" borderId="0"/>
    <xf numFmtId="10" fontId="4" fillId="0" borderId="0" applyFont="0" applyFill="0" applyBorder="0" applyAlignment="0" applyProtection="0"/>
    <xf numFmtId="0" fontId="4" fillId="0" borderId="0"/>
  </cellStyleXfs>
  <cellXfs count="249">
    <xf numFmtId="0" fontId="0" fillId="0" borderId="0" xfId="0"/>
    <xf numFmtId="0" fontId="0" fillId="14" borderId="0" xfId="0" applyFill="1"/>
    <xf numFmtId="0" fontId="0" fillId="15" borderId="0" xfId="0" applyFill="1"/>
    <xf numFmtId="0" fontId="2" fillId="17" borderId="0" xfId="0" applyFont="1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left" vertical="center"/>
    </xf>
    <xf numFmtId="0" fontId="2" fillId="20" borderId="0" xfId="0" applyFont="1" applyFill="1" applyAlignment="1">
      <alignment horizontal="center" vertical="center"/>
    </xf>
    <xf numFmtId="0" fontId="0" fillId="13" borderId="0" xfId="0" applyFill="1"/>
    <xf numFmtId="0" fontId="16" fillId="0" borderId="0" xfId="13" applyFont="1" applyFill="1" applyBorder="1" applyAlignment="1">
      <alignment horizontal="left" vertical="top"/>
    </xf>
    <xf numFmtId="0" fontId="15" fillId="0" borderId="0" xfId="13" applyFont="1" applyFill="1" applyBorder="1" applyAlignment="1">
      <alignment horizontal="left" vertical="top"/>
    </xf>
    <xf numFmtId="0" fontId="0" fillId="0" borderId="0" xfId="0" applyBorder="1"/>
    <xf numFmtId="0" fontId="18" fillId="26" borderId="0" xfId="0" applyFont="1" applyFill="1"/>
    <xf numFmtId="0" fontId="18" fillId="39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3" fillId="42" borderId="0" xfId="0" applyFont="1" applyFill="1" applyAlignment="1">
      <alignment horizontal="center" vertical="center"/>
    </xf>
    <xf numFmtId="0" fontId="13" fillId="30" borderId="0" xfId="0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9" fontId="0" fillId="32" borderId="0" xfId="0" applyNumberFormat="1" applyFill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18" fillId="39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15" fillId="0" borderId="0" xfId="13" applyFont="1" applyFill="1" applyBorder="1" applyAlignment="1">
      <alignment horizontal="left" vertical="top"/>
    </xf>
    <xf numFmtId="0" fontId="9" fillId="9" borderId="0" xfId="0" applyFont="1" applyFill="1" applyAlignment="1">
      <alignment horizontal="center" vertical="center"/>
    </xf>
    <xf numFmtId="9" fontId="0" fillId="32" borderId="0" xfId="0" applyNumberFormat="1" applyFill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13" fillId="42" borderId="7" xfId="0" applyFont="1" applyFill="1" applyBorder="1" applyAlignment="1">
      <alignment horizontal="center" vertical="center"/>
    </xf>
    <xf numFmtId="0" fontId="13" fillId="3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4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3" fillId="2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44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0" borderId="0" xfId="0" applyFont="1"/>
    <xf numFmtId="0" fontId="18" fillId="13" borderId="0" xfId="0" applyFont="1" applyFill="1" applyAlignment="1">
      <alignment horizontal="center"/>
    </xf>
    <xf numFmtId="0" fontId="23" fillId="32" borderId="0" xfId="0" applyFont="1" applyFill="1" applyAlignment="1">
      <alignment horizontal="center" vertical="center"/>
    </xf>
    <xf numFmtId="9" fontId="23" fillId="8" borderId="0" xfId="0" applyNumberFormat="1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2" fillId="15" borderId="0" xfId="0" applyFont="1" applyFill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12" fillId="14" borderId="0" xfId="0" applyFont="1" applyFill="1" applyAlignment="1">
      <alignment vertical="center" wrapText="1"/>
    </xf>
    <xf numFmtId="0" fontId="12" fillId="24" borderId="0" xfId="0" applyFont="1" applyFill="1" applyAlignment="1">
      <alignment vertical="center" wrapText="1"/>
    </xf>
    <xf numFmtId="0" fontId="12" fillId="1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18" fillId="54" borderId="0" xfId="0" applyFont="1" applyFill="1" applyAlignment="1">
      <alignment horizontal="center" vertical="center"/>
    </xf>
    <xf numFmtId="0" fontId="9" fillId="40" borderId="0" xfId="0" applyFont="1" applyFill="1" applyAlignment="1">
      <alignment horizontal="center" vertical="center"/>
    </xf>
    <xf numFmtId="0" fontId="9" fillId="41" borderId="0" xfId="0" applyFont="1" applyFill="1" applyAlignment="1">
      <alignment horizontal="center" vertical="center"/>
    </xf>
    <xf numFmtId="0" fontId="9" fillId="55" borderId="0" xfId="0" applyFont="1" applyFill="1" applyAlignment="1">
      <alignment horizontal="center" vertical="center"/>
    </xf>
    <xf numFmtId="0" fontId="9" fillId="52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54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51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2" fontId="24" fillId="4" borderId="0" xfId="0" applyNumberFormat="1" applyFont="1" applyFill="1" applyAlignment="1">
      <alignment horizontal="center" vertical="center"/>
    </xf>
    <xf numFmtId="0" fontId="0" fillId="14" borderId="0" xfId="0" applyFill="1" applyAlignment="1">
      <alignment vertical="center"/>
    </xf>
    <xf numFmtId="9" fontId="9" fillId="7" borderId="0" xfId="0" applyNumberFormat="1" applyFont="1" applyFill="1" applyAlignment="1">
      <alignment horizontal="center" vertical="center"/>
    </xf>
    <xf numFmtId="0" fontId="21" fillId="50" borderId="0" xfId="0" applyFont="1" applyFill="1" applyAlignment="1">
      <alignment horizontal="center" vertical="center"/>
    </xf>
    <xf numFmtId="0" fontId="34" fillId="13" borderId="0" xfId="0" applyFont="1" applyFill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1" fontId="0" fillId="32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22" fillId="32" borderId="0" xfId="0" applyNumberFormat="1" applyFont="1" applyFill="1" applyAlignment="1">
      <alignment horizontal="center" vertical="center"/>
    </xf>
    <xf numFmtId="0" fontId="18" fillId="32" borderId="0" xfId="0" applyFont="1" applyFill="1" applyAlignment="1">
      <alignment horizontal="center" vertical="center"/>
    </xf>
    <xf numFmtId="0" fontId="10" fillId="27" borderId="0" xfId="0" applyFont="1" applyFill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2" fontId="24" fillId="6" borderId="0" xfId="0" applyNumberFormat="1" applyFont="1" applyFill="1" applyAlignment="1">
      <alignment horizontal="center" vertical="center"/>
    </xf>
    <xf numFmtId="0" fontId="35" fillId="7" borderId="0" xfId="13" applyFont="1" applyFill="1" applyBorder="1" applyAlignment="1">
      <alignment horizontal="center" vertical="center"/>
    </xf>
    <xf numFmtId="0" fontId="35" fillId="12" borderId="0" xfId="13" applyFont="1" applyFill="1" applyBorder="1" applyAlignment="1">
      <alignment horizontal="center" vertical="center"/>
    </xf>
    <xf numFmtId="0" fontId="35" fillId="42" borderId="0" xfId="13" applyFont="1" applyFill="1" applyBorder="1" applyAlignment="1">
      <alignment horizontal="center" vertical="center"/>
    </xf>
    <xf numFmtId="0" fontId="35" fillId="46" borderId="0" xfId="13" applyFont="1" applyFill="1" applyBorder="1" applyAlignment="1">
      <alignment horizontal="center" vertical="center"/>
    </xf>
    <xf numFmtId="0" fontId="38" fillId="6" borderId="0" xfId="13" applyFont="1" applyFill="1" applyBorder="1" applyAlignment="1">
      <alignment horizontal="left" vertical="top"/>
    </xf>
    <xf numFmtId="0" fontId="37" fillId="22" borderId="0" xfId="13" applyFont="1" applyFill="1" applyBorder="1" applyAlignment="1">
      <alignment horizontal="center" vertical="center"/>
    </xf>
    <xf numFmtId="0" fontId="38" fillId="4" borderId="0" xfId="13" applyFont="1" applyFill="1" applyBorder="1" applyAlignment="1">
      <alignment horizontal="left" vertical="top"/>
    </xf>
    <xf numFmtId="0" fontId="37" fillId="23" borderId="0" xfId="13" applyFont="1" applyFill="1" applyBorder="1" applyAlignment="1">
      <alignment horizontal="center" vertical="center"/>
    </xf>
    <xf numFmtId="0" fontId="35" fillId="35" borderId="0" xfId="0" applyFont="1" applyFill="1" applyAlignment="1">
      <alignment horizontal="center" vertical="center"/>
    </xf>
    <xf numFmtId="0" fontId="35" fillId="34" borderId="0" xfId="13" applyFont="1" applyFill="1" applyBorder="1" applyAlignment="1">
      <alignment horizontal="center" vertical="center"/>
    </xf>
    <xf numFmtId="2" fontId="37" fillId="45" borderId="0" xfId="13" applyNumberFormat="1" applyFont="1" applyFill="1" applyBorder="1" applyAlignment="1">
      <alignment horizontal="center" vertical="center"/>
    </xf>
    <xf numFmtId="2" fontId="37" fillId="31" borderId="0" xfId="13" applyNumberFormat="1" applyFont="1" applyFill="1" applyBorder="1" applyAlignment="1">
      <alignment horizontal="center" vertical="center"/>
    </xf>
    <xf numFmtId="2" fontId="37" fillId="11" borderId="0" xfId="13" applyNumberFormat="1" applyFont="1" applyFill="1" applyBorder="1" applyAlignment="1">
      <alignment horizontal="center" vertical="center"/>
    </xf>
    <xf numFmtId="2" fontId="37" fillId="24" borderId="0" xfId="13" applyNumberFormat="1" applyFont="1" applyFill="1" applyBorder="1" applyAlignment="1">
      <alignment horizontal="center" vertical="center"/>
    </xf>
    <xf numFmtId="2" fontId="35" fillId="30" borderId="0" xfId="13" applyNumberFormat="1" applyFont="1" applyFill="1" applyBorder="1" applyAlignment="1">
      <alignment horizontal="center" vertical="center"/>
    </xf>
    <xf numFmtId="2" fontId="35" fillId="28" borderId="0" xfId="13" applyNumberFormat="1" applyFont="1" applyFill="1" applyBorder="1" applyAlignment="1">
      <alignment horizontal="center" vertical="center"/>
    </xf>
    <xf numFmtId="2" fontId="35" fillId="35" borderId="0" xfId="0" applyNumberFormat="1" applyFont="1" applyFill="1" applyAlignment="1">
      <alignment horizontal="center" vertical="center"/>
    </xf>
    <xf numFmtId="2" fontId="36" fillId="15" borderId="0" xfId="13" applyNumberFormat="1" applyFont="1" applyFill="1" applyBorder="1" applyAlignment="1">
      <alignment horizontal="center" vertical="center"/>
    </xf>
    <xf numFmtId="2" fontId="36" fillId="39" borderId="0" xfId="0" applyNumberFormat="1" applyFont="1" applyFill="1" applyAlignment="1">
      <alignment horizontal="center" vertical="center"/>
    </xf>
    <xf numFmtId="2" fontId="36" fillId="14" borderId="0" xfId="0" applyNumberFormat="1" applyFont="1" applyFill="1" applyBorder="1" applyAlignment="1">
      <alignment horizontal="center" vertical="center"/>
    </xf>
    <xf numFmtId="2" fontId="36" fillId="32" borderId="0" xfId="0" applyNumberFormat="1" applyFont="1" applyFill="1" applyAlignment="1">
      <alignment horizontal="center" vertical="center"/>
    </xf>
    <xf numFmtId="2" fontId="17" fillId="30" borderId="0" xfId="13" applyNumberFormat="1" applyFont="1" applyFill="1" applyBorder="1" applyAlignment="1">
      <alignment horizontal="center" vertical="center"/>
    </xf>
    <xf numFmtId="2" fontId="17" fillId="28" borderId="0" xfId="13" applyNumberFormat="1" applyFont="1" applyFill="1" applyBorder="1" applyAlignment="1">
      <alignment horizontal="center" vertical="center"/>
    </xf>
    <xf numFmtId="2" fontId="10" fillId="38" borderId="0" xfId="0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left" vertical="center"/>
    </xf>
    <xf numFmtId="2" fontId="41" fillId="32" borderId="0" xfId="0" applyNumberFormat="1" applyFont="1" applyFill="1" applyAlignment="1">
      <alignment horizontal="center" vertical="center"/>
    </xf>
    <xf numFmtId="2" fontId="41" fillId="39" borderId="0" xfId="0" applyNumberFormat="1" applyFont="1" applyFill="1" applyAlignment="1">
      <alignment horizontal="center" vertical="center"/>
    </xf>
    <xf numFmtId="2" fontId="44" fillId="11" borderId="0" xfId="15" applyNumberFormat="1" applyFont="1" applyFill="1" applyBorder="1" applyAlignment="1">
      <alignment horizontal="center" vertical="center"/>
    </xf>
    <xf numFmtId="2" fontId="44" fillId="45" borderId="0" xfId="13" applyNumberFormat="1" applyFont="1" applyFill="1" applyBorder="1" applyAlignment="1">
      <alignment horizontal="center" vertical="center"/>
    </xf>
    <xf numFmtId="2" fontId="45" fillId="39" borderId="0" xfId="0" applyNumberFormat="1" applyFont="1" applyFill="1" applyAlignment="1">
      <alignment horizontal="center" vertical="center"/>
    </xf>
    <xf numFmtId="2" fontId="44" fillId="24" borderId="0" xfId="15" applyNumberFormat="1" applyFont="1" applyFill="1" applyBorder="1" applyAlignment="1">
      <alignment horizontal="center" vertical="center"/>
    </xf>
    <xf numFmtId="2" fontId="44" fillId="31" borderId="0" xfId="13" applyNumberFormat="1" applyFont="1" applyFill="1" applyBorder="1" applyAlignment="1">
      <alignment horizontal="center" vertical="center"/>
    </xf>
    <xf numFmtId="2" fontId="45" fillId="32" borderId="0" xfId="0" applyNumberFormat="1" applyFont="1" applyFill="1" applyAlignment="1">
      <alignment horizontal="center" vertical="center"/>
    </xf>
    <xf numFmtId="2" fontId="39" fillId="49" borderId="0" xfId="13" applyNumberFormat="1" applyFont="1" applyFill="1" applyBorder="1" applyAlignment="1">
      <alignment horizontal="center" vertical="center"/>
    </xf>
    <xf numFmtId="2" fontId="39" fillId="27" borderId="0" xfId="13" applyNumberFormat="1" applyFont="1" applyFill="1" applyBorder="1" applyAlignment="1">
      <alignment horizontal="center" vertical="center"/>
    </xf>
    <xf numFmtId="2" fontId="39" fillId="38" borderId="0" xfId="0" applyNumberFormat="1" applyFont="1" applyFill="1" applyAlignment="1">
      <alignment horizontal="center" vertical="center"/>
    </xf>
    <xf numFmtId="0" fontId="39" fillId="55" borderId="0" xfId="13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46" fillId="5" borderId="0" xfId="0" applyFont="1" applyFill="1" applyAlignment="1">
      <alignment horizontal="left" vertical="top"/>
    </xf>
    <xf numFmtId="0" fontId="46" fillId="15" borderId="0" xfId="0" applyFont="1" applyFill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9" fillId="18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3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10" fillId="29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29" borderId="0" xfId="0" applyFont="1" applyFill="1" applyAlignment="1">
      <alignment horizontal="left" vertical="center"/>
    </xf>
    <xf numFmtId="0" fontId="11" fillId="17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13" fillId="33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13" fillId="40" borderId="0" xfId="0" applyFont="1" applyFill="1" applyAlignment="1">
      <alignment horizontal="center"/>
    </xf>
    <xf numFmtId="0" fontId="13" fillId="3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3" fillId="28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2" fillId="6" borderId="0" xfId="0" applyFont="1" applyFill="1" applyAlignment="1">
      <alignment horizontal="left" vertical="center"/>
    </xf>
    <xf numFmtId="0" fontId="9" fillId="20" borderId="0" xfId="0" applyFont="1" applyFill="1" applyAlignment="1">
      <alignment horizontal="center" vertical="center"/>
    </xf>
    <xf numFmtId="0" fontId="27" fillId="31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9" fillId="37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9" fontId="23" fillId="32" borderId="0" xfId="0" applyNumberFormat="1" applyFont="1" applyFill="1" applyAlignment="1">
      <alignment horizontal="center" vertical="center"/>
    </xf>
    <xf numFmtId="0" fontId="23" fillId="32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9" fillId="34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43" borderId="0" xfId="0" applyFont="1" applyFill="1" applyAlignment="1">
      <alignment horizontal="center" vertical="center"/>
    </xf>
    <xf numFmtId="0" fontId="9" fillId="42" borderId="0" xfId="0" applyFont="1" applyFill="1" applyAlignment="1">
      <alignment horizontal="center" vertical="center" wrapText="1"/>
    </xf>
    <xf numFmtId="1" fontId="9" fillId="7" borderId="0" xfId="0" applyNumberFormat="1" applyFont="1" applyFill="1" applyAlignment="1">
      <alignment horizontal="center"/>
    </xf>
    <xf numFmtId="9" fontId="9" fillId="7" borderId="0" xfId="0" applyNumberFormat="1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0" fillId="49" borderId="0" xfId="0" applyFont="1" applyFill="1" applyAlignment="1">
      <alignment horizontal="center"/>
    </xf>
    <xf numFmtId="0" fontId="2" fillId="34" borderId="0" xfId="0" applyFont="1" applyFill="1" applyAlignment="1">
      <alignment horizontal="center" vertical="center"/>
    </xf>
    <xf numFmtId="0" fontId="19" fillId="48" borderId="0" xfId="0" applyFont="1" applyFill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" fontId="0" fillId="4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9" fillId="44" borderId="4" xfId="0" applyFont="1" applyFill="1" applyBorder="1" applyAlignment="1">
      <alignment horizontal="center" vertical="center"/>
    </xf>
    <xf numFmtId="0" fontId="9" fillId="44" borderId="5" xfId="0" applyFont="1" applyFill="1" applyBorder="1" applyAlignment="1">
      <alignment horizontal="center" vertical="center"/>
    </xf>
    <xf numFmtId="0" fontId="9" fillId="44" borderId="6" xfId="0" applyFont="1" applyFill="1" applyBorder="1" applyAlignment="1">
      <alignment horizontal="center" vertical="center"/>
    </xf>
    <xf numFmtId="0" fontId="9" fillId="34" borderId="4" xfId="0" applyFont="1" applyFill="1" applyBorder="1" applyAlignment="1">
      <alignment horizontal="center" vertical="center"/>
    </xf>
    <xf numFmtId="0" fontId="9" fillId="34" borderId="5" xfId="0" applyFont="1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9" fillId="46" borderId="4" xfId="0" applyFont="1" applyFill="1" applyBorder="1" applyAlignment="1">
      <alignment horizontal="center" vertical="center"/>
    </xf>
    <xf numFmtId="0" fontId="9" fillId="46" borderId="5" xfId="0" applyFont="1" applyFill="1" applyBorder="1" applyAlignment="1">
      <alignment horizontal="center" vertical="center"/>
    </xf>
    <xf numFmtId="0" fontId="9" fillId="46" borderId="6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9" fillId="37" borderId="7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7" fillId="20" borderId="0" xfId="13" quotePrefix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2" fontId="31" fillId="4" borderId="0" xfId="0" applyNumberFormat="1" applyFont="1" applyFill="1" applyAlignment="1">
      <alignment horizontal="center" vertical="center"/>
    </xf>
    <xf numFmtId="2" fontId="31" fillId="14" borderId="0" xfId="0" applyNumberFormat="1" applyFont="1" applyFill="1" applyAlignment="1">
      <alignment horizontal="center" vertical="center"/>
    </xf>
    <xf numFmtId="2" fontId="42" fillId="47" borderId="0" xfId="0" applyNumberFormat="1" applyFont="1" applyFill="1" applyAlignment="1">
      <alignment horizontal="center" vertical="center"/>
    </xf>
    <xf numFmtId="0" fontId="28" fillId="19" borderId="0" xfId="0" applyFont="1" applyFill="1" applyAlignment="1">
      <alignment horizontal="center"/>
    </xf>
    <xf numFmtId="0" fontId="26" fillId="46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left" vertical="center"/>
    </xf>
    <xf numFmtId="0" fontId="25" fillId="46" borderId="0" xfId="0" applyFont="1" applyFill="1" applyAlignment="1">
      <alignment horizontal="left" vertical="center"/>
    </xf>
    <xf numFmtId="0" fontId="11" fillId="9" borderId="0" xfId="0" applyFont="1" applyFill="1" applyBorder="1" applyAlignment="1">
      <alignment horizontal="center" vertical="center"/>
    </xf>
    <xf numFmtId="2" fontId="30" fillId="10" borderId="0" xfId="0" applyNumberFormat="1" applyFont="1" applyFill="1" applyBorder="1" applyAlignment="1">
      <alignment horizontal="center" vertical="center"/>
    </xf>
    <xf numFmtId="2" fontId="30" fillId="9" borderId="0" xfId="0" applyNumberFormat="1" applyFont="1" applyFill="1" applyBorder="1" applyAlignment="1">
      <alignment horizontal="center" vertical="center"/>
    </xf>
    <xf numFmtId="2" fontId="30" fillId="53" borderId="0" xfId="0" applyNumberFormat="1" applyFont="1" applyFill="1" applyBorder="1" applyAlignment="1">
      <alignment horizontal="center" vertical="center"/>
    </xf>
    <xf numFmtId="0" fontId="6" fillId="6" borderId="0" xfId="13" applyFont="1" applyFill="1" applyBorder="1" applyAlignment="1">
      <alignment horizontal="left" vertical="top"/>
    </xf>
    <xf numFmtId="0" fontId="6" fillId="4" borderId="0" xfId="13" applyFont="1" applyFill="1" applyBorder="1" applyAlignment="1">
      <alignment horizontal="left" vertical="top"/>
    </xf>
    <xf numFmtId="0" fontId="35" fillId="10" borderId="0" xfId="15" applyFont="1" applyFill="1" applyBorder="1" applyAlignment="1">
      <alignment horizontal="center" vertical="top"/>
    </xf>
    <xf numFmtId="0" fontId="39" fillId="34" borderId="0" xfId="15" quotePrefix="1" applyFont="1" applyFill="1" applyBorder="1" applyAlignment="1">
      <alignment horizontal="left" vertical="center"/>
    </xf>
    <xf numFmtId="0" fontId="35" fillId="28" borderId="0" xfId="15" quotePrefix="1" applyFont="1" applyFill="1" applyBorder="1" applyAlignment="1">
      <alignment horizontal="center" vertical="top" wrapText="1"/>
    </xf>
    <xf numFmtId="0" fontId="6" fillId="6" borderId="0" xfId="13" applyFont="1" applyFill="1" applyBorder="1" applyAlignment="1">
      <alignment horizontal="left" vertical="top" wrapText="1"/>
    </xf>
    <xf numFmtId="0" fontId="43" fillId="34" borderId="0" xfId="13" applyFont="1" applyFill="1" applyAlignment="1">
      <alignment horizontal="center"/>
    </xf>
    <xf numFmtId="0" fontId="40" fillId="34" borderId="0" xfId="13" applyFont="1" applyFill="1" applyBorder="1" applyAlignment="1">
      <alignment horizontal="center" vertical="top"/>
    </xf>
    <xf numFmtId="165" fontId="40" fillId="7" borderId="0" xfId="0" applyNumberFormat="1" applyFont="1" applyFill="1" applyBorder="1" applyAlignment="1">
      <alignment horizontal="center" vertical="center"/>
    </xf>
    <xf numFmtId="0" fontId="40" fillId="7" borderId="0" xfId="0" applyFont="1" applyFill="1" applyBorder="1" applyAlignment="1">
      <alignment horizontal="center" vertical="center"/>
    </xf>
    <xf numFmtId="165" fontId="40" fillId="29" borderId="0" xfId="0" applyNumberFormat="1" applyFont="1" applyFill="1" applyBorder="1" applyAlignment="1">
      <alignment horizontal="center" vertical="center"/>
    </xf>
    <xf numFmtId="165" fontId="40" fillId="53" borderId="0" xfId="0" applyNumberFormat="1" applyFont="1" applyFill="1" applyBorder="1" applyAlignment="1">
      <alignment horizontal="center" vertical="center"/>
    </xf>
    <xf numFmtId="0" fontId="40" fillId="53" borderId="0" xfId="0" applyFont="1" applyFill="1" applyBorder="1" applyAlignment="1">
      <alignment horizontal="center" vertical="center"/>
    </xf>
  </cellXfs>
  <cellStyles count="18">
    <cellStyle name="active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 - Style1 2" xfId="14"/>
    <cellStyle name="Normal 2" xfId="11"/>
    <cellStyle name="Normal 3" xfId="12"/>
    <cellStyle name="Normal 3 2" xfId="17"/>
    <cellStyle name="Normal 4" xfId="1"/>
    <cellStyle name="Normal 5" xfId="13"/>
    <cellStyle name="Normal 8" xfId="8"/>
    <cellStyle name="Normal_RMS Cost Templates Total" xfId="15"/>
    <cellStyle name="Percent [2]" xfId="9"/>
    <cellStyle name="Percent [2] 2" xfId="16"/>
    <cellStyle name="PSChar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57150</xdr:rowOff>
    </xdr:from>
    <xdr:to>
      <xdr:col>3</xdr:col>
      <xdr:colOff>447675</xdr:colOff>
      <xdr:row>5</xdr:row>
      <xdr:rowOff>161925</xdr:rowOff>
    </xdr:to>
    <xdr:sp macro="" textlink="">
      <xdr:nvSpPr>
        <xdr:cNvPr id="2" name="Chevron 1"/>
        <xdr:cNvSpPr/>
      </xdr:nvSpPr>
      <xdr:spPr>
        <a:xfrm rot="5400000">
          <a:off x="4352925" y="752475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152400</xdr:colOff>
      <xdr:row>4</xdr:row>
      <xdr:rowOff>38100</xdr:rowOff>
    </xdr:from>
    <xdr:to>
      <xdr:col>5</xdr:col>
      <xdr:colOff>581025</xdr:colOff>
      <xdr:row>5</xdr:row>
      <xdr:rowOff>142875</xdr:rowOff>
    </xdr:to>
    <xdr:sp macro="" textlink="">
      <xdr:nvSpPr>
        <xdr:cNvPr id="3" name="Chevron 2"/>
        <xdr:cNvSpPr/>
      </xdr:nvSpPr>
      <xdr:spPr>
        <a:xfrm rot="16200000">
          <a:off x="5705475" y="73342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8</xdr:row>
      <xdr:rowOff>66675</xdr:rowOff>
    </xdr:from>
    <xdr:to>
      <xdr:col>3</xdr:col>
      <xdr:colOff>447675</xdr:colOff>
      <xdr:row>9</xdr:row>
      <xdr:rowOff>171450</xdr:rowOff>
    </xdr:to>
    <xdr:sp macro="" textlink="">
      <xdr:nvSpPr>
        <xdr:cNvPr id="4" name="Chevron 3"/>
        <xdr:cNvSpPr/>
      </xdr:nvSpPr>
      <xdr:spPr>
        <a:xfrm rot="5400000">
          <a:off x="4352925" y="1524000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12</xdr:row>
      <xdr:rowOff>57150</xdr:rowOff>
    </xdr:from>
    <xdr:to>
      <xdr:col>3</xdr:col>
      <xdr:colOff>447675</xdr:colOff>
      <xdr:row>13</xdr:row>
      <xdr:rowOff>161925</xdr:rowOff>
    </xdr:to>
    <xdr:sp macro="" textlink="">
      <xdr:nvSpPr>
        <xdr:cNvPr id="5" name="Chevron 4"/>
        <xdr:cNvSpPr/>
      </xdr:nvSpPr>
      <xdr:spPr>
        <a:xfrm rot="5400000">
          <a:off x="4352925" y="2276475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28575</xdr:colOff>
      <xdr:row>16</xdr:row>
      <xdr:rowOff>47625</xdr:rowOff>
    </xdr:from>
    <xdr:to>
      <xdr:col>3</xdr:col>
      <xdr:colOff>457200</xdr:colOff>
      <xdr:row>17</xdr:row>
      <xdr:rowOff>152400</xdr:rowOff>
    </xdr:to>
    <xdr:sp macro="" textlink="">
      <xdr:nvSpPr>
        <xdr:cNvPr id="7" name="Chevron 6"/>
        <xdr:cNvSpPr/>
      </xdr:nvSpPr>
      <xdr:spPr>
        <a:xfrm rot="5400000">
          <a:off x="4362450" y="3028950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152400</xdr:colOff>
      <xdr:row>8</xdr:row>
      <xdr:rowOff>38100</xdr:rowOff>
    </xdr:from>
    <xdr:to>
      <xdr:col>5</xdr:col>
      <xdr:colOff>581025</xdr:colOff>
      <xdr:row>9</xdr:row>
      <xdr:rowOff>142875</xdr:rowOff>
    </xdr:to>
    <xdr:sp macro="" textlink="">
      <xdr:nvSpPr>
        <xdr:cNvPr id="8" name="Chevron 7"/>
        <xdr:cNvSpPr/>
      </xdr:nvSpPr>
      <xdr:spPr>
        <a:xfrm rot="16200000">
          <a:off x="5705475" y="149542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152400</xdr:colOff>
      <xdr:row>12</xdr:row>
      <xdr:rowOff>47625</xdr:rowOff>
    </xdr:from>
    <xdr:to>
      <xdr:col>5</xdr:col>
      <xdr:colOff>581025</xdr:colOff>
      <xdr:row>13</xdr:row>
      <xdr:rowOff>152400</xdr:rowOff>
    </xdr:to>
    <xdr:sp macro="" textlink="">
      <xdr:nvSpPr>
        <xdr:cNvPr id="9" name="Chevron 8"/>
        <xdr:cNvSpPr/>
      </xdr:nvSpPr>
      <xdr:spPr>
        <a:xfrm rot="16200000">
          <a:off x="5705475" y="2266950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161925</xdr:colOff>
      <xdr:row>16</xdr:row>
      <xdr:rowOff>38100</xdr:rowOff>
    </xdr:from>
    <xdr:to>
      <xdr:col>5</xdr:col>
      <xdr:colOff>590550</xdr:colOff>
      <xdr:row>17</xdr:row>
      <xdr:rowOff>142875</xdr:rowOff>
    </xdr:to>
    <xdr:sp macro="" textlink="">
      <xdr:nvSpPr>
        <xdr:cNvPr id="10" name="Chevron 9"/>
        <xdr:cNvSpPr/>
      </xdr:nvSpPr>
      <xdr:spPr>
        <a:xfrm rot="16200000">
          <a:off x="5715000" y="301942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M6"/>
    </sheetView>
  </sheetViews>
  <sheetFormatPr defaultRowHeight="15" x14ac:dyDescent="0.25"/>
  <cols>
    <col min="6" max="9" width="14.85546875" customWidth="1"/>
    <col min="10" max="13" width="12.28515625" customWidth="1"/>
  </cols>
  <sheetData>
    <row r="1" spans="1:13" x14ac:dyDescent="0.25"/>
    <row r="3" spans="1:13" ht="15" customHeight="1" x14ac:dyDescent="0.25">
      <c r="C3" s="127" t="s">
        <v>0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ht="15" customHeight="1" x14ac:dyDescent="0.25"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</row>
    <row r="5" spans="1:13" ht="15" customHeight="1" x14ac:dyDescent="0.25"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</row>
    <row r="6" spans="1:13" ht="15" customHeight="1" x14ac:dyDescent="0.25"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</row>
    <row r="7" spans="1:13" ht="15" customHeight="1" x14ac:dyDescent="0.25"/>
    <row r="9" spans="1:13" ht="21" x14ac:dyDescent="0.25">
      <c r="C9" s="131" t="s">
        <v>1</v>
      </c>
      <c r="D9" s="131"/>
      <c r="E9" s="131"/>
      <c r="F9" s="128" t="s">
        <v>243</v>
      </c>
      <c r="G9" s="128"/>
      <c r="H9" s="128"/>
      <c r="I9" s="128"/>
      <c r="J9" s="128"/>
      <c r="K9" s="128"/>
      <c r="L9" s="128"/>
      <c r="M9" s="128"/>
    </row>
    <row r="10" spans="1:13" ht="21" x14ac:dyDescent="0.25">
      <c r="C10" s="132" t="s">
        <v>2</v>
      </c>
      <c r="D10" s="132"/>
      <c r="E10" s="132"/>
      <c r="F10" s="129" t="s">
        <v>244</v>
      </c>
      <c r="G10" s="129"/>
      <c r="H10" s="129"/>
      <c r="I10" s="129"/>
      <c r="J10" s="129"/>
      <c r="K10" s="129"/>
      <c r="L10" s="129"/>
      <c r="M10" s="129"/>
    </row>
    <row r="11" spans="1:13" ht="18.75" x14ac:dyDescent="0.25">
      <c r="C11" s="133" t="s">
        <v>3</v>
      </c>
      <c r="D11" s="133"/>
      <c r="E11" s="133"/>
      <c r="F11" s="130" t="s">
        <v>245</v>
      </c>
      <c r="G11" s="130"/>
      <c r="H11" s="130"/>
      <c r="I11" s="130"/>
      <c r="J11" s="130"/>
      <c r="K11" s="130"/>
      <c r="L11" s="130"/>
      <c r="M11" s="130"/>
    </row>
    <row r="13" spans="1:13" ht="15" customHeight="1" x14ac:dyDescent="0.25">
      <c r="C13" s="148" t="s">
        <v>5</v>
      </c>
      <c r="D13" s="148"/>
      <c r="E13" s="148"/>
      <c r="F13" s="148"/>
      <c r="G13" s="148"/>
      <c r="H13" s="148"/>
      <c r="I13" s="148"/>
      <c r="J13" s="148"/>
      <c r="K13" s="148"/>
      <c r="L13" s="148"/>
      <c r="M13" s="148"/>
    </row>
    <row r="14" spans="1:13" ht="15" customHeight="1" x14ac:dyDescent="0.25"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</row>
    <row r="15" spans="1:13" x14ac:dyDescent="0.25">
      <c r="C15" s="3" t="s">
        <v>6</v>
      </c>
      <c r="D15" s="137" t="s">
        <v>7</v>
      </c>
      <c r="E15" s="137"/>
      <c r="F15" s="140" t="s">
        <v>8</v>
      </c>
      <c r="G15" s="140"/>
      <c r="H15" s="140"/>
      <c r="I15" s="140"/>
      <c r="J15" s="141" t="s">
        <v>9</v>
      </c>
      <c r="K15" s="141"/>
      <c r="L15" s="142" t="s">
        <v>10</v>
      </c>
      <c r="M15" s="142"/>
    </row>
    <row r="16" spans="1:13" x14ac:dyDescent="0.25">
      <c r="C16" s="2"/>
      <c r="D16" s="138"/>
      <c r="E16" s="138"/>
      <c r="F16" s="143"/>
      <c r="G16" s="143"/>
      <c r="H16" s="143"/>
      <c r="I16" s="143"/>
      <c r="J16" s="146"/>
      <c r="K16" s="146"/>
      <c r="L16" s="145"/>
      <c r="M16" s="145"/>
    </row>
    <row r="17" spans="3:13" x14ac:dyDescent="0.25">
      <c r="C17" s="1"/>
      <c r="D17" s="139"/>
      <c r="E17" s="139"/>
      <c r="F17" s="144"/>
      <c r="G17" s="144"/>
      <c r="H17" s="144"/>
      <c r="I17" s="144"/>
      <c r="J17" s="147"/>
      <c r="K17" s="147"/>
      <c r="L17" s="149"/>
      <c r="M17" s="149"/>
    </row>
    <row r="18" spans="3:13" x14ac:dyDescent="0.25">
      <c r="C18" s="2"/>
      <c r="D18" s="138"/>
      <c r="E18" s="138"/>
      <c r="F18" s="143"/>
      <c r="G18" s="143"/>
      <c r="H18" s="143"/>
      <c r="I18" s="143"/>
      <c r="J18" s="146"/>
      <c r="K18" s="146"/>
      <c r="L18" s="145"/>
      <c r="M18" s="145"/>
    </row>
    <row r="19" spans="3:13" x14ac:dyDescent="0.25">
      <c r="C19" s="1"/>
      <c r="D19" s="139"/>
      <c r="E19" s="139"/>
      <c r="F19" s="144"/>
      <c r="G19" s="144"/>
      <c r="H19" s="144"/>
      <c r="I19" s="144"/>
      <c r="J19" s="147"/>
      <c r="K19" s="147"/>
      <c r="L19" s="149"/>
      <c r="M19" s="149"/>
    </row>
    <row r="20" spans="3:13" x14ac:dyDescent="0.25">
      <c r="C20" s="2"/>
      <c r="D20" s="138"/>
      <c r="E20" s="138"/>
      <c r="F20" s="143"/>
      <c r="G20" s="143"/>
      <c r="H20" s="143"/>
      <c r="I20" s="143"/>
      <c r="J20" s="146"/>
      <c r="K20" s="146"/>
      <c r="L20" s="145"/>
      <c r="M20" s="145"/>
    </row>
    <row r="22" spans="3:13" x14ac:dyDescent="0.25">
      <c r="C22" s="134" t="s">
        <v>4</v>
      </c>
      <c r="D22" s="135"/>
      <c r="E22" s="135"/>
      <c r="F22" s="135"/>
      <c r="G22" s="135"/>
      <c r="H22" s="135"/>
      <c r="I22" s="135"/>
      <c r="J22" s="135"/>
      <c r="K22" s="135"/>
      <c r="L22" s="135"/>
      <c r="M22" s="135"/>
    </row>
    <row r="23" spans="3:13" x14ac:dyDescent="0.25"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</row>
    <row r="25" spans="3:13" x14ac:dyDescent="0.25">
      <c r="C25" s="136" t="s">
        <v>11</v>
      </c>
      <c r="D25" s="136"/>
      <c r="E25" s="136"/>
      <c r="F25" s="136"/>
      <c r="G25" s="136"/>
      <c r="H25" s="136"/>
      <c r="I25" s="136"/>
      <c r="J25" s="136"/>
      <c r="K25" s="136"/>
      <c r="L25" s="136"/>
      <c r="M25" s="136"/>
    </row>
    <row r="26" spans="3:13" x14ac:dyDescent="0.25"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</row>
  </sheetData>
  <mergeCells count="34">
    <mergeCell ref="C13:M14"/>
    <mergeCell ref="L16:M16"/>
    <mergeCell ref="L17:M17"/>
    <mergeCell ref="L18:M18"/>
    <mergeCell ref="L19:M19"/>
    <mergeCell ref="F20:I20"/>
    <mergeCell ref="J16:K16"/>
    <mergeCell ref="J17:K17"/>
    <mergeCell ref="J18:K18"/>
    <mergeCell ref="J19:K19"/>
    <mergeCell ref="J20:K20"/>
    <mergeCell ref="C22:M23"/>
    <mergeCell ref="C25:M26"/>
    <mergeCell ref="D15:E15"/>
    <mergeCell ref="D16:E16"/>
    <mergeCell ref="D17:E17"/>
    <mergeCell ref="D18:E18"/>
    <mergeCell ref="D19:E19"/>
    <mergeCell ref="D20:E20"/>
    <mergeCell ref="F15:I15"/>
    <mergeCell ref="J15:K15"/>
    <mergeCell ref="L15:M15"/>
    <mergeCell ref="F16:I16"/>
    <mergeCell ref="F17:I17"/>
    <mergeCell ref="F18:I18"/>
    <mergeCell ref="F19:I19"/>
    <mergeCell ref="L20:M20"/>
    <mergeCell ref="C3:M6"/>
    <mergeCell ref="F9:M9"/>
    <mergeCell ref="F10:M10"/>
    <mergeCell ref="F11:M11"/>
    <mergeCell ref="C9:E9"/>
    <mergeCell ref="C10:E10"/>
    <mergeCell ref="C11:E11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21"/>
  <sheetViews>
    <sheetView zoomScale="80" zoomScaleNormal="80" workbookViewId="0">
      <selection activeCell="D6" sqref="D6"/>
    </sheetView>
  </sheetViews>
  <sheetFormatPr defaultRowHeight="15" x14ac:dyDescent="0.25"/>
  <cols>
    <col min="1" max="1" width="3.5703125" customWidth="1"/>
    <col min="2" max="2" width="36.28515625" customWidth="1"/>
    <col min="3" max="3" width="11.140625" bestFit="1" customWidth="1"/>
    <col min="5" max="5" width="9.28515625" bestFit="1" customWidth="1"/>
    <col min="6" max="6" width="7.5703125" bestFit="1" customWidth="1"/>
    <col min="8" max="8" width="9.28515625" bestFit="1" customWidth="1"/>
    <col min="9" max="9" width="7.5703125" bestFit="1" customWidth="1"/>
    <col min="11" max="11" width="9.28515625" bestFit="1" customWidth="1"/>
    <col min="12" max="12" width="7.5703125" bestFit="1" customWidth="1"/>
    <col min="14" max="14" width="9.28515625" bestFit="1" customWidth="1"/>
    <col min="15" max="15" width="7.5703125" bestFit="1" customWidth="1"/>
    <col min="17" max="17" width="9.28515625" bestFit="1" customWidth="1"/>
    <col min="18" max="18" width="7.5703125" bestFit="1" customWidth="1"/>
    <col min="20" max="20" width="9.28515625" bestFit="1" customWidth="1"/>
    <col min="21" max="21" width="26" customWidth="1"/>
  </cols>
  <sheetData>
    <row r="3" spans="2:21" ht="18.75" x14ac:dyDescent="0.25">
      <c r="B3" s="201" t="s">
        <v>137</v>
      </c>
      <c r="C3" s="207" t="s">
        <v>132</v>
      </c>
      <c r="D3" s="208"/>
      <c r="E3" s="209"/>
      <c r="F3" s="210" t="s">
        <v>133</v>
      </c>
      <c r="G3" s="211"/>
      <c r="H3" s="212"/>
      <c r="I3" s="213" t="s">
        <v>134</v>
      </c>
      <c r="J3" s="214"/>
      <c r="K3" s="215"/>
      <c r="L3" s="210" t="s">
        <v>62</v>
      </c>
      <c r="M3" s="211"/>
      <c r="N3" s="212"/>
      <c r="O3" s="216" t="s">
        <v>135</v>
      </c>
      <c r="P3" s="217"/>
      <c r="Q3" s="218"/>
      <c r="R3" s="207" t="s">
        <v>136</v>
      </c>
      <c r="S3" s="208"/>
      <c r="T3" s="209"/>
      <c r="U3" s="219" t="s">
        <v>150</v>
      </c>
    </row>
    <row r="4" spans="2:21" ht="15.75" x14ac:dyDescent="0.25">
      <c r="B4" s="201"/>
      <c r="C4" s="32" t="s">
        <v>66</v>
      </c>
      <c r="D4" s="33" t="s">
        <v>67</v>
      </c>
      <c r="E4" s="43" t="s">
        <v>68</v>
      </c>
      <c r="F4" s="32" t="s">
        <v>66</v>
      </c>
      <c r="G4" s="33" t="s">
        <v>67</v>
      </c>
      <c r="H4" s="43" t="s">
        <v>68</v>
      </c>
      <c r="I4" s="32" t="s">
        <v>66</v>
      </c>
      <c r="J4" s="33" t="s">
        <v>67</v>
      </c>
      <c r="K4" s="43" t="s">
        <v>68</v>
      </c>
      <c r="L4" s="32" t="s">
        <v>66</v>
      </c>
      <c r="M4" s="33" t="s">
        <v>67</v>
      </c>
      <c r="N4" s="43" t="s">
        <v>68</v>
      </c>
      <c r="O4" s="32" t="s">
        <v>66</v>
      </c>
      <c r="P4" s="33" t="s">
        <v>67</v>
      </c>
      <c r="Q4" s="43" t="s">
        <v>68</v>
      </c>
      <c r="R4" s="32" t="s">
        <v>66</v>
      </c>
      <c r="S4" s="33" t="s">
        <v>67</v>
      </c>
      <c r="T4" s="43" t="s">
        <v>68</v>
      </c>
      <c r="U4" s="219"/>
    </row>
    <row r="5" spans="2:21" x14ac:dyDescent="0.25">
      <c r="B5" s="34" t="s">
        <v>138</v>
      </c>
      <c r="C5" s="35"/>
      <c r="D5" s="36">
        <v>1</v>
      </c>
      <c r="E5" s="44"/>
      <c r="F5" s="35"/>
      <c r="G5" s="36">
        <v>1</v>
      </c>
      <c r="H5" s="44"/>
      <c r="I5" s="35"/>
      <c r="J5" s="36">
        <v>1</v>
      </c>
      <c r="K5" s="44"/>
      <c r="L5" s="35"/>
      <c r="M5" s="36">
        <v>1</v>
      </c>
      <c r="N5" s="44"/>
      <c r="O5" s="35"/>
      <c r="P5" s="36">
        <v>1</v>
      </c>
      <c r="Q5" s="44"/>
      <c r="R5" s="35"/>
      <c r="S5" s="36">
        <v>1</v>
      </c>
      <c r="T5" s="44"/>
    </row>
    <row r="6" spans="2:21" x14ac:dyDescent="0.25">
      <c r="B6" s="34" t="s">
        <v>139</v>
      </c>
      <c r="C6" s="37"/>
      <c r="D6" s="38">
        <v>1</v>
      </c>
      <c r="E6" s="45"/>
      <c r="F6" s="37"/>
      <c r="G6" s="38">
        <v>1</v>
      </c>
      <c r="H6" s="45"/>
      <c r="I6" s="37"/>
      <c r="J6" s="38">
        <v>1</v>
      </c>
      <c r="K6" s="45"/>
      <c r="L6" s="37"/>
      <c r="M6" s="38">
        <v>1</v>
      </c>
      <c r="N6" s="45"/>
      <c r="O6" s="37"/>
      <c r="P6" s="38">
        <v>1</v>
      </c>
      <c r="Q6" s="45"/>
      <c r="R6" s="37"/>
      <c r="S6" s="38">
        <v>1</v>
      </c>
      <c r="T6" s="45"/>
    </row>
    <row r="7" spans="2:21" x14ac:dyDescent="0.25">
      <c r="B7" s="34" t="s">
        <v>141</v>
      </c>
      <c r="C7" s="35">
        <v>1</v>
      </c>
      <c r="D7" s="36">
        <v>1</v>
      </c>
      <c r="E7" s="44"/>
      <c r="F7" s="35"/>
      <c r="G7" s="36">
        <v>2</v>
      </c>
      <c r="H7" s="44"/>
      <c r="I7" s="35"/>
      <c r="J7" s="36">
        <v>2</v>
      </c>
      <c r="K7" s="44"/>
      <c r="L7" s="35"/>
      <c r="M7" s="36">
        <v>2</v>
      </c>
      <c r="N7" s="44"/>
      <c r="O7" s="35"/>
      <c r="P7" s="36"/>
      <c r="Q7" s="44">
        <v>2</v>
      </c>
      <c r="R7" s="35"/>
      <c r="S7" s="36"/>
      <c r="T7" s="44">
        <v>2</v>
      </c>
    </row>
    <row r="8" spans="2:21" x14ac:dyDescent="0.25">
      <c r="B8" s="34" t="s">
        <v>140</v>
      </c>
      <c r="C8" s="37"/>
      <c r="D8" s="38">
        <v>1</v>
      </c>
      <c r="E8" s="45"/>
      <c r="F8" s="37"/>
      <c r="G8" s="38">
        <v>1</v>
      </c>
      <c r="H8" s="45"/>
      <c r="I8" s="37"/>
      <c r="J8" s="38">
        <v>1</v>
      </c>
      <c r="K8" s="45"/>
      <c r="L8" s="37"/>
      <c r="M8" s="38">
        <v>1</v>
      </c>
      <c r="N8" s="45"/>
      <c r="O8" s="37"/>
      <c r="P8" s="38">
        <v>1</v>
      </c>
      <c r="Q8" s="45"/>
      <c r="R8" s="37"/>
      <c r="S8" s="38">
        <v>1</v>
      </c>
      <c r="T8" s="45"/>
    </row>
    <row r="9" spans="2:21" x14ac:dyDescent="0.25">
      <c r="B9" s="34" t="s">
        <v>142</v>
      </c>
      <c r="C9" s="35"/>
      <c r="D9" s="36"/>
      <c r="E9" s="44">
        <v>1</v>
      </c>
      <c r="F9" s="35"/>
      <c r="G9" s="36"/>
      <c r="H9" s="44">
        <v>1</v>
      </c>
      <c r="I9" s="35"/>
      <c r="J9" s="36">
        <v>1</v>
      </c>
      <c r="K9" s="44"/>
      <c r="L9" s="35"/>
      <c r="M9" s="36">
        <v>1</v>
      </c>
      <c r="N9" s="44"/>
      <c r="O9" s="35"/>
      <c r="P9" s="36"/>
      <c r="Q9" s="44">
        <v>1</v>
      </c>
      <c r="R9" s="35"/>
      <c r="S9" s="36"/>
      <c r="T9" s="44">
        <v>1</v>
      </c>
    </row>
    <row r="10" spans="2:21" ht="18.75" x14ac:dyDescent="0.25">
      <c r="B10" s="56" t="s">
        <v>47</v>
      </c>
      <c r="C10" s="68">
        <f t="shared" ref="C10:T10" si="0">SUM(C5:C9)</f>
        <v>1</v>
      </c>
      <c r="D10" s="69">
        <f t="shared" si="0"/>
        <v>4</v>
      </c>
      <c r="E10" s="70">
        <f t="shared" si="0"/>
        <v>1</v>
      </c>
      <c r="F10" s="68">
        <f t="shared" si="0"/>
        <v>0</v>
      </c>
      <c r="G10" s="69">
        <f t="shared" si="0"/>
        <v>5</v>
      </c>
      <c r="H10" s="70">
        <f t="shared" si="0"/>
        <v>1</v>
      </c>
      <c r="I10" s="68">
        <f t="shared" si="0"/>
        <v>0</v>
      </c>
      <c r="J10" s="69">
        <f t="shared" si="0"/>
        <v>6</v>
      </c>
      <c r="K10" s="70">
        <f t="shared" si="0"/>
        <v>0</v>
      </c>
      <c r="L10" s="68">
        <f t="shared" si="0"/>
        <v>0</v>
      </c>
      <c r="M10" s="69">
        <f t="shared" si="0"/>
        <v>6</v>
      </c>
      <c r="N10" s="70">
        <f t="shared" si="0"/>
        <v>0</v>
      </c>
      <c r="O10" s="68">
        <f t="shared" si="0"/>
        <v>0</v>
      </c>
      <c r="P10" s="69">
        <f t="shared" si="0"/>
        <v>3</v>
      </c>
      <c r="Q10" s="70">
        <f t="shared" si="0"/>
        <v>3</v>
      </c>
      <c r="R10" s="68">
        <f t="shared" si="0"/>
        <v>0</v>
      </c>
      <c r="S10" s="69">
        <f t="shared" si="0"/>
        <v>3</v>
      </c>
      <c r="T10" s="70">
        <f t="shared" si="0"/>
        <v>3</v>
      </c>
    </row>
    <row r="11" spans="2:21" ht="18.75" x14ac:dyDescent="0.25">
      <c r="B11" s="46" t="s">
        <v>239</v>
      </c>
      <c r="C11" s="71">
        <f>C10*'Baseline-Configuration'!G6</f>
        <v>3</v>
      </c>
      <c r="D11" s="72">
        <f>D10*'Baseline-Configuration'!H6</f>
        <v>20</v>
      </c>
      <c r="E11" s="73">
        <f>E10*'Baseline-Configuration'!I6</f>
        <v>10</v>
      </c>
      <c r="F11" s="71">
        <f>F10*'Baseline-Configuration'!G6</f>
        <v>0</v>
      </c>
      <c r="G11" s="72">
        <f>G10*'Baseline-Configuration'!H6</f>
        <v>25</v>
      </c>
      <c r="H11" s="73">
        <f>H10*'Baseline-Configuration'!I6</f>
        <v>10</v>
      </c>
      <c r="I11" s="71">
        <f>I10*'Baseline-Configuration'!G6</f>
        <v>0</v>
      </c>
      <c r="J11" s="72">
        <f>J10*'Baseline-Configuration'!H6</f>
        <v>30</v>
      </c>
      <c r="K11" s="73">
        <f>K10*'Baseline-Configuration'!I6</f>
        <v>0</v>
      </c>
      <c r="L11" s="71">
        <f>L10*'Baseline-Configuration'!G6</f>
        <v>0</v>
      </c>
      <c r="M11" s="72">
        <f>M10*'Baseline-Configuration'!H6</f>
        <v>30</v>
      </c>
      <c r="N11" s="73">
        <f>N10*'Baseline-Configuration'!I6</f>
        <v>0</v>
      </c>
      <c r="O11" s="71">
        <f>O10*'Baseline-Configuration'!G6</f>
        <v>0</v>
      </c>
      <c r="P11" s="72">
        <f>P10*'Baseline-Configuration'!H6</f>
        <v>15</v>
      </c>
      <c r="Q11" s="73">
        <f>Q10*'Baseline-Configuration'!I6</f>
        <v>30</v>
      </c>
      <c r="R11" s="71">
        <f>R10*'Baseline-Configuration'!G6</f>
        <v>0</v>
      </c>
      <c r="S11" s="72">
        <f>S10*'Baseline-Configuration'!H6</f>
        <v>15</v>
      </c>
      <c r="T11" s="73">
        <f>T10*'Baseline-Configuration'!I6</f>
        <v>30</v>
      </c>
    </row>
    <row r="12" spans="2:21" ht="18.75" x14ac:dyDescent="0.25">
      <c r="B12" s="47" t="s">
        <v>222</v>
      </c>
      <c r="C12" s="74">
        <f>(('Project-Configuration'!L4*C11)+C11)</f>
        <v>2.7</v>
      </c>
      <c r="D12" s="75">
        <f>('Project-Configuration'!L4*D11)+D11</f>
        <v>18</v>
      </c>
      <c r="E12" s="29">
        <f>('Project-Configuration'!L4*E11)+E11</f>
        <v>9</v>
      </c>
      <c r="F12" s="74">
        <f>(('Project-Configuration'!L7*F11)+F11)</f>
        <v>0</v>
      </c>
      <c r="G12" s="75">
        <f>('Project-Configuration'!L7*G11)+G11</f>
        <v>32.5</v>
      </c>
      <c r="H12" s="29">
        <f>('Project-Configuration'!L7*H11)+H11</f>
        <v>13</v>
      </c>
      <c r="I12" s="74">
        <f>('Project-Configuration'!L7*I11)+I11</f>
        <v>0</v>
      </c>
      <c r="J12" s="75">
        <f>('Project-Configuration'!L7*J11)+J11</f>
        <v>39</v>
      </c>
      <c r="K12" s="29">
        <f>('Project-Configuration'!L7*K11)+K11</f>
        <v>0</v>
      </c>
      <c r="L12" s="74">
        <f>('Project-Configuration'!L7*L11)+L11</f>
        <v>0</v>
      </c>
      <c r="M12" s="75">
        <f>('Project-Configuration'!L7*M11)+M11</f>
        <v>39</v>
      </c>
      <c r="N12" s="29">
        <f>('Project-Configuration'!L7*N11)+N11</f>
        <v>0</v>
      </c>
      <c r="O12" s="74">
        <f>('Project-Configuration'!L7*O11)+O11</f>
        <v>0</v>
      </c>
      <c r="P12" s="75">
        <f>('Project-Configuration'!L7*P11)+P11</f>
        <v>19.5</v>
      </c>
      <c r="Q12" s="29">
        <f>('Project-Configuration'!L7*Q11)+Q11</f>
        <v>39</v>
      </c>
      <c r="R12" s="74">
        <f>(('Project-Configuration'!L10*R11)+R11)</f>
        <v>0</v>
      </c>
      <c r="S12" s="75">
        <f>('Project-Configuration'!L10*S11)+S11</f>
        <v>15</v>
      </c>
      <c r="T12" s="29">
        <f>('Project-Configuration'!L10*T11)+T11</f>
        <v>30</v>
      </c>
    </row>
    <row r="13" spans="2:21" ht="21" x14ac:dyDescent="0.35">
      <c r="B13" s="48" t="s">
        <v>148</v>
      </c>
      <c r="C13" s="198">
        <f>((C12+D12+E12)*'Project-Configuration'!K40)+(C12+D12+E12)</f>
        <v>33.263999999999996</v>
      </c>
      <c r="D13" s="198"/>
      <c r="E13" s="198"/>
      <c r="F13" s="197">
        <f>F12+G12+H12</f>
        <v>45.5</v>
      </c>
      <c r="G13" s="197"/>
      <c r="H13" s="197"/>
      <c r="I13" s="198">
        <f>I12+J12+K12</f>
        <v>39</v>
      </c>
      <c r="J13" s="198"/>
      <c r="K13" s="198"/>
      <c r="L13" s="197">
        <f>L12+M12+N12</f>
        <v>39</v>
      </c>
      <c r="M13" s="197"/>
      <c r="N13" s="197"/>
      <c r="O13" s="198">
        <f>O12+P12+Q12</f>
        <v>58.5</v>
      </c>
      <c r="P13" s="198"/>
      <c r="Q13" s="198"/>
      <c r="R13" s="197">
        <f>R12+S12+T12</f>
        <v>45</v>
      </c>
      <c r="S13" s="197"/>
      <c r="T13" s="197"/>
    </row>
    <row r="14" spans="2:21" ht="15" customHeight="1" x14ac:dyDescent="0.25">
      <c r="B14" s="206" t="s">
        <v>149</v>
      </c>
      <c r="C14" s="200">
        <f>C13+F13+I13+L13+O13+R13</f>
        <v>260.26400000000001</v>
      </c>
      <c r="D14" s="200"/>
      <c r="E14" s="200"/>
    </row>
    <row r="15" spans="2:21" ht="15" customHeight="1" x14ac:dyDescent="0.25">
      <c r="B15" s="206"/>
      <c r="C15" s="200"/>
      <c r="D15" s="200"/>
      <c r="E15" s="200"/>
    </row>
    <row r="17" spans="3:6" x14ac:dyDescent="0.25">
      <c r="C17" s="199" t="s">
        <v>143</v>
      </c>
      <c r="D17" s="202" t="s">
        <v>144</v>
      </c>
      <c r="E17" s="202"/>
      <c r="F17" s="202"/>
    </row>
    <row r="18" spans="3:6" x14ac:dyDescent="0.25">
      <c r="C18" s="199"/>
      <c r="D18" s="202"/>
      <c r="E18" s="202"/>
      <c r="F18" s="202"/>
    </row>
    <row r="19" spans="3:6" x14ac:dyDescent="0.25">
      <c r="C19" s="39" t="s">
        <v>66</v>
      </c>
      <c r="D19" s="203" t="s">
        <v>145</v>
      </c>
      <c r="E19" s="203"/>
      <c r="F19" s="203"/>
    </row>
    <row r="20" spans="3:6" x14ac:dyDescent="0.25">
      <c r="C20" s="40" t="s">
        <v>67</v>
      </c>
      <c r="D20" s="204" t="s">
        <v>146</v>
      </c>
      <c r="E20" s="204"/>
      <c r="F20" s="204"/>
    </row>
    <row r="21" spans="3:6" x14ac:dyDescent="0.25">
      <c r="C21" s="41" t="s">
        <v>68</v>
      </c>
      <c r="D21" s="205" t="s">
        <v>147</v>
      </c>
      <c r="E21" s="205"/>
      <c r="F21" s="205"/>
    </row>
  </sheetData>
  <mergeCells count="21">
    <mergeCell ref="I3:K3"/>
    <mergeCell ref="L3:N3"/>
    <mergeCell ref="O3:Q3"/>
    <mergeCell ref="R3:T3"/>
    <mergeCell ref="U3:U4"/>
    <mergeCell ref="B3:B4"/>
    <mergeCell ref="D17:F18"/>
    <mergeCell ref="D19:F19"/>
    <mergeCell ref="D20:F20"/>
    <mergeCell ref="D21:F21"/>
    <mergeCell ref="C13:E13"/>
    <mergeCell ref="F13:H13"/>
    <mergeCell ref="B14:B15"/>
    <mergeCell ref="C3:E3"/>
    <mergeCell ref="F3:H3"/>
    <mergeCell ref="L13:N13"/>
    <mergeCell ref="I13:K13"/>
    <mergeCell ref="O13:Q13"/>
    <mergeCell ref="R13:T13"/>
    <mergeCell ref="C17:C18"/>
    <mergeCell ref="C14:E15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3"/>
  <sheetViews>
    <sheetView topLeftCell="E1" workbookViewId="0">
      <selection activeCell="B12" sqref="B12"/>
    </sheetView>
  </sheetViews>
  <sheetFormatPr defaultRowHeight="15" x14ac:dyDescent="0.25"/>
  <cols>
    <col min="1" max="1" width="3.5703125" customWidth="1"/>
    <col min="2" max="2" width="36.28515625" customWidth="1"/>
    <col min="3" max="3" width="11.140625" bestFit="1" customWidth="1"/>
    <col min="5" max="5" width="9.28515625" bestFit="1" customWidth="1"/>
    <col min="6" max="6" width="7.5703125" bestFit="1" customWidth="1"/>
    <col min="8" max="8" width="9.28515625" bestFit="1" customWidth="1"/>
    <col min="9" max="9" width="7.5703125" bestFit="1" customWidth="1"/>
    <col min="11" max="11" width="9.28515625" bestFit="1" customWidth="1"/>
    <col min="12" max="12" width="7.5703125" bestFit="1" customWidth="1"/>
    <col min="14" max="14" width="9.28515625" bestFit="1" customWidth="1"/>
    <col min="15" max="15" width="7.5703125" bestFit="1" customWidth="1"/>
    <col min="17" max="17" width="9.28515625" bestFit="1" customWidth="1"/>
    <col min="18" max="18" width="7.5703125" bestFit="1" customWidth="1"/>
    <col min="20" max="20" width="9.28515625" bestFit="1" customWidth="1"/>
    <col min="21" max="21" width="26" customWidth="1"/>
  </cols>
  <sheetData>
    <row r="3" spans="2:21" ht="18.75" x14ac:dyDescent="0.25">
      <c r="B3" s="201" t="s">
        <v>137</v>
      </c>
      <c r="C3" s="207" t="s">
        <v>132</v>
      </c>
      <c r="D3" s="208"/>
      <c r="E3" s="209"/>
      <c r="F3" s="210" t="s">
        <v>133</v>
      </c>
      <c r="G3" s="211"/>
      <c r="H3" s="212"/>
      <c r="I3" s="213" t="s">
        <v>134</v>
      </c>
      <c r="J3" s="214"/>
      <c r="K3" s="215"/>
      <c r="L3" s="210" t="s">
        <v>62</v>
      </c>
      <c r="M3" s="211"/>
      <c r="N3" s="212"/>
      <c r="O3" s="216" t="s">
        <v>135</v>
      </c>
      <c r="P3" s="217"/>
      <c r="Q3" s="218"/>
      <c r="R3" s="207" t="s">
        <v>136</v>
      </c>
      <c r="S3" s="208"/>
      <c r="T3" s="209"/>
      <c r="U3" s="219" t="s">
        <v>150</v>
      </c>
    </row>
    <row r="4" spans="2:21" ht="15.75" x14ac:dyDescent="0.25">
      <c r="B4" s="201"/>
      <c r="C4" s="32" t="s">
        <v>66</v>
      </c>
      <c r="D4" s="33" t="s">
        <v>67</v>
      </c>
      <c r="E4" s="43" t="s">
        <v>68</v>
      </c>
      <c r="F4" s="32" t="s">
        <v>66</v>
      </c>
      <c r="G4" s="33" t="s">
        <v>67</v>
      </c>
      <c r="H4" s="43" t="s">
        <v>68</v>
      </c>
      <c r="I4" s="32" t="s">
        <v>66</v>
      </c>
      <c r="J4" s="33" t="s">
        <v>67</v>
      </c>
      <c r="K4" s="43" t="s">
        <v>68</v>
      </c>
      <c r="L4" s="32" t="s">
        <v>66</v>
      </c>
      <c r="M4" s="33" t="s">
        <v>67</v>
      </c>
      <c r="N4" s="43" t="s">
        <v>68</v>
      </c>
      <c r="O4" s="32" t="s">
        <v>66</v>
      </c>
      <c r="P4" s="33" t="s">
        <v>67</v>
      </c>
      <c r="Q4" s="43" t="s">
        <v>68</v>
      </c>
      <c r="R4" s="32" t="s">
        <v>66</v>
      </c>
      <c r="S4" s="33" t="s">
        <v>67</v>
      </c>
      <c r="T4" s="43" t="s">
        <v>68</v>
      </c>
      <c r="U4" s="219"/>
    </row>
    <row r="5" spans="2:21" x14ac:dyDescent="0.25">
      <c r="B5" s="34" t="s">
        <v>159</v>
      </c>
      <c r="C5" s="35"/>
      <c r="D5" s="36">
        <v>1</v>
      </c>
      <c r="E5" s="44"/>
      <c r="F5" s="35"/>
      <c r="G5" s="36">
        <v>1</v>
      </c>
      <c r="H5" s="44"/>
      <c r="I5" s="35"/>
      <c r="J5" s="36">
        <v>1</v>
      </c>
      <c r="K5" s="44"/>
      <c r="L5" s="35"/>
      <c r="M5" s="36">
        <v>1</v>
      </c>
      <c r="N5" s="44"/>
      <c r="O5" s="35"/>
      <c r="P5" s="36">
        <v>1</v>
      </c>
      <c r="Q5" s="44"/>
      <c r="R5" s="35"/>
      <c r="S5" s="36">
        <v>1</v>
      </c>
      <c r="T5" s="44"/>
    </row>
    <row r="6" spans="2:21" x14ac:dyDescent="0.25">
      <c r="B6" s="34" t="s">
        <v>160</v>
      </c>
      <c r="C6" s="37"/>
      <c r="D6" s="38">
        <v>1</v>
      </c>
      <c r="E6" s="45"/>
      <c r="F6" s="37"/>
      <c r="G6" s="38">
        <v>1</v>
      </c>
      <c r="H6" s="45"/>
      <c r="I6" s="37"/>
      <c r="J6" s="38">
        <v>1</v>
      </c>
      <c r="K6" s="45"/>
      <c r="L6" s="37"/>
      <c r="M6" s="38">
        <v>1</v>
      </c>
      <c r="N6" s="45"/>
      <c r="O6" s="37"/>
      <c r="P6" s="38">
        <v>1</v>
      </c>
      <c r="Q6" s="45"/>
      <c r="R6" s="37"/>
      <c r="S6" s="38">
        <v>1</v>
      </c>
      <c r="T6" s="45"/>
    </row>
    <row r="7" spans="2:21" x14ac:dyDescent="0.25">
      <c r="B7" s="34" t="s">
        <v>161</v>
      </c>
      <c r="C7" s="35">
        <v>1</v>
      </c>
      <c r="D7" s="36">
        <v>1</v>
      </c>
      <c r="E7" s="44"/>
      <c r="F7" s="35"/>
      <c r="G7" s="36">
        <v>2</v>
      </c>
      <c r="H7" s="44"/>
      <c r="I7" s="35"/>
      <c r="J7" s="36">
        <v>2</v>
      </c>
      <c r="K7" s="44"/>
      <c r="L7" s="35"/>
      <c r="M7" s="36">
        <v>2</v>
      </c>
      <c r="N7" s="44"/>
      <c r="O7" s="35"/>
      <c r="P7" s="36"/>
      <c r="Q7" s="44">
        <v>2</v>
      </c>
      <c r="R7" s="35"/>
      <c r="S7" s="36"/>
      <c r="T7" s="44">
        <v>2</v>
      </c>
    </row>
    <row r="8" spans="2:21" x14ac:dyDescent="0.25">
      <c r="B8" s="34" t="s">
        <v>162</v>
      </c>
      <c r="C8" s="37"/>
      <c r="D8" s="38">
        <v>1</v>
      </c>
      <c r="E8" s="45"/>
      <c r="F8" s="37"/>
      <c r="G8" s="38">
        <v>1</v>
      </c>
      <c r="H8" s="45"/>
      <c r="I8" s="37"/>
      <c r="J8" s="38">
        <v>1</v>
      </c>
      <c r="K8" s="45"/>
      <c r="L8" s="37"/>
      <c r="M8" s="38">
        <v>1</v>
      </c>
      <c r="N8" s="45"/>
      <c r="O8" s="37"/>
      <c r="P8" s="38">
        <v>1</v>
      </c>
      <c r="Q8" s="45"/>
      <c r="R8" s="37"/>
      <c r="S8" s="38">
        <v>1</v>
      </c>
      <c r="T8" s="45"/>
    </row>
    <row r="9" spans="2:21" x14ac:dyDescent="0.25">
      <c r="B9" s="34" t="s">
        <v>163</v>
      </c>
      <c r="C9" s="35"/>
      <c r="D9" s="36"/>
      <c r="E9" s="44">
        <v>1</v>
      </c>
      <c r="F9" s="35"/>
      <c r="G9" s="36"/>
      <c r="H9" s="44">
        <v>1</v>
      </c>
      <c r="I9" s="35"/>
      <c r="J9" s="36">
        <v>1</v>
      </c>
      <c r="K9" s="44"/>
      <c r="L9" s="35"/>
      <c r="M9" s="36">
        <v>1</v>
      </c>
      <c r="N9" s="44"/>
      <c r="O9" s="35"/>
      <c r="P9" s="36"/>
      <c r="Q9" s="44">
        <v>1</v>
      </c>
      <c r="R9" s="35"/>
      <c r="S9" s="36"/>
      <c r="T9" s="44">
        <v>1</v>
      </c>
    </row>
    <row r="10" spans="2:21" x14ac:dyDescent="0.25">
      <c r="B10" s="34" t="s">
        <v>164</v>
      </c>
      <c r="C10" s="37"/>
      <c r="D10" s="38">
        <v>1</v>
      </c>
      <c r="E10" s="45"/>
      <c r="F10" s="37"/>
      <c r="G10" s="38">
        <v>1</v>
      </c>
      <c r="H10" s="45"/>
      <c r="I10" s="37"/>
      <c r="J10" s="38">
        <v>1</v>
      </c>
      <c r="K10" s="45"/>
      <c r="L10" s="37"/>
      <c r="M10" s="38">
        <v>1</v>
      </c>
      <c r="N10" s="45"/>
      <c r="O10" s="37"/>
      <c r="P10" s="38">
        <v>1</v>
      </c>
      <c r="Q10" s="45"/>
      <c r="R10" s="37"/>
      <c r="S10" s="38">
        <v>1</v>
      </c>
      <c r="T10" s="45"/>
    </row>
    <row r="11" spans="2:21" x14ac:dyDescent="0.25">
      <c r="B11" s="34" t="s">
        <v>165</v>
      </c>
      <c r="C11" s="54">
        <v>2</v>
      </c>
      <c r="D11" s="36"/>
      <c r="E11" s="55"/>
      <c r="F11" s="54"/>
      <c r="G11" s="36">
        <v>2</v>
      </c>
      <c r="H11" s="55"/>
      <c r="I11" s="54"/>
      <c r="J11" s="36"/>
      <c r="K11" s="55">
        <v>3</v>
      </c>
      <c r="L11" s="54"/>
      <c r="M11" s="36"/>
      <c r="N11" s="55">
        <v>2</v>
      </c>
      <c r="O11" s="54">
        <v>1</v>
      </c>
      <c r="P11" s="36">
        <v>2</v>
      </c>
      <c r="Q11" s="55">
        <v>1</v>
      </c>
      <c r="R11" s="54">
        <v>1</v>
      </c>
      <c r="S11" s="36">
        <v>2</v>
      </c>
      <c r="T11" s="55">
        <v>1</v>
      </c>
    </row>
    <row r="12" spans="2:21" ht="18.75" x14ac:dyDescent="0.25">
      <c r="B12" s="56" t="s">
        <v>47</v>
      </c>
      <c r="C12" s="68">
        <f t="shared" ref="C12:T12" si="0">SUM(C5:C11)</f>
        <v>3</v>
      </c>
      <c r="D12" s="69">
        <f t="shared" si="0"/>
        <v>5</v>
      </c>
      <c r="E12" s="70">
        <f t="shared" si="0"/>
        <v>1</v>
      </c>
      <c r="F12" s="68">
        <f t="shared" si="0"/>
        <v>0</v>
      </c>
      <c r="G12" s="69">
        <f t="shared" si="0"/>
        <v>8</v>
      </c>
      <c r="H12" s="70">
        <f t="shared" si="0"/>
        <v>1</v>
      </c>
      <c r="I12" s="68">
        <f t="shared" si="0"/>
        <v>0</v>
      </c>
      <c r="J12" s="69">
        <f t="shared" si="0"/>
        <v>7</v>
      </c>
      <c r="K12" s="70">
        <f t="shared" si="0"/>
        <v>3</v>
      </c>
      <c r="L12" s="68">
        <f t="shared" si="0"/>
        <v>0</v>
      </c>
      <c r="M12" s="69">
        <f t="shared" si="0"/>
        <v>7</v>
      </c>
      <c r="N12" s="70">
        <f t="shared" si="0"/>
        <v>2</v>
      </c>
      <c r="O12" s="68">
        <f t="shared" si="0"/>
        <v>1</v>
      </c>
      <c r="P12" s="69">
        <f t="shared" si="0"/>
        <v>6</v>
      </c>
      <c r="Q12" s="70">
        <f t="shared" si="0"/>
        <v>4</v>
      </c>
      <c r="R12" s="68">
        <f t="shared" si="0"/>
        <v>1</v>
      </c>
      <c r="S12" s="69">
        <f t="shared" si="0"/>
        <v>6</v>
      </c>
      <c r="T12" s="70">
        <f t="shared" si="0"/>
        <v>4</v>
      </c>
    </row>
    <row r="13" spans="2:21" ht="18.75" x14ac:dyDescent="0.25">
      <c r="B13" s="46" t="s">
        <v>151</v>
      </c>
      <c r="C13" s="71">
        <f>C12*'Baseline-Configuration'!G6</f>
        <v>9</v>
      </c>
      <c r="D13" s="72">
        <f>D12*'Baseline-Configuration'!H6</f>
        <v>25</v>
      </c>
      <c r="E13" s="73">
        <f>E12*'Baseline-Configuration'!I6</f>
        <v>10</v>
      </c>
      <c r="F13" s="71">
        <f>F12*'Baseline-Configuration'!G6</f>
        <v>0</v>
      </c>
      <c r="G13" s="72">
        <f>G12*'Baseline-Configuration'!H6</f>
        <v>40</v>
      </c>
      <c r="H13" s="73">
        <f>H12*'Baseline-Configuration'!I6</f>
        <v>10</v>
      </c>
      <c r="I13" s="71">
        <f>I12*'Baseline-Configuration'!G6</f>
        <v>0</v>
      </c>
      <c r="J13" s="72">
        <f>J12*'Baseline-Configuration'!H6</f>
        <v>35</v>
      </c>
      <c r="K13" s="73">
        <f>K12*'Baseline-Configuration'!I6</f>
        <v>30</v>
      </c>
      <c r="L13" s="71">
        <f>L12*'Baseline-Configuration'!G6</f>
        <v>0</v>
      </c>
      <c r="M13" s="72">
        <f>M12*'Baseline-Configuration'!H6</f>
        <v>35</v>
      </c>
      <c r="N13" s="73">
        <f>N12*'Baseline-Configuration'!I6</f>
        <v>20</v>
      </c>
      <c r="O13" s="71">
        <f>O12*'Baseline-Configuration'!G6</f>
        <v>3</v>
      </c>
      <c r="P13" s="72">
        <f>P12*'Baseline-Configuration'!H6</f>
        <v>30</v>
      </c>
      <c r="Q13" s="73">
        <f>Q12*'Baseline-Configuration'!I6</f>
        <v>40</v>
      </c>
      <c r="R13" s="71">
        <f>R12*'Baseline-Configuration'!G6</f>
        <v>3</v>
      </c>
      <c r="S13" s="72">
        <f>S12*'Baseline-Configuration'!H6</f>
        <v>30</v>
      </c>
      <c r="T13" s="73">
        <f>T12*'Baseline-Configuration'!I6</f>
        <v>40</v>
      </c>
    </row>
    <row r="14" spans="2:21" ht="18.75" x14ac:dyDescent="0.25">
      <c r="B14" s="47" t="s">
        <v>152</v>
      </c>
      <c r="C14" s="74">
        <f>(('Project-Configuration'!L4*C13)+C13)</f>
        <v>8.1</v>
      </c>
      <c r="D14" s="75">
        <f>('Project-Configuration'!L4*D13)+D13</f>
        <v>22.5</v>
      </c>
      <c r="E14" s="29">
        <f>('Project-Configuration'!L4*E13)+E13</f>
        <v>9</v>
      </c>
      <c r="F14" s="74">
        <f>(('Project-Configuration'!L7*F13)+F13)</f>
        <v>0</v>
      </c>
      <c r="G14" s="75">
        <f>('Project-Configuration'!L7*G13)+G13</f>
        <v>52</v>
      </c>
      <c r="H14" s="29">
        <f>('Project-Configuration'!L7*H13)+H13</f>
        <v>13</v>
      </c>
      <c r="I14" s="74">
        <f>('Project-Configuration'!L7*I13)+I13</f>
        <v>0</v>
      </c>
      <c r="J14" s="75">
        <f>('Project-Configuration'!L7*J13)+J13</f>
        <v>45.5</v>
      </c>
      <c r="K14" s="29">
        <f>('Project-Configuration'!L7*K13)+K13</f>
        <v>39</v>
      </c>
      <c r="L14" s="74">
        <f>('Project-Configuration'!L7*L13)+L13</f>
        <v>0</v>
      </c>
      <c r="M14" s="75">
        <f>('Project-Configuration'!L7*M13)+M13</f>
        <v>45.5</v>
      </c>
      <c r="N14" s="29">
        <f>('Project-Configuration'!L7*N13)+N13</f>
        <v>26</v>
      </c>
      <c r="O14" s="74">
        <f>('Project-Configuration'!L7*O13)+O13</f>
        <v>3.9</v>
      </c>
      <c r="P14" s="75">
        <f>('Project-Configuration'!L7*P13)+P13</f>
        <v>39</v>
      </c>
      <c r="Q14" s="29">
        <f>('Project-Configuration'!L7*Q13)+Q13</f>
        <v>52</v>
      </c>
      <c r="R14" s="74">
        <f>(('Project-Configuration'!L10*R13)+R13)</f>
        <v>3</v>
      </c>
      <c r="S14" s="75">
        <f>('Project-Configuration'!L10*S13)+S13</f>
        <v>30</v>
      </c>
      <c r="T14" s="29">
        <f>('Project-Configuration'!L10*T13)+T13</f>
        <v>40</v>
      </c>
    </row>
    <row r="15" spans="2:21" ht="21" x14ac:dyDescent="0.35">
      <c r="B15" s="48" t="s">
        <v>148</v>
      </c>
      <c r="C15" s="198">
        <f>((C14+D14+E14)*'Project-Configuration'!K40)+(C14+D14+E14)</f>
        <v>44.352000000000004</v>
      </c>
      <c r="D15" s="198"/>
      <c r="E15" s="198"/>
      <c r="F15" s="197">
        <f>F14+G14+H14</f>
        <v>65</v>
      </c>
      <c r="G15" s="197"/>
      <c r="H15" s="197"/>
      <c r="I15" s="198">
        <f>I14+J14+K14</f>
        <v>84.5</v>
      </c>
      <c r="J15" s="198"/>
      <c r="K15" s="198"/>
      <c r="L15" s="197">
        <f>L14+M14+N14</f>
        <v>71.5</v>
      </c>
      <c r="M15" s="197"/>
      <c r="N15" s="197"/>
      <c r="O15" s="198">
        <f>O14+P14+Q14</f>
        <v>94.9</v>
      </c>
      <c r="P15" s="198"/>
      <c r="Q15" s="198"/>
      <c r="R15" s="197">
        <f>R14+S14+T14</f>
        <v>73</v>
      </c>
      <c r="S15" s="197"/>
      <c r="T15" s="197"/>
    </row>
    <row r="16" spans="2:21" x14ac:dyDescent="0.25">
      <c r="B16" s="206" t="s">
        <v>149</v>
      </c>
      <c r="C16" s="200">
        <f>C15+F15+I15+L15+O15+R15</f>
        <v>433.25199999999995</v>
      </c>
      <c r="D16" s="200"/>
      <c r="E16" s="200"/>
    </row>
    <row r="17" spans="2:6" x14ac:dyDescent="0.25">
      <c r="B17" s="206"/>
      <c r="C17" s="200"/>
      <c r="D17" s="200"/>
      <c r="E17" s="200"/>
    </row>
    <row r="19" spans="2:6" x14ac:dyDescent="0.25">
      <c r="C19" s="199" t="s">
        <v>143</v>
      </c>
      <c r="D19" s="202" t="s">
        <v>144</v>
      </c>
      <c r="E19" s="202"/>
      <c r="F19" s="202"/>
    </row>
    <row r="20" spans="2:6" x14ac:dyDescent="0.25">
      <c r="C20" s="199"/>
      <c r="D20" s="202"/>
      <c r="E20" s="202"/>
      <c r="F20" s="202"/>
    </row>
    <row r="21" spans="2:6" x14ac:dyDescent="0.25">
      <c r="C21" s="39" t="s">
        <v>66</v>
      </c>
      <c r="D21" s="203" t="s">
        <v>145</v>
      </c>
      <c r="E21" s="203"/>
      <c r="F21" s="203"/>
    </row>
    <row r="22" spans="2:6" x14ac:dyDescent="0.25">
      <c r="C22" s="40" t="s">
        <v>67</v>
      </c>
      <c r="D22" s="204" t="s">
        <v>146</v>
      </c>
      <c r="E22" s="204"/>
      <c r="F22" s="204"/>
    </row>
    <row r="23" spans="2:6" x14ac:dyDescent="0.25">
      <c r="C23" s="41" t="s">
        <v>68</v>
      </c>
      <c r="D23" s="205" t="s">
        <v>147</v>
      </c>
      <c r="E23" s="205"/>
      <c r="F23" s="205"/>
    </row>
  </sheetData>
  <mergeCells count="21">
    <mergeCell ref="D23:F23"/>
    <mergeCell ref="B16:B17"/>
    <mergeCell ref="C16:E17"/>
    <mergeCell ref="C19:C20"/>
    <mergeCell ref="D19:F20"/>
    <mergeCell ref="D21:F21"/>
    <mergeCell ref="D22:F22"/>
    <mergeCell ref="R3:T3"/>
    <mergeCell ref="U3:U4"/>
    <mergeCell ref="C15:E15"/>
    <mergeCell ref="F15:H15"/>
    <mergeCell ref="I15:K15"/>
    <mergeCell ref="L15:N15"/>
    <mergeCell ref="O15:Q15"/>
    <mergeCell ref="R15:T15"/>
    <mergeCell ref="O3:Q3"/>
    <mergeCell ref="B3:B4"/>
    <mergeCell ref="C3:E3"/>
    <mergeCell ref="F3:H3"/>
    <mergeCell ref="I3:K3"/>
    <mergeCell ref="L3:N3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A21" zoomScale="80" zoomScaleNormal="80" workbookViewId="0">
      <selection activeCell="C35" sqref="C35:D35"/>
    </sheetView>
  </sheetViews>
  <sheetFormatPr defaultRowHeight="15" x14ac:dyDescent="0.25"/>
  <cols>
    <col min="3" max="4" width="38.85546875" customWidth="1"/>
    <col min="5" max="5" width="22.5703125" customWidth="1"/>
    <col min="6" max="6" width="24.7109375" customWidth="1"/>
    <col min="7" max="7" width="25.28515625" customWidth="1"/>
  </cols>
  <sheetData>
    <row r="2" spans="3:8" x14ac:dyDescent="0.25">
      <c r="C2" s="242" t="s">
        <v>38</v>
      </c>
      <c r="D2" s="242"/>
      <c r="E2" s="242"/>
      <c r="F2" s="242"/>
      <c r="G2" s="242"/>
    </row>
    <row r="3" spans="3:8" ht="20.25" customHeight="1" x14ac:dyDescent="0.25">
      <c r="C3" s="242"/>
      <c r="D3" s="242"/>
      <c r="E3" s="242"/>
      <c r="F3" s="242"/>
      <c r="G3" s="242"/>
    </row>
    <row r="5" spans="3:8" ht="26.25" x14ac:dyDescent="0.35">
      <c r="C5" s="226" t="s">
        <v>193</v>
      </c>
      <c r="D5" s="226"/>
      <c r="E5" s="222" t="s">
        <v>126</v>
      </c>
      <c r="F5" s="222"/>
      <c r="G5" s="222"/>
      <c r="H5" t="s">
        <v>236</v>
      </c>
    </row>
    <row r="6" spans="3:8" ht="21" x14ac:dyDescent="0.25">
      <c r="C6" s="220" t="s">
        <v>166</v>
      </c>
      <c r="D6" s="220"/>
      <c r="E6" s="223">
        <f>ROUND('Module-1'!C14, 2)</f>
        <v>260.26</v>
      </c>
      <c r="F6" s="223"/>
      <c r="G6" s="223"/>
    </row>
    <row r="7" spans="3:8" ht="21" x14ac:dyDescent="0.25">
      <c r="C7" s="227" t="s">
        <v>167</v>
      </c>
      <c r="D7" s="227"/>
      <c r="E7" s="224">
        <f>ROUND('Module-2'!C16, 2)</f>
        <v>433.25</v>
      </c>
      <c r="F7" s="224"/>
      <c r="G7" s="224"/>
    </row>
    <row r="8" spans="3:8" ht="15" customHeight="1" x14ac:dyDescent="0.25">
      <c r="C8" s="228" t="s">
        <v>168</v>
      </c>
      <c r="D8" s="228"/>
      <c r="E8" s="225">
        <f>ROUND(E7+E6, 2)</f>
        <v>693.51</v>
      </c>
      <c r="F8" s="225"/>
      <c r="G8" s="225"/>
    </row>
    <row r="9" spans="3:8" ht="15" customHeight="1" x14ac:dyDescent="0.25">
      <c r="C9" s="228"/>
      <c r="D9" s="228"/>
      <c r="E9" s="225"/>
      <c r="F9" s="225"/>
      <c r="G9" s="225"/>
    </row>
    <row r="10" spans="3:8" ht="21" x14ac:dyDescent="0.25">
      <c r="C10" s="221" t="s">
        <v>169</v>
      </c>
      <c r="D10" s="221"/>
      <c r="E10" s="76" t="s">
        <v>170</v>
      </c>
      <c r="F10" s="87" t="s">
        <v>172</v>
      </c>
      <c r="G10" s="88" t="s">
        <v>171</v>
      </c>
    </row>
    <row r="11" spans="3:8" ht="21" x14ac:dyDescent="0.25">
      <c r="C11" s="221"/>
      <c r="D11" s="221"/>
      <c r="E11" s="111">
        <f>E8</f>
        <v>693.51</v>
      </c>
      <c r="F11" s="112">
        <f>ROUND(E11/5, 2)</f>
        <v>138.69999999999999</v>
      </c>
      <c r="G11" s="113">
        <f>ROUND(F11/4, 2)</f>
        <v>34.68</v>
      </c>
    </row>
    <row r="12" spans="3:8" x14ac:dyDescent="0.25">
      <c r="C12" s="12"/>
      <c r="D12" s="12"/>
      <c r="E12" s="12"/>
      <c r="F12" s="12"/>
    </row>
    <row r="13" spans="3:8" ht="23.25" x14ac:dyDescent="0.25">
      <c r="C13" s="229" t="s">
        <v>223</v>
      </c>
      <c r="D13" s="229"/>
      <c r="E13" s="57" t="s">
        <v>126</v>
      </c>
      <c r="F13" s="87" t="s">
        <v>172</v>
      </c>
      <c r="G13" s="88" t="s">
        <v>171</v>
      </c>
    </row>
    <row r="14" spans="3:8" ht="21" x14ac:dyDescent="0.25">
      <c r="C14" s="230" t="s">
        <v>212</v>
      </c>
      <c r="D14" s="230"/>
      <c r="E14" s="89">
        <f>'Project-Configuration'!K73</f>
        <v>6</v>
      </c>
      <c r="F14" s="107">
        <f>E14/5</f>
        <v>1.2</v>
      </c>
      <c r="G14" s="108">
        <f>F14/4</f>
        <v>0.3</v>
      </c>
    </row>
    <row r="15" spans="3:8" ht="21" x14ac:dyDescent="0.25">
      <c r="C15" s="231" t="s">
        <v>189</v>
      </c>
      <c r="D15" s="231"/>
      <c r="E15" s="77">
        <f>'Project-Configuration'!K49</f>
        <v>6</v>
      </c>
      <c r="F15" s="109">
        <f>E15/5</f>
        <v>1.2</v>
      </c>
      <c r="G15" s="110">
        <f>F15/4</f>
        <v>0.3</v>
      </c>
    </row>
    <row r="16" spans="3:8" ht="21" x14ac:dyDescent="0.25">
      <c r="C16" s="230" t="s">
        <v>190</v>
      </c>
      <c r="D16" s="230"/>
      <c r="E16" s="89">
        <f>'Project-Configuration'!K24</f>
        <v>0</v>
      </c>
      <c r="F16" s="107">
        <f>E16/5</f>
        <v>0</v>
      </c>
      <c r="G16" s="108">
        <f>F16/4</f>
        <v>0</v>
      </c>
    </row>
    <row r="17" spans="3:7" ht="21" x14ac:dyDescent="0.25">
      <c r="C17" s="231" t="s">
        <v>191</v>
      </c>
      <c r="D17" s="231"/>
      <c r="E17" s="77">
        <f>(F6*'Project-Configuration'!K28)</f>
        <v>0</v>
      </c>
      <c r="F17" s="109">
        <f>E17/5</f>
        <v>0</v>
      </c>
      <c r="G17" s="110">
        <f>F17/4</f>
        <v>0</v>
      </c>
    </row>
    <row r="18" spans="3:7" ht="21" x14ac:dyDescent="0.25">
      <c r="C18" s="230" t="s">
        <v>194</v>
      </c>
      <c r="D18" s="230"/>
      <c r="E18" s="89">
        <f>'Project-Configuration'!K64</f>
        <v>12</v>
      </c>
      <c r="F18" s="107">
        <f>E18/5</f>
        <v>2.4</v>
      </c>
      <c r="G18" s="108">
        <f>F18/4</f>
        <v>0.6</v>
      </c>
    </row>
    <row r="19" spans="3:7" ht="21" x14ac:dyDescent="0.25">
      <c r="C19" s="231" t="s">
        <v>233</v>
      </c>
      <c r="D19" s="231"/>
      <c r="E19" s="77">
        <v>0</v>
      </c>
      <c r="F19" s="109">
        <v>0</v>
      </c>
      <c r="G19" s="110">
        <v>0</v>
      </c>
    </row>
    <row r="20" spans="3:7" ht="21" x14ac:dyDescent="0.25">
      <c r="C20" s="114" t="s">
        <v>234</v>
      </c>
      <c r="D20" s="114"/>
      <c r="E20" s="89">
        <v>0</v>
      </c>
      <c r="F20" s="107">
        <v>0</v>
      </c>
      <c r="G20" s="108">
        <v>0</v>
      </c>
    </row>
    <row r="21" spans="3:7" ht="21" x14ac:dyDescent="0.25">
      <c r="C21" s="180" t="s">
        <v>237</v>
      </c>
      <c r="D21" s="180"/>
      <c r="E21" s="89">
        <f>SUM(E14:E20)</f>
        <v>24</v>
      </c>
      <c r="F21" s="89">
        <f>SUM(F14:F20)</f>
        <v>4.8</v>
      </c>
      <c r="G21" s="89">
        <f>SUM(G14:G20)</f>
        <v>1.2</v>
      </c>
    </row>
    <row r="22" spans="3:7" x14ac:dyDescent="0.25">
      <c r="C22" s="232" t="s">
        <v>238</v>
      </c>
      <c r="D22" s="232"/>
      <c r="E22" s="233">
        <f>E11+E18+E17+E16+E15+E14+E19+E20</f>
        <v>717.51</v>
      </c>
      <c r="F22" s="234">
        <f>F11+F18+F17+F16+F15+F14+F19+F20</f>
        <v>143.49999999999997</v>
      </c>
      <c r="G22" s="235">
        <f>G11+G18+G17+G16+G15+G14+G19+G20</f>
        <v>35.879999999999995</v>
      </c>
    </row>
    <row r="23" spans="3:7" x14ac:dyDescent="0.25">
      <c r="C23" s="232"/>
      <c r="D23" s="232"/>
      <c r="E23" s="233"/>
      <c r="F23" s="234"/>
      <c r="G23" s="235"/>
    </row>
    <row r="24" spans="3:7" ht="18" x14ac:dyDescent="0.25">
      <c r="C24" s="90" t="s">
        <v>39</v>
      </c>
      <c r="D24" s="91" t="s">
        <v>40</v>
      </c>
      <c r="E24" s="92" t="s">
        <v>170</v>
      </c>
      <c r="F24" s="93" t="s">
        <v>172</v>
      </c>
      <c r="G24" s="98" t="s">
        <v>171</v>
      </c>
    </row>
    <row r="25" spans="3:7" ht="18" x14ac:dyDescent="0.25">
      <c r="C25" s="94" t="s">
        <v>41</v>
      </c>
      <c r="D25" s="95">
        <f>'Baseline-Parameter'!F7</f>
        <v>13.48</v>
      </c>
      <c r="E25" s="102">
        <f>E27*D25/100</f>
        <v>96.720348000000001</v>
      </c>
      <c r="F25" s="100">
        <f t="shared" ref="F25:F30" si="0">ROUND(E25/5, 2)</f>
        <v>19.34</v>
      </c>
      <c r="G25" s="116">
        <f t="shared" ref="G25:G30" si="1">ROUND(F25/4, 2)</f>
        <v>4.84</v>
      </c>
    </row>
    <row r="26" spans="3:7" ht="18" x14ac:dyDescent="0.25">
      <c r="C26" s="96" t="s">
        <v>42</v>
      </c>
      <c r="D26" s="97">
        <f>'Baseline-Parameter'!F8</f>
        <v>13.68</v>
      </c>
      <c r="E26" s="103">
        <f>E27*D26/100</f>
        <v>98.155367999999996</v>
      </c>
      <c r="F26" s="101">
        <f t="shared" si="0"/>
        <v>19.63</v>
      </c>
      <c r="G26" s="115">
        <f t="shared" si="1"/>
        <v>4.91</v>
      </c>
    </row>
    <row r="27" spans="3:7" ht="18" x14ac:dyDescent="0.25">
      <c r="C27" s="94" t="s">
        <v>43</v>
      </c>
      <c r="D27" s="95">
        <f>'Baseline-Parameter'!F9</f>
        <v>35.81</v>
      </c>
      <c r="E27" s="104">
        <f>E22</f>
        <v>717.51</v>
      </c>
      <c r="F27" s="105">
        <f t="shared" si="0"/>
        <v>143.5</v>
      </c>
      <c r="G27" s="106">
        <f t="shared" si="1"/>
        <v>35.880000000000003</v>
      </c>
    </row>
    <row r="28" spans="3:7" ht="18" x14ac:dyDescent="0.25">
      <c r="C28" s="96" t="s">
        <v>44</v>
      </c>
      <c r="D28" s="97">
        <f>'Baseline-Parameter'!F10</f>
        <v>16.89</v>
      </c>
      <c r="E28" s="103">
        <f>E27*D28/100</f>
        <v>121.187439</v>
      </c>
      <c r="F28" s="101">
        <f t="shared" si="0"/>
        <v>24.24</v>
      </c>
      <c r="G28" s="115">
        <f t="shared" si="1"/>
        <v>6.06</v>
      </c>
    </row>
    <row r="29" spans="3:7" ht="18" x14ac:dyDescent="0.25">
      <c r="C29" s="94" t="s">
        <v>45</v>
      </c>
      <c r="D29" s="95">
        <f>'Baseline-Parameter'!F11</f>
        <v>10.210000000000001</v>
      </c>
      <c r="E29" s="102">
        <f>E27*D29/100</f>
        <v>73.257771000000005</v>
      </c>
      <c r="F29" s="100">
        <f t="shared" si="0"/>
        <v>14.65</v>
      </c>
      <c r="G29" s="116">
        <f t="shared" si="1"/>
        <v>3.66</v>
      </c>
    </row>
    <row r="30" spans="3:7" ht="18" x14ac:dyDescent="0.25">
      <c r="C30" s="96" t="s">
        <v>46</v>
      </c>
      <c r="D30" s="97">
        <f>'Baseline-Parameter'!F12</f>
        <v>9.93</v>
      </c>
      <c r="E30" s="103">
        <f>E27*D30/100</f>
        <v>71.24874299999999</v>
      </c>
      <c r="F30" s="101">
        <f t="shared" si="0"/>
        <v>14.25</v>
      </c>
      <c r="G30" s="115">
        <f t="shared" si="1"/>
        <v>3.56</v>
      </c>
    </row>
    <row r="31" spans="3:7" ht="23.25" x14ac:dyDescent="0.25">
      <c r="C31" s="99" t="s">
        <v>47</v>
      </c>
      <c r="D31" s="126">
        <f>SUM(D25:D30)</f>
        <v>100</v>
      </c>
      <c r="E31" s="123">
        <f>SUM(E25:E30)</f>
        <v>1178.0796690000002</v>
      </c>
      <c r="F31" s="124">
        <f>SUM(F25:F30)</f>
        <v>235.61</v>
      </c>
      <c r="G31" s="125">
        <f>SUM(G25:G30)</f>
        <v>58.910000000000011</v>
      </c>
    </row>
    <row r="32" spans="3:7" x14ac:dyDescent="0.25">
      <c r="C32" s="10" t="s">
        <v>48</v>
      </c>
      <c r="D32" s="11"/>
      <c r="E32" s="11"/>
      <c r="F32" s="11"/>
    </row>
    <row r="33" spans="3:7" ht="23.25" x14ac:dyDescent="0.25">
      <c r="C33" s="239" t="s">
        <v>49</v>
      </c>
      <c r="D33" s="239"/>
      <c r="E33" s="239"/>
      <c r="F33" s="239"/>
      <c r="G33" s="239"/>
    </row>
    <row r="34" spans="3:7" ht="18" x14ac:dyDescent="0.25">
      <c r="C34" s="240" t="s">
        <v>50</v>
      </c>
      <c r="D34" s="240"/>
      <c r="E34" s="92" t="s">
        <v>51</v>
      </c>
      <c r="F34" s="93" t="s">
        <v>172</v>
      </c>
      <c r="G34" s="98" t="s">
        <v>171</v>
      </c>
    </row>
    <row r="35" spans="3:7" ht="21" x14ac:dyDescent="0.25">
      <c r="C35" s="236" t="s">
        <v>224</v>
      </c>
      <c r="D35" s="236"/>
      <c r="E35" s="117">
        <v>0</v>
      </c>
      <c r="F35" s="118">
        <f>E35/5</f>
        <v>0</v>
      </c>
      <c r="G35" s="119">
        <f>F35/4</f>
        <v>0</v>
      </c>
    </row>
    <row r="36" spans="3:7" ht="21" x14ac:dyDescent="0.25">
      <c r="C36" s="237" t="s">
        <v>52</v>
      </c>
      <c r="D36" s="237"/>
      <c r="E36" s="120">
        <v>0</v>
      </c>
      <c r="F36" s="121">
        <f>E36/5</f>
        <v>0</v>
      </c>
      <c r="G36" s="122">
        <f>F36/4</f>
        <v>0</v>
      </c>
    </row>
    <row r="37" spans="3:7" ht="23.25" x14ac:dyDescent="0.25">
      <c r="C37" s="238" t="s">
        <v>225</v>
      </c>
      <c r="D37" s="238"/>
      <c r="E37" s="123">
        <f>E35+E36</f>
        <v>0</v>
      </c>
      <c r="F37" s="124">
        <f>F36+F35</f>
        <v>0</v>
      </c>
      <c r="G37" s="125">
        <f>G36+G35</f>
        <v>0</v>
      </c>
    </row>
    <row r="38" spans="3:7" x14ac:dyDescent="0.25">
      <c r="C38" s="10"/>
      <c r="D38" s="11"/>
      <c r="E38" s="11"/>
      <c r="F38" s="11"/>
    </row>
    <row r="39" spans="3:7" ht="23.25" x14ac:dyDescent="0.25">
      <c r="C39" s="239" t="s">
        <v>53</v>
      </c>
      <c r="D39" s="239"/>
      <c r="E39" s="239"/>
      <c r="F39" s="239"/>
      <c r="G39" s="239"/>
    </row>
    <row r="40" spans="3:7" ht="18" x14ac:dyDescent="0.25">
      <c r="C40" s="240" t="s">
        <v>50</v>
      </c>
      <c r="D40" s="240"/>
      <c r="E40" s="92" t="s">
        <v>51</v>
      </c>
      <c r="F40" s="93" t="s">
        <v>172</v>
      </c>
      <c r="G40" s="98" t="s">
        <v>171</v>
      </c>
    </row>
    <row r="41" spans="3:7" ht="21" x14ac:dyDescent="0.25">
      <c r="C41" s="241" t="s">
        <v>226</v>
      </c>
      <c r="D41" s="241"/>
      <c r="E41" s="117">
        <v>0</v>
      </c>
      <c r="F41" s="118">
        <f>E41/5</f>
        <v>0</v>
      </c>
      <c r="G41" s="119">
        <f>F41/4</f>
        <v>0</v>
      </c>
    </row>
    <row r="42" spans="3:7" ht="21" x14ac:dyDescent="0.25">
      <c r="C42" s="241"/>
      <c r="D42" s="241"/>
      <c r="E42" s="120">
        <v>0</v>
      </c>
      <c r="F42" s="121">
        <f>E42/5</f>
        <v>0</v>
      </c>
      <c r="G42" s="122">
        <f>F42/4</f>
        <v>0</v>
      </c>
    </row>
    <row r="43" spans="3:7" ht="23.25" x14ac:dyDescent="0.25">
      <c r="C43" s="238" t="s">
        <v>227</v>
      </c>
      <c r="D43" s="238"/>
      <c r="E43" s="123">
        <f>E41+E42</f>
        <v>0</v>
      </c>
      <c r="F43" s="124">
        <f>F42+F41</f>
        <v>0</v>
      </c>
      <c r="G43" s="125">
        <f>G42+G41</f>
        <v>0</v>
      </c>
    </row>
    <row r="44" spans="3:7" x14ac:dyDescent="0.25">
      <c r="C44" s="10"/>
      <c r="D44" s="28"/>
      <c r="E44" s="28"/>
      <c r="F44" s="28"/>
    </row>
    <row r="45" spans="3:7" ht="23.25" x14ac:dyDescent="0.25">
      <c r="C45" s="239" t="s">
        <v>54</v>
      </c>
      <c r="D45" s="239"/>
      <c r="E45" s="239"/>
      <c r="F45" s="239"/>
      <c r="G45" s="239"/>
    </row>
    <row r="46" spans="3:7" ht="18" x14ac:dyDescent="0.25">
      <c r="C46" s="240" t="s">
        <v>50</v>
      </c>
      <c r="D46" s="240"/>
      <c r="E46" s="92" t="s">
        <v>51</v>
      </c>
      <c r="F46" s="93" t="s">
        <v>172</v>
      </c>
      <c r="G46" s="98" t="s">
        <v>171</v>
      </c>
    </row>
    <row r="47" spans="3:7" ht="18.75" customHeight="1" x14ac:dyDescent="0.25">
      <c r="C47" s="236" t="s">
        <v>228</v>
      </c>
      <c r="D47" s="236"/>
      <c r="E47" s="117">
        <v>0</v>
      </c>
      <c r="F47" s="118">
        <f>E47/5</f>
        <v>0</v>
      </c>
      <c r="G47" s="119">
        <f>F47/4</f>
        <v>0</v>
      </c>
    </row>
    <row r="48" spans="3:7" ht="21" x14ac:dyDescent="0.25">
      <c r="C48" s="237" t="s">
        <v>229</v>
      </c>
      <c r="D48" s="237"/>
      <c r="E48" s="120">
        <v>0</v>
      </c>
      <c r="F48" s="121">
        <f>E48/5</f>
        <v>0</v>
      </c>
      <c r="G48" s="122">
        <f>F48/4</f>
        <v>0</v>
      </c>
    </row>
    <row r="49" spans="3:7" ht="23.25" x14ac:dyDescent="0.25">
      <c r="C49" s="238" t="s">
        <v>227</v>
      </c>
      <c r="D49" s="238"/>
      <c r="E49" s="123">
        <f>E47+E48</f>
        <v>0</v>
      </c>
      <c r="F49" s="124">
        <f>F48+F47</f>
        <v>0</v>
      </c>
      <c r="G49" s="125">
        <f>G48+G47</f>
        <v>0</v>
      </c>
    </row>
    <row r="50" spans="3:7" x14ac:dyDescent="0.25">
      <c r="C50" s="10"/>
      <c r="D50" s="28"/>
      <c r="E50" s="28"/>
      <c r="F50" s="28"/>
    </row>
    <row r="51" spans="3:7" ht="23.25" x14ac:dyDescent="0.25">
      <c r="C51" s="239" t="s">
        <v>230</v>
      </c>
      <c r="D51" s="239"/>
      <c r="E51" s="239"/>
      <c r="F51" s="239"/>
      <c r="G51" s="239"/>
    </row>
    <row r="52" spans="3:7" ht="18" x14ac:dyDescent="0.25">
      <c r="C52" s="240" t="s">
        <v>50</v>
      </c>
      <c r="D52" s="240"/>
      <c r="E52" s="92" t="s">
        <v>51</v>
      </c>
      <c r="F52" s="93" t="s">
        <v>172</v>
      </c>
      <c r="G52" s="98" t="s">
        <v>171</v>
      </c>
    </row>
    <row r="53" spans="3:7" ht="21" x14ac:dyDescent="0.25">
      <c r="C53" s="236" t="s">
        <v>231</v>
      </c>
      <c r="D53" s="236"/>
      <c r="E53" s="117">
        <v>0</v>
      </c>
      <c r="F53" s="118">
        <f>E53/5</f>
        <v>0</v>
      </c>
      <c r="G53" s="119">
        <f>F53/4</f>
        <v>0</v>
      </c>
    </row>
    <row r="54" spans="3:7" ht="21" x14ac:dyDescent="0.25">
      <c r="C54" s="237" t="s">
        <v>232</v>
      </c>
      <c r="D54" s="237"/>
      <c r="E54" s="120">
        <v>0</v>
      </c>
      <c r="F54" s="121">
        <f>E54/5</f>
        <v>0</v>
      </c>
      <c r="G54" s="122">
        <f>F54/4</f>
        <v>0</v>
      </c>
    </row>
    <row r="55" spans="3:7" ht="23.25" x14ac:dyDescent="0.25">
      <c r="C55" s="238" t="s">
        <v>227</v>
      </c>
      <c r="D55" s="238"/>
      <c r="E55" s="123">
        <f>E53+E54</f>
        <v>0</v>
      </c>
      <c r="F55" s="124">
        <f>F54+F53</f>
        <v>0</v>
      </c>
      <c r="G55" s="125">
        <f>G54+G53</f>
        <v>0</v>
      </c>
    </row>
    <row r="56" spans="3:7" x14ac:dyDescent="0.25">
      <c r="C56" s="10"/>
      <c r="D56" s="28"/>
      <c r="E56" s="28"/>
      <c r="F56" s="28"/>
    </row>
    <row r="57" spans="3:7" ht="15" customHeight="1" x14ac:dyDescent="0.25">
      <c r="C57" s="243" t="s">
        <v>55</v>
      </c>
      <c r="D57" s="243"/>
      <c r="E57" s="244">
        <f>E31+E37+E43+E49+E55</f>
        <v>1178.0796690000002</v>
      </c>
      <c r="F57" s="246">
        <f>F31+F37+F43+F49+F55</f>
        <v>235.61</v>
      </c>
      <c r="G57" s="247">
        <f>G31+G37+G43+G49+G55</f>
        <v>58.910000000000011</v>
      </c>
    </row>
    <row r="58" spans="3:7" ht="15" customHeight="1" x14ac:dyDescent="0.25">
      <c r="C58" s="243"/>
      <c r="D58" s="243"/>
      <c r="E58" s="245"/>
      <c r="F58" s="246"/>
      <c r="G58" s="248"/>
    </row>
    <row r="59" spans="3:7" ht="15" customHeight="1" x14ac:dyDescent="0.25"/>
    <row r="60" spans="3:7" ht="15" customHeight="1" x14ac:dyDescent="0.25"/>
    <row r="62" spans="3:7" x14ac:dyDescent="0.25">
      <c r="C62" t="s">
        <v>242</v>
      </c>
    </row>
  </sheetData>
  <mergeCells count="45">
    <mergeCell ref="C2:G3"/>
    <mergeCell ref="C19:D19"/>
    <mergeCell ref="C21:D21"/>
    <mergeCell ref="C57:D58"/>
    <mergeCell ref="E57:E58"/>
    <mergeCell ref="F57:F58"/>
    <mergeCell ref="G57:G58"/>
    <mergeCell ref="C51:G51"/>
    <mergeCell ref="C52:D52"/>
    <mergeCell ref="C53:D53"/>
    <mergeCell ref="C54:D54"/>
    <mergeCell ref="C55:D55"/>
    <mergeCell ref="C45:G45"/>
    <mergeCell ref="C46:D46"/>
    <mergeCell ref="C49:D49"/>
    <mergeCell ref="C47:D47"/>
    <mergeCell ref="C48:D48"/>
    <mergeCell ref="C39:G39"/>
    <mergeCell ref="C40:D40"/>
    <mergeCell ref="C43:D43"/>
    <mergeCell ref="C41:D42"/>
    <mergeCell ref="C35:D35"/>
    <mergeCell ref="C36:D36"/>
    <mergeCell ref="C37:D37"/>
    <mergeCell ref="C33:G33"/>
    <mergeCell ref="C34:D34"/>
    <mergeCell ref="C18:D18"/>
    <mergeCell ref="C22:D23"/>
    <mergeCell ref="E22:E23"/>
    <mergeCell ref="F22:F23"/>
    <mergeCell ref="G22:G23"/>
    <mergeCell ref="C13:D13"/>
    <mergeCell ref="C14:D14"/>
    <mergeCell ref="C15:D15"/>
    <mergeCell ref="C16:D16"/>
    <mergeCell ref="C17:D17"/>
    <mergeCell ref="C6:D6"/>
    <mergeCell ref="C10:D11"/>
    <mergeCell ref="E5:G5"/>
    <mergeCell ref="E6:G6"/>
    <mergeCell ref="E7:G7"/>
    <mergeCell ref="E8:G9"/>
    <mergeCell ref="C5:D5"/>
    <mergeCell ref="C7:D7"/>
    <mergeCell ref="C8:D9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1"/>
  <sheetViews>
    <sheetView workbookViewId="0">
      <selection activeCell="B25" sqref="B25"/>
    </sheetView>
  </sheetViews>
  <sheetFormatPr defaultRowHeight="15" x14ac:dyDescent="0.25"/>
  <sheetData>
    <row r="3" spans="3:7" x14ac:dyDescent="0.25">
      <c r="C3" s="153" t="s">
        <v>240</v>
      </c>
      <c r="D3" s="153"/>
      <c r="E3" s="153"/>
      <c r="F3" s="153"/>
      <c r="G3" s="153"/>
    </row>
    <row r="4" spans="3:7" x14ac:dyDescent="0.25">
      <c r="C4" s="138"/>
      <c r="D4" s="138"/>
      <c r="E4" s="138"/>
      <c r="F4" s="138"/>
      <c r="G4" s="138"/>
    </row>
    <row r="5" spans="3:7" x14ac:dyDescent="0.25">
      <c r="C5" s="139"/>
      <c r="D5" s="139"/>
      <c r="E5" s="139"/>
      <c r="F5" s="139"/>
      <c r="G5" s="139"/>
    </row>
    <row r="6" spans="3:7" x14ac:dyDescent="0.25">
      <c r="C6" s="138"/>
      <c r="D6" s="138"/>
      <c r="E6" s="138"/>
      <c r="F6" s="138"/>
      <c r="G6" s="138"/>
    </row>
    <row r="7" spans="3:7" x14ac:dyDescent="0.25">
      <c r="C7" s="139"/>
      <c r="D7" s="139"/>
      <c r="E7" s="139"/>
      <c r="F7" s="139"/>
      <c r="G7" s="139"/>
    </row>
    <row r="8" spans="3:7" x14ac:dyDescent="0.25">
      <c r="C8" s="138"/>
      <c r="D8" s="138"/>
      <c r="E8" s="138"/>
      <c r="F8" s="138"/>
      <c r="G8" s="138"/>
    </row>
    <row r="9" spans="3:7" x14ac:dyDescent="0.25">
      <c r="C9" s="139"/>
      <c r="D9" s="139"/>
      <c r="E9" s="139"/>
      <c r="F9" s="139"/>
      <c r="G9" s="139"/>
    </row>
    <row r="10" spans="3:7" x14ac:dyDescent="0.25">
      <c r="C10" s="138"/>
      <c r="D10" s="138"/>
      <c r="E10" s="138"/>
      <c r="F10" s="138"/>
      <c r="G10" s="138"/>
    </row>
    <row r="11" spans="3:7" x14ac:dyDescent="0.25">
      <c r="C11" s="139"/>
      <c r="D11" s="139"/>
      <c r="E11" s="139"/>
      <c r="F11" s="139"/>
      <c r="G11" s="139"/>
    </row>
    <row r="13" spans="3:7" x14ac:dyDescent="0.25">
      <c r="C13" s="151" t="s">
        <v>241</v>
      </c>
      <c r="D13" s="151"/>
      <c r="E13" s="151"/>
      <c r="F13" s="151"/>
      <c r="G13" s="151"/>
    </row>
    <row r="14" spans="3:7" x14ac:dyDescent="0.25">
      <c r="C14" s="152"/>
      <c r="D14" s="152"/>
      <c r="E14" s="152"/>
      <c r="F14" s="152"/>
      <c r="G14" s="152"/>
    </row>
    <row r="15" spans="3:7" x14ac:dyDescent="0.25">
      <c r="C15" s="150"/>
      <c r="D15" s="150"/>
      <c r="E15" s="150"/>
      <c r="F15" s="150"/>
      <c r="G15" s="150"/>
    </row>
    <row r="16" spans="3:7" x14ac:dyDescent="0.25">
      <c r="C16" s="152"/>
      <c r="D16" s="152"/>
      <c r="E16" s="152"/>
      <c r="F16" s="152"/>
      <c r="G16" s="152"/>
    </row>
    <row r="17" spans="3:7" x14ac:dyDescent="0.25">
      <c r="C17" s="150"/>
      <c r="D17" s="150"/>
      <c r="E17" s="150"/>
      <c r="F17" s="150"/>
      <c r="G17" s="150"/>
    </row>
    <row r="18" spans="3:7" x14ac:dyDescent="0.25">
      <c r="C18" s="152"/>
      <c r="D18" s="152"/>
      <c r="E18" s="152"/>
      <c r="F18" s="152"/>
      <c r="G18" s="152"/>
    </row>
    <row r="19" spans="3:7" x14ac:dyDescent="0.25">
      <c r="C19" s="150"/>
      <c r="D19" s="150"/>
      <c r="E19" s="150"/>
      <c r="F19" s="150"/>
      <c r="G19" s="150"/>
    </row>
    <row r="20" spans="3:7" x14ac:dyDescent="0.25">
      <c r="C20" s="152"/>
      <c r="D20" s="152"/>
      <c r="E20" s="152"/>
      <c r="F20" s="152"/>
      <c r="G20" s="152"/>
    </row>
    <row r="21" spans="3:7" x14ac:dyDescent="0.25">
      <c r="C21" s="150"/>
      <c r="D21" s="150"/>
      <c r="E21" s="150"/>
      <c r="F21" s="150"/>
      <c r="G21" s="150"/>
    </row>
  </sheetData>
  <mergeCells count="18">
    <mergeCell ref="C8:G8"/>
    <mergeCell ref="C3:G3"/>
    <mergeCell ref="C4:G4"/>
    <mergeCell ref="C5:G5"/>
    <mergeCell ref="C6:G6"/>
    <mergeCell ref="C7:G7"/>
    <mergeCell ref="C21:G21"/>
    <mergeCell ref="C9:G9"/>
    <mergeCell ref="C10:G10"/>
    <mergeCell ref="C11:G11"/>
    <mergeCell ref="C13:G13"/>
    <mergeCell ref="C14:G14"/>
    <mergeCell ref="C15:G15"/>
    <mergeCell ref="C16:G16"/>
    <mergeCell ref="C17:G17"/>
    <mergeCell ref="C18:G18"/>
    <mergeCell ref="C19:G19"/>
    <mergeCell ref="C20:G20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B5" sqref="B5"/>
    </sheetView>
  </sheetViews>
  <sheetFormatPr defaultRowHeight="15" x14ac:dyDescent="0.25"/>
  <sheetData>
    <row r="1" spans="1:15" x14ac:dyDescent="0.25"/>
    <row r="2" spans="1:15" ht="15" customHeight="1" x14ac:dyDescent="0.25">
      <c r="C2" s="159" t="s">
        <v>253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</row>
    <row r="3" spans="1:15" ht="15" customHeight="1" x14ac:dyDescent="0.25"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</row>
    <row r="5" spans="1:15" ht="18.75" x14ac:dyDescent="0.3"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</row>
    <row r="7" spans="1:15" x14ac:dyDescent="0.25">
      <c r="C7" s="157" t="s">
        <v>12</v>
      </c>
      <c r="D7" s="157"/>
      <c r="E7" s="157"/>
      <c r="F7" s="156" t="s">
        <v>244</v>
      </c>
      <c r="G7" s="156"/>
      <c r="H7" s="156"/>
      <c r="J7" s="157" t="s">
        <v>15</v>
      </c>
      <c r="K7" s="157"/>
      <c r="L7" s="157"/>
      <c r="M7" s="156" t="s">
        <v>248</v>
      </c>
      <c r="N7" s="156"/>
      <c r="O7" s="156"/>
    </row>
    <row r="8" spans="1:15" x14ac:dyDescent="0.25">
      <c r="C8" s="158" t="s">
        <v>13</v>
      </c>
      <c r="D8" s="158"/>
      <c r="E8" s="158"/>
      <c r="F8" s="156" t="s">
        <v>246</v>
      </c>
      <c r="G8" s="156"/>
      <c r="H8" s="156"/>
      <c r="J8" s="158" t="s">
        <v>16</v>
      </c>
      <c r="K8" s="158"/>
      <c r="L8" s="158"/>
      <c r="M8" s="156" t="s">
        <v>249</v>
      </c>
      <c r="N8" s="156"/>
      <c r="O8" s="156"/>
    </row>
    <row r="9" spans="1:15" x14ac:dyDescent="0.25">
      <c r="C9" s="157" t="s">
        <v>14</v>
      </c>
      <c r="D9" s="157"/>
      <c r="E9" s="157"/>
      <c r="F9" s="156" t="s">
        <v>247</v>
      </c>
      <c r="G9" s="156"/>
      <c r="H9" s="156"/>
      <c r="J9" s="157" t="s">
        <v>17</v>
      </c>
      <c r="K9" s="157"/>
      <c r="L9" s="157"/>
      <c r="M9" s="156" t="s">
        <v>250</v>
      </c>
      <c r="N9" s="156"/>
      <c r="O9" s="156"/>
    </row>
    <row r="10" spans="1:15" x14ac:dyDescent="0.25">
      <c r="C10" s="158" t="s">
        <v>3</v>
      </c>
      <c r="D10" s="158"/>
      <c r="E10" s="158"/>
      <c r="F10" s="156" t="s">
        <v>245</v>
      </c>
      <c r="G10" s="156"/>
      <c r="H10" s="156"/>
      <c r="J10" s="158" t="s">
        <v>18</v>
      </c>
      <c r="K10" s="158"/>
      <c r="L10" s="158"/>
      <c r="M10" s="156" t="s">
        <v>251</v>
      </c>
      <c r="N10" s="156"/>
      <c r="O10" s="156"/>
    </row>
    <row r="11" spans="1:15" x14ac:dyDescent="0.25">
      <c r="C11" s="157" t="s">
        <v>20</v>
      </c>
      <c r="D11" s="157"/>
      <c r="E11" s="157"/>
      <c r="F11" s="156"/>
      <c r="G11" s="156"/>
      <c r="H11" s="156"/>
      <c r="J11" s="157" t="s">
        <v>19</v>
      </c>
      <c r="K11" s="157"/>
      <c r="L11" s="157"/>
      <c r="M11" s="156" t="s">
        <v>252</v>
      </c>
      <c r="N11" s="156"/>
      <c r="O11" s="156"/>
    </row>
    <row r="13" spans="1:15" x14ac:dyDescent="0.25">
      <c r="C13" s="154" t="s">
        <v>21</v>
      </c>
      <c r="D13" s="154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</sheetData>
  <mergeCells count="24">
    <mergeCell ref="C2:O3"/>
    <mergeCell ref="C5:O5"/>
    <mergeCell ref="M7:O7"/>
    <mergeCell ref="J7:L7"/>
    <mergeCell ref="J9:L9"/>
    <mergeCell ref="C8:E8"/>
    <mergeCell ref="C7:E7"/>
    <mergeCell ref="F7:H7"/>
    <mergeCell ref="M8:O8"/>
    <mergeCell ref="M9:O9"/>
    <mergeCell ref="J8:L8"/>
    <mergeCell ref="F8:H8"/>
    <mergeCell ref="F9:H9"/>
    <mergeCell ref="C13:D13"/>
    <mergeCell ref="E13:O13"/>
    <mergeCell ref="F10:H10"/>
    <mergeCell ref="M10:O10"/>
    <mergeCell ref="C9:E9"/>
    <mergeCell ref="J11:L11"/>
    <mergeCell ref="C11:E11"/>
    <mergeCell ref="F11:H11"/>
    <mergeCell ref="M11:O11"/>
    <mergeCell ref="C10:E10"/>
    <mergeCell ref="J10:L10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3"/>
  <sheetViews>
    <sheetView workbookViewId="0">
      <selection activeCell="C2" sqref="C2:N3"/>
    </sheetView>
  </sheetViews>
  <sheetFormatPr defaultRowHeight="15" x14ac:dyDescent="0.25"/>
  <sheetData>
    <row r="2" spans="3:14" x14ac:dyDescent="0.25">
      <c r="C2" s="162" t="s">
        <v>22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3:14" x14ac:dyDescent="0.25"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</row>
    <row r="5" spans="3:14" x14ac:dyDescent="0.25">
      <c r="C5" s="163" t="s">
        <v>23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3:14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3:14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3:14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3:14" x14ac:dyDescent="0.25">
      <c r="C9" s="164" t="s">
        <v>24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</row>
    <row r="10" spans="3:14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3:14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3:14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3:14" x14ac:dyDescent="0.25">
      <c r="C13" s="165" t="s">
        <v>25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spans="3:14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3:14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3:14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3:14" x14ac:dyDescent="0.25">
      <c r="C17" s="166" t="s">
        <v>26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</row>
    <row r="18" spans="3:14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3:14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3:14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3:14" x14ac:dyDescent="0.25">
      <c r="C21" s="161" t="s">
        <v>27</v>
      </c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</row>
    <row r="22" spans="3:14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3:14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</sheetData>
  <mergeCells count="6">
    <mergeCell ref="C21:N21"/>
    <mergeCell ref="C2:N3"/>
    <mergeCell ref="C5:N5"/>
    <mergeCell ref="C9:N9"/>
    <mergeCell ref="C13:N13"/>
    <mergeCell ref="C17:N17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B3" sqref="B3"/>
    </sheetView>
  </sheetViews>
  <sheetFormatPr defaultRowHeight="15" x14ac:dyDescent="0.25"/>
  <cols>
    <col min="3" max="7" width="24.5703125" customWidth="1"/>
  </cols>
  <sheetData>
    <row r="3" spans="2:7" ht="15.75" x14ac:dyDescent="0.25">
      <c r="B3" s="8" t="s">
        <v>33</v>
      </c>
      <c r="C3" s="172" t="s">
        <v>28</v>
      </c>
      <c r="D3" s="172"/>
      <c r="E3" s="172"/>
      <c r="F3" s="172"/>
      <c r="G3" s="172"/>
    </row>
    <row r="4" spans="2:7" x14ac:dyDescent="0.25">
      <c r="B4" s="9"/>
      <c r="C4" s="173"/>
      <c r="D4" s="173"/>
      <c r="E4" s="173"/>
      <c r="F4" s="173"/>
      <c r="G4" s="173"/>
    </row>
    <row r="5" spans="2:7" x14ac:dyDescent="0.25">
      <c r="B5" s="6"/>
      <c r="C5" s="174"/>
      <c r="D5" s="174"/>
      <c r="E5" s="174"/>
      <c r="F5" s="174"/>
      <c r="G5" s="174"/>
    </row>
    <row r="6" spans="2:7" x14ac:dyDescent="0.25">
      <c r="B6" s="9"/>
      <c r="C6" s="138"/>
      <c r="D6" s="138"/>
      <c r="E6" s="138"/>
      <c r="F6" s="138"/>
      <c r="G6" s="138"/>
    </row>
    <row r="7" spans="2:7" x14ac:dyDescent="0.25">
      <c r="B7" s="6"/>
      <c r="C7" s="139"/>
      <c r="D7" s="139"/>
      <c r="E7" s="139"/>
      <c r="F7" s="139"/>
      <c r="G7" s="139"/>
    </row>
    <row r="8" spans="2:7" x14ac:dyDescent="0.25">
      <c r="B8" s="9"/>
      <c r="C8" s="138"/>
      <c r="D8" s="138"/>
      <c r="E8" s="138"/>
      <c r="F8" s="138"/>
      <c r="G8" s="138"/>
    </row>
    <row r="9" spans="2:7" x14ac:dyDescent="0.25">
      <c r="B9" s="6"/>
      <c r="C9" s="139"/>
      <c r="D9" s="139"/>
      <c r="E9" s="139"/>
      <c r="F9" s="139"/>
      <c r="G9" s="139"/>
    </row>
    <row r="10" spans="2:7" x14ac:dyDescent="0.25">
      <c r="B10" s="9"/>
      <c r="C10" s="138"/>
      <c r="D10" s="138"/>
      <c r="E10" s="138"/>
      <c r="F10" s="138"/>
      <c r="G10" s="138"/>
    </row>
    <row r="11" spans="2:7" x14ac:dyDescent="0.25">
      <c r="B11" s="6"/>
      <c r="C11" s="139"/>
      <c r="D11" s="139"/>
      <c r="E11" s="139"/>
      <c r="F11" s="139"/>
      <c r="G11" s="139"/>
    </row>
    <row r="13" spans="2:7" ht="15.75" x14ac:dyDescent="0.25">
      <c r="B13" s="8" t="s">
        <v>33</v>
      </c>
      <c r="C13" s="175" t="s">
        <v>32</v>
      </c>
      <c r="D13" s="175"/>
      <c r="E13" s="175"/>
      <c r="F13" s="175"/>
      <c r="G13" s="175"/>
    </row>
    <row r="14" spans="2:7" x14ac:dyDescent="0.25">
      <c r="B14" s="9"/>
      <c r="C14" s="152"/>
      <c r="D14" s="152"/>
      <c r="E14" s="152"/>
      <c r="F14" s="152"/>
      <c r="G14" s="152"/>
    </row>
    <row r="15" spans="2:7" x14ac:dyDescent="0.25">
      <c r="B15" s="6"/>
      <c r="C15" s="150"/>
      <c r="D15" s="150"/>
      <c r="E15" s="150"/>
      <c r="F15" s="150"/>
      <c r="G15" s="150"/>
    </row>
    <row r="16" spans="2:7" x14ac:dyDescent="0.25">
      <c r="B16" s="9"/>
      <c r="C16" s="152"/>
      <c r="D16" s="152"/>
      <c r="E16" s="152"/>
      <c r="F16" s="152"/>
      <c r="G16" s="152"/>
    </row>
    <row r="17" spans="2:7" x14ac:dyDescent="0.25">
      <c r="B17" s="6"/>
      <c r="C17" s="150"/>
      <c r="D17" s="150"/>
      <c r="E17" s="150"/>
      <c r="F17" s="150"/>
      <c r="G17" s="150"/>
    </row>
    <row r="18" spans="2:7" x14ac:dyDescent="0.25">
      <c r="B18" s="9"/>
      <c r="C18" s="152"/>
      <c r="D18" s="152"/>
      <c r="E18" s="152"/>
      <c r="F18" s="152"/>
      <c r="G18" s="152"/>
    </row>
    <row r="19" spans="2:7" x14ac:dyDescent="0.25">
      <c r="B19" s="6"/>
      <c r="C19" s="150"/>
      <c r="D19" s="150"/>
      <c r="E19" s="150"/>
      <c r="F19" s="150"/>
      <c r="G19" s="150"/>
    </row>
    <row r="20" spans="2:7" x14ac:dyDescent="0.25">
      <c r="B20" s="9"/>
      <c r="C20" s="152"/>
      <c r="D20" s="152"/>
      <c r="E20" s="152"/>
      <c r="F20" s="152"/>
      <c r="G20" s="152"/>
    </row>
    <row r="21" spans="2:7" x14ac:dyDescent="0.25">
      <c r="B21" s="6"/>
      <c r="C21" s="150"/>
      <c r="D21" s="150"/>
      <c r="E21" s="150"/>
      <c r="F21" s="150"/>
      <c r="G21" s="150"/>
    </row>
    <row r="23" spans="2:7" ht="15.75" x14ac:dyDescent="0.25">
      <c r="B23" s="8" t="s">
        <v>33</v>
      </c>
      <c r="C23" s="171" t="s">
        <v>29</v>
      </c>
      <c r="D23" s="171"/>
      <c r="E23" s="171"/>
      <c r="F23" s="171"/>
      <c r="G23" s="171"/>
    </row>
    <row r="24" spans="2:7" x14ac:dyDescent="0.25">
      <c r="B24" s="9"/>
      <c r="C24" s="169"/>
      <c r="D24" s="169"/>
      <c r="E24" s="169"/>
      <c r="F24" s="169"/>
      <c r="G24" s="169"/>
    </row>
    <row r="25" spans="2:7" x14ac:dyDescent="0.25">
      <c r="B25" s="6"/>
      <c r="C25" s="168"/>
      <c r="D25" s="168"/>
      <c r="E25" s="168"/>
      <c r="F25" s="168"/>
      <c r="G25" s="168"/>
    </row>
    <row r="26" spans="2:7" x14ac:dyDescent="0.25">
      <c r="B26" s="9"/>
      <c r="C26" s="169"/>
      <c r="D26" s="169"/>
      <c r="E26" s="169"/>
      <c r="F26" s="169"/>
      <c r="G26" s="169"/>
    </row>
    <row r="27" spans="2:7" x14ac:dyDescent="0.25">
      <c r="B27" s="6"/>
      <c r="C27" s="168"/>
      <c r="D27" s="168"/>
      <c r="E27" s="168"/>
      <c r="F27" s="168"/>
      <c r="G27" s="168"/>
    </row>
    <row r="28" spans="2:7" x14ac:dyDescent="0.25">
      <c r="B28" s="9"/>
      <c r="C28" s="169"/>
      <c r="D28" s="169"/>
      <c r="E28" s="169"/>
      <c r="F28" s="169"/>
      <c r="G28" s="169"/>
    </row>
    <row r="29" spans="2:7" x14ac:dyDescent="0.25">
      <c r="B29" s="6"/>
      <c r="C29" s="168"/>
      <c r="D29" s="168"/>
      <c r="E29" s="168"/>
      <c r="F29" s="168"/>
      <c r="G29" s="168"/>
    </row>
    <row r="30" spans="2:7" x14ac:dyDescent="0.25">
      <c r="B30" s="9"/>
      <c r="C30" s="169"/>
      <c r="D30" s="169"/>
      <c r="E30" s="169"/>
      <c r="F30" s="169"/>
      <c r="G30" s="169"/>
    </row>
    <row r="31" spans="2:7" x14ac:dyDescent="0.25">
      <c r="B31" s="6"/>
      <c r="C31" s="168"/>
      <c r="D31" s="168"/>
      <c r="E31" s="168"/>
      <c r="F31" s="168"/>
      <c r="G31" s="168"/>
    </row>
    <row r="33" spans="2:7" ht="15.75" x14ac:dyDescent="0.25">
      <c r="B33" s="8" t="s">
        <v>33</v>
      </c>
      <c r="C33" s="170" t="s">
        <v>30</v>
      </c>
      <c r="D33" s="170"/>
      <c r="E33" s="170"/>
      <c r="F33" s="170"/>
      <c r="G33" s="170"/>
    </row>
    <row r="34" spans="2:7" x14ac:dyDescent="0.25">
      <c r="B34" s="9"/>
      <c r="C34" s="143"/>
      <c r="D34" s="143"/>
      <c r="E34" s="143"/>
      <c r="F34" s="143"/>
      <c r="G34" s="143"/>
    </row>
    <row r="35" spans="2:7" x14ac:dyDescent="0.25">
      <c r="B35" s="6"/>
      <c r="C35" s="144"/>
      <c r="D35" s="144"/>
      <c r="E35" s="144"/>
      <c r="F35" s="144"/>
      <c r="G35" s="144"/>
    </row>
    <row r="36" spans="2:7" x14ac:dyDescent="0.25">
      <c r="B36" s="9"/>
      <c r="C36" s="143"/>
      <c r="D36" s="143"/>
      <c r="E36" s="143"/>
      <c r="F36" s="143"/>
      <c r="G36" s="143"/>
    </row>
    <row r="37" spans="2:7" x14ac:dyDescent="0.25">
      <c r="B37" s="6"/>
      <c r="C37" s="144"/>
      <c r="D37" s="144"/>
      <c r="E37" s="144"/>
      <c r="F37" s="144"/>
      <c r="G37" s="144"/>
    </row>
    <row r="38" spans="2:7" x14ac:dyDescent="0.25">
      <c r="B38" s="9"/>
      <c r="C38" s="143"/>
      <c r="D38" s="143"/>
      <c r="E38" s="143"/>
      <c r="F38" s="143"/>
      <c r="G38" s="143"/>
    </row>
    <row r="39" spans="2:7" x14ac:dyDescent="0.25">
      <c r="B39" s="6"/>
      <c r="C39" s="144"/>
      <c r="D39" s="144"/>
      <c r="E39" s="144"/>
      <c r="F39" s="144"/>
      <c r="G39" s="144"/>
    </row>
    <row r="40" spans="2:7" x14ac:dyDescent="0.25">
      <c r="B40" s="9"/>
      <c r="C40" s="143"/>
      <c r="D40" s="143"/>
      <c r="E40" s="143"/>
      <c r="F40" s="143"/>
      <c r="G40" s="143"/>
    </row>
    <row r="41" spans="2:7" x14ac:dyDescent="0.25">
      <c r="B41" s="6"/>
      <c r="C41" s="144"/>
      <c r="D41" s="144"/>
      <c r="E41" s="144"/>
      <c r="F41" s="144"/>
      <c r="G41" s="144"/>
    </row>
    <row r="43" spans="2:7" ht="15.75" x14ac:dyDescent="0.25">
      <c r="B43" s="8" t="s">
        <v>33</v>
      </c>
      <c r="C43" s="167" t="s">
        <v>31</v>
      </c>
      <c r="D43" s="167"/>
      <c r="E43" s="167"/>
      <c r="F43" s="167"/>
      <c r="G43" s="167"/>
    </row>
    <row r="44" spans="2:7" x14ac:dyDescent="0.25">
      <c r="B44" s="9"/>
      <c r="C44" s="145"/>
      <c r="D44" s="145"/>
      <c r="E44" s="145"/>
      <c r="F44" s="145"/>
      <c r="G44" s="145"/>
    </row>
    <row r="45" spans="2:7" x14ac:dyDescent="0.25">
      <c r="B45" s="6"/>
      <c r="C45" s="149"/>
      <c r="D45" s="149"/>
      <c r="E45" s="149"/>
      <c r="F45" s="149"/>
      <c r="G45" s="149"/>
    </row>
    <row r="46" spans="2:7" x14ac:dyDescent="0.25">
      <c r="B46" s="9"/>
      <c r="C46" s="145"/>
      <c r="D46" s="145"/>
      <c r="E46" s="145"/>
      <c r="F46" s="145"/>
      <c r="G46" s="145"/>
    </row>
    <row r="47" spans="2:7" x14ac:dyDescent="0.25">
      <c r="B47" s="6"/>
      <c r="C47" s="149"/>
      <c r="D47" s="149"/>
      <c r="E47" s="149"/>
      <c r="F47" s="149"/>
      <c r="G47" s="149"/>
    </row>
    <row r="48" spans="2:7" x14ac:dyDescent="0.25">
      <c r="B48" s="9"/>
      <c r="C48" s="145"/>
      <c r="D48" s="145"/>
      <c r="E48" s="145"/>
      <c r="F48" s="145"/>
      <c r="G48" s="145"/>
    </row>
    <row r="49" spans="2:7" x14ac:dyDescent="0.25">
      <c r="B49" s="6"/>
      <c r="C49" s="149"/>
      <c r="D49" s="149"/>
      <c r="E49" s="149"/>
      <c r="F49" s="149"/>
      <c r="G49" s="149"/>
    </row>
    <row r="50" spans="2:7" x14ac:dyDescent="0.25">
      <c r="B50" s="9"/>
      <c r="C50" s="145"/>
      <c r="D50" s="145"/>
      <c r="E50" s="145"/>
      <c r="F50" s="145"/>
      <c r="G50" s="145"/>
    </row>
    <row r="51" spans="2:7" x14ac:dyDescent="0.25">
      <c r="B51" s="6"/>
      <c r="C51" s="149"/>
      <c r="D51" s="149"/>
      <c r="E51" s="149"/>
      <c r="F51" s="149"/>
      <c r="G51" s="149"/>
    </row>
  </sheetData>
  <mergeCells count="45">
    <mergeCell ref="C15:G15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3:G13"/>
    <mergeCell ref="C14:G14"/>
    <mergeCell ref="C28:G28"/>
    <mergeCell ref="C16:G16"/>
    <mergeCell ref="C17:G17"/>
    <mergeCell ref="C18:G18"/>
    <mergeCell ref="C19:G19"/>
    <mergeCell ref="C20:G20"/>
    <mergeCell ref="C21:G21"/>
    <mergeCell ref="C23:G23"/>
    <mergeCell ref="C24:G24"/>
    <mergeCell ref="C25:G25"/>
    <mergeCell ref="C26:G26"/>
    <mergeCell ref="C27:G27"/>
    <mergeCell ref="C41:G41"/>
    <mergeCell ref="C29:G29"/>
    <mergeCell ref="C30:G30"/>
    <mergeCell ref="C31:G31"/>
    <mergeCell ref="C33:G33"/>
    <mergeCell ref="C34:G34"/>
    <mergeCell ref="C35:G35"/>
    <mergeCell ref="C36:G36"/>
    <mergeCell ref="C37:G37"/>
    <mergeCell ref="C38:G38"/>
    <mergeCell ref="C39:G39"/>
    <mergeCell ref="C40:G40"/>
    <mergeCell ref="C49:G49"/>
    <mergeCell ref="C50:G50"/>
    <mergeCell ref="C51:G51"/>
    <mergeCell ref="C43:G43"/>
    <mergeCell ref="C44:G44"/>
    <mergeCell ref="C45:G45"/>
    <mergeCell ref="C46:G46"/>
    <mergeCell ref="C47:G47"/>
    <mergeCell ref="C48:G48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6" sqref="C4:H6"/>
    </sheetView>
  </sheetViews>
  <sheetFormatPr defaultRowHeight="15" x14ac:dyDescent="0.25"/>
  <cols>
    <col min="1" max="1" width="9.140625" customWidth="1"/>
    <col min="2" max="2" width="7.5703125" customWidth="1"/>
    <col min="3" max="3" width="23" customWidth="1"/>
    <col min="4" max="7" width="22.7109375" customWidth="1"/>
    <col min="8" max="8" width="18.140625" customWidth="1"/>
    <col min="9" max="9" width="22.7109375" hidden="1" customWidth="1"/>
    <col min="10" max="10" width="15.140625" hidden="1" customWidth="1"/>
  </cols>
  <sheetData>
    <row r="1" spans="1:8" x14ac:dyDescent="0.25"/>
    <row r="2" spans="1:8" x14ac:dyDescent="0.25">
      <c r="B2" t="s">
        <v>256</v>
      </c>
    </row>
    <row r="3" spans="1:8" ht="15.75" x14ac:dyDescent="0.25">
      <c r="B3" s="8" t="s">
        <v>33</v>
      </c>
      <c r="C3" s="172" t="s">
        <v>254</v>
      </c>
      <c r="D3" s="172"/>
      <c r="E3" s="172"/>
      <c r="F3" s="172"/>
      <c r="G3" s="172"/>
      <c r="H3" s="172"/>
    </row>
    <row r="4" spans="1:8" x14ac:dyDescent="0.25">
      <c r="B4" s="9"/>
      <c r="C4" s="138"/>
      <c r="D4" s="138"/>
      <c r="E4" s="138"/>
      <c r="F4" s="138"/>
      <c r="G4" s="138"/>
      <c r="H4" s="138"/>
    </row>
    <row r="5" spans="1:8" x14ac:dyDescent="0.25">
      <c r="B5" s="6"/>
      <c r="C5" s="139"/>
      <c r="D5" s="139"/>
      <c r="E5" s="139"/>
      <c r="F5" s="139"/>
      <c r="G5" s="139"/>
      <c r="H5" s="139"/>
    </row>
    <row r="6" spans="1:8" x14ac:dyDescent="0.25">
      <c r="B6" s="9"/>
      <c r="C6" s="138"/>
      <c r="D6" s="138"/>
      <c r="E6" s="138"/>
      <c r="F6" s="138"/>
      <c r="G6" s="138"/>
      <c r="H6" s="138"/>
    </row>
    <row r="7" spans="1:8" x14ac:dyDescent="0.25">
      <c r="B7" s="6"/>
      <c r="C7" s="139"/>
      <c r="D7" s="139"/>
      <c r="E7" s="139"/>
      <c r="F7" s="139"/>
      <c r="G7" s="139"/>
      <c r="H7" s="139"/>
    </row>
    <row r="8" spans="1:8" x14ac:dyDescent="0.25">
      <c r="B8" s="9"/>
      <c r="C8" s="138"/>
      <c r="D8" s="138"/>
      <c r="E8" s="138"/>
      <c r="F8" s="138"/>
      <c r="G8" s="138"/>
      <c r="H8" s="138"/>
    </row>
    <row r="9" spans="1:8" x14ac:dyDescent="0.25">
      <c r="B9" s="6"/>
      <c r="C9" s="139"/>
      <c r="D9" s="139"/>
      <c r="E9" s="139"/>
      <c r="F9" s="139"/>
      <c r="G9" s="139"/>
      <c r="H9" s="139"/>
    </row>
    <row r="10" spans="1:8" x14ac:dyDescent="0.25">
      <c r="B10" s="9"/>
      <c r="C10" s="138"/>
      <c r="D10" s="138"/>
      <c r="E10" s="138"/>
      <c r="F10" s="138"/>
      <c r="G10" s="138"/>
      <c r="H10" s="138"/>
    </row>
    <row r="11" spans="1:8" x14ac:dyDescent="0.25">
      <c r="B11" s="6"/>
      <c r="C11" s="139"/>
      <c r="D11" s="139"/>
      <c r="E11" s="139"/>
      <c r="F11" s="139"/>
      <c r="G11" s="139"/>
      <c r="H11" s="139"/>
    </row>
    <row r="12" spans="1:8" x14ac:dyDescent="0.25">
      <c r="B12" t="s">
        <v>255</v>
      </c>
    </row>
  </sheetData>
  <mergeCells count="9">
    <mergeCell ref="C9:H9"/>
    <mergeCell ref="C10:H10"/>
    <mergeCell ref="C11:H11"/>
    <mergeCell ref="C3:H3"/>
    <mergeCell ref="C4:H4"/>
    <mergeCell ref="C5:H5"/>
    <mergeCell ref="C6:H6"/>
    <mergeCell ref="C7:H7"/>
    <mergeCell ref="C8:H8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3" sqref="C3:H13"/>
    </sheetView>
  </sheetViews>
  <sheetFormatPr defaultRowHeight="15" x14ac:dyDescent="0.25"/>
  <cols>
    <col min="1" max="2" width="5.28515625" customWidth="1"/>
    <col min="4" max="5" width="17.140625" customWidth="1"/>
    <col min="6" max="6" width="20.85546875" customWidth="1"/>
    <col min="7" max="8" width="41.5703125" customWidth="1"/>
  </cols>
  <sheetData>
    <row r="3" spans="3:8" ht="23.25" x14ac:dyDescent="0.35">
      <c r="C3" s="178" t="s">
        <v>33</v>
      </c>
      <c r="D3" s="179" t="s">
        <v>183</v>
      </c>
      <c r="E3" s="179"/>
      <c r="F3" s="179"/>
      <c r="G3" s="179"/>
      <c r="H3" s="179"/>
    </row>
    <row r="4" spans="3:8" ht="18.75" x14ac:dyDescent="0.25">
      <c r="C4" s="178"/>
      <c r="D4" s="180" t="s">
        <v>34</v>
      </c>
      <c r="E4" s="180"/>
      <c r="F4" s="29" t="s">
        <v>35</v>
      </c>
      <c r="G4" s="65" t="s">
        <v>36</v>
      </c>
      <c r="H4" s="66" t="s">
        <v>37</v>
      </c>
    </row>
    <row r="5" spans="3:8" ht="45" x14ac:dyDescent="0.25">
      <c r="C5" s="63">
        <v>1</v>
      </c>
      <c r="D5" s="177" t="s">
        <v>173</v>
      </c>
      <c r="E5" s="177"/>
      <c r="F5" s="81">
        <v>0.83</v>
      </c>
      <c r="G5" s="58" t="s">
        <v>174</v>
      </c>
      <c r="H5" s="59"/>
    </row>
    <row r="6" spans="3:8" ht="18.75" x14ac:dyDescent="0.25">
      <c r="C6" s="181" t="s">
        <v>175</v>
      </c>
      <c r="D6" s="181"/>
      <c r="E6" s="181"/>
      <c r="F6" s="181"/>
      <c r="G6" s="181"/>
      <c r="H6" s="181"/>
    </row>
    <row r="7" spans="3:8" ht="30" x14ac:dyDescent="0.25">
      <c r="C7" s="63">
        <v>2</v>
      </c>
      <c r="D7" s="177" t="s">
        <v>176</v>
      </c>
      <c r="E7" s="177"/>
      <c r="F7" s="81">
        <v>13.48</v>
      </c>
      <c r="G7" s="58" t="s">
        <v>187</v>
      </c>
      <c r="H7" s="59"/>
    </row>
    <row r="8" spans="3:8" ht="30" x14ac:dyDescent="0.25">
      <c r="C8" s="62">
        <v>3</v>
      </c>
      <c r="D8" s="182" t="s">
        <v>177</v>
      </c>
      <c r="E8" s="182"/>
      <c r="F8" s="82">
        <v>13.68</v>
      </c>
      <c r="G8" s="60" t="s">
        <v>185</v>
      </c>
      <c r="H8" s="61"/>
    </row>
    <row r="9" spans="3:8" ht="30" x14ac:dyDescent="0.25">
      <c r="C9" s="63">
        <v>4</v>
      </c>
      <c r="D9" s="177" t="s">
        <v>178</v>
      </c>
      <c r="E9" s="177"/>
      <c r="F9" s="81">
        <v>35.81</v>
      </c>
      <c r="G9" s="58" t="s">
        <v>186</v>
      </c>
      <c r="H9" s="59"/>
    </row>
    <row r="10" spans="3:8" ht="30" x14ac:dyDescent="0.25">
      <c r="C10" s="62">
        <v>5</v>
      </c>
      <c r="D10" s="182" t="s">
        <v>179</v>
      </c>
      <c r="E10" s="182"/>
      <c r="F10" s="82">
        <v>16.89</v>
      </c>
      <c r="G10" s="60" t="s">
        <v>184</v>
      </c>
      <c r="H10" s="61"/>
    </row>
    <row r="11" spans="3:8" ht="30" x14ac:dyDescent="0.25">
      <c r="C11" s="63">
        <v>6</v>
      </c>
      <c r="D11" s="177" t="s">
        <v>180</v>
      </c>
      <c r="E11" s="177"/>
      <c r="F11" s="81">
        <v>10.210000000000001</v>
      </c>
      <c r="G11" s="58" t="s">
        <v>188</v>
      </c>
      <c r="H11" s="59"/>
    </row>
    <row r="12" spans="3:8" ht="30" x14ac:dyDescent="0.25">
      <c r="C12" s="62">
        <v>7</v>
      </c>
      <c r="D12" s="182" t="s">
        <v>181</v>
      </c>
      <c r="E12" s="182"/>
      <c r="F12" s="82">
        <v>9.93</v>
      </c>
      <c r="G12" s="60" t="s">
        <v>182</v>
      </c>
      <c r="H12" s="61"/>
    </row>
    <row r="13" spans="3:8" ht="18.75" x14ac:dyDescent="0.3">
      <c r="C13" s="160" t="s">
        <v>47</v>
      </c>
      <c r="D13" s="160"/>
      <c r="E13" s="160"/>
      <c r="F13" s="64">
        <f>SUM(F7:F12)</f>
        <v>100</v>
      </c>
      <c r="G13" s="176"/>
      <c r="H13" s="176"/>
    </row>
  </sheetData>
  <mergeCells count="13">
    <mergeCell ref="C13:E13"/>
    <mergeCell ref="G13:H13"/>
    <mergeCell ref="D7:E7"/>
    <mergeCell ref="C3:C4"/>
    <mergeCell ref="D3:H3"/>
    <mergeCell ref="D4:E4"/>
    <mergeCell ref="D5:E5"/>
    <mergeCell ref="C6:H6"/>
    <mergeCell ref="D8:E8"/>
    <mergeCell ref="D9:E9"/>
    <mergeCell ref="D10:E10"/>
    <mergeCell ref="D11:E11"/>
    <mergeCell ref="D12:E12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80"/>
  <sheetViews>
    <sheetView topLeftCell="A58" zoomScale="90" zoomScaleNormal="90" workbookViewId="0">
      <selection activeCell="D74" sqref="D74:I75"/>
    </sheetView>
  </sheetViews>
  <sheetFormatPr defaultRowHeight="15" x14ac:dyDescent="0.25"/>
  <cols>
    <col min="4" max="4" width="15.85546875" bestFit="1" customWidth="1"/>
    <col min="5" max="6" width="20.42578125" customWidth="1"/>
    <col min="7" max="7" width="12.5703125" customWidth="1"/>
    <col min="8" max="8" width="26.7109375" bestFit="1" customWidth="1"/>
    <col min="9" max="9" width="18.140625" bestFit="1" customWidth="1"/>
  </cols>
  <sheetData>
    <row r="1" spans="1:9" x14ac:dyDescent="0.25"/>
    <row r="3" spans="1:9" ht="15.75" x14ac:dyDescent="0.25">
      <c r="D3" s="13" t="s">
        <v>63</v>
      </c>
      <c r="E3" s="14" t="s">
        <v>64</v>
      </c>
      <c r="F3" s="15" t="s">
        <v>65</v>
      </c>
      <c r="G3" s="16" t="s">
        <v>66</v>
      </c>
      <c r="H3" s="17" t="s">
        <v>67</v>
      </c>
      <c r="I3" s="18" t="s">
        <v>68</v>
      </c>
    </row>
    <row r="4" spans="1:9" x14ac:dyDescent="0.25">
      <c r="D4" s="4">
        <v>0</v>
      </c>
      <c r="E4" s="19" t="s">
        <v>69</v>
      </c>
      <c r="F4" s="20">
        <v>0.4</v>
      </c>
      <c r="G4" s="5">
        <f>G6+(G6*F4)</f>
        <v>4.2</v>
      </c>
      <c r="H4" s="5">
        <f>H6+(H6*F4)</f>
        <v>7</v>
      </c>
      <c r="I4" s="5">
        <f>I6+(I6*F4)</f>
        <v>14</v>
      </c>
    </row>
    <row r="5" spans="1:9" x14ac:dyDescent="0.25">
      <c r="D5" s="4">
        <v>1</v>
      </c>
      <c r="E5" s="19" t="s">
        <v>70</v>
      </c>
      <c r="F5" s="20">
        <v>0.3</v>
      </c>
      <c r="G5" s="5">
        <f>G6+(G6*F5)</f>
        <v>3.9</v>
      </c>
      <c r="H5" s="5">
        <f>H6+(H6*F5)</f>
        <v>6.5</v>
      </c>
      <c r="I5" s="5">
        <f>I6+(I6*F5)</f>
        <v>13</v>
      </c>
    </row>
    <row r="6" spans="1:9" x14ac:dyDescent="0.25">
      <c r="C6" s="50" t="s">
        <v>155</v>
      </c>
      <c r="D6" s="49">
        <v>2</v>
      </c>
      <c r="E6" s="52" t="s">
        <v>71</v>
      </c>
      <c r="F6" s="53">
        <v>0</v>
      </c>
      <c r="G6" s="52">
        <v>3</v>
      </c>
      <c r="H6" s="52">
        <v>5</v>
      </c>
      <c r="I6" s="52">
        <v>10</v>
      </c>
    </row>
    <row r="7" spans="1:9" x14ac:dyDescent="0.25">
      <c r="D7" s="4">
        <v>3</v>
      </c>
      <c r="E7" s="19" t="s">
        <v>72</v>
      </c>
      <c r="F7" s="20">
        <v>-0.1</v>
      </c>
      <c r="G7" s="5">
        <f>G6+(G6*F7)</f>
        <v>2.7</v>
      </c>
      <c r="H7" s="5">
        <f>H6+(H6*F7)</f>
        <v>4.5</v>
      </c>
      <c r="I7" s="5">
        <f>I6+(I6*F7)</f>
        <v>9</v>
      </c>
    </row>
    <row r="10" spans="1:9" x14ac:dyDescent="0.25">
      <c r="D10" s="21" t="s">
        <v>73</v>
      </c>
      <c r="E10" s="185" t="s">
        <v>130</v>
      </c>
      <c r="F10" s="185"/>
      <c r="H10" s="21" t="s">
        <v>56</v>
      </c>
      <c r="I10" s="25"/>
    </row>
    <row r="11" spans="1:9" x14ac:dyDescent="0.25">
      <c r="D11" s="4" t="s">
        <v>131</v>
      </c>
      <c r="E11" s="183">
        <v>0.03</v>
      </c>
      <c r="F11" s="184"/>
      <c r="H11" s="26" t="s">
        <v>88</v>
      </c>
      <c r="I11" s="86">
        <v>2</v>
      </c>
    </row>
    <row r="12" spans="1:9" x14ac:dyDescent="0.25">
      <c r="D12" s="4" t="s">
        <v>74</v>
      </c>
      <c r="E12" s="183">
        <v>0.03</v>
      </c>
      <c r="F12" s="184"/>
      <c r="H12" s="26" t="s">
        <v>89</v>
      </c>
      <c r="I12" s="86">
        <v>1</v>
      </c>
    </row>
    <row r="13" spans="1:9" x14ac:dyDescent="0.25">
      <c r="C13" s="50" t="s">
        <v>153</v>
      </c>
      <c r="D13" s="4" t="s">
        <v>75</v>
      </c>
      <c r="E13" s="186">
        <v>0</v>
      </c>
      <c r="F13" s="187"/>
      <c r="H13" s="26" t="s">
        <v>90</v>
      </c>
      <c r="I13" s="86">
        <v>0</v>
      </c>
    </row>
    <row r="14" spans="1:9" x14ac:dyDescent="0.25">
      <c r="C14" s="50" t="s">
        <v>153</v>
      </c>
      <c r="D14" s="49" t="s">
        <v>76</v>
      </c>
      <c r="E14" s="186">
        <v>0</v>
      </c>
      <c r="F14" s="187"/>
      <c r="H14" s="26" t="s">
        <v>91</v>
      </c>
      <c r="I14" s="86">
        <v>0</v>
      </c>
    </row>
    <row r="15" spans="1:9" x14ac:dyDescent="0.25">
      <c r="D15" s="4" t="s">
        <v>77</v>
      </c>
      <c r="E15" s="183">
        <v>0.03</v>
      </c>
      <c r="F15" s="184"/>
      <c r="H15" s="26" t="s">
        <v>92</v>
      </c>
      <c r="I15" s="86">
        <v>0</v>
      </c>
    </row>
    <row r="16" spans="1:9" x14ac:dyDescent="0.25">
      <c r="D16" s="4" t="s">
        <v>78</v>
      </c>
      <c r="E16" s="183">
        <v>0.03</v>
      </c>
      <c r="F16" s="184"/>
      <c r="H16" s="26" t="s">
        <v>93</v>
      </c>
      <c r="I16" s="86">
        <v>3</v>
      </c>
    </row>
    <row r="17" spans="3:9" x14ac:dyDescent="0.25">
      <c r="D17" s="4" t="s">
        <v>79</v>
      </c>
      <c r="E17" s="183">
        <v>0.03</v>
      </c>
      <c r="F17" s="184"/>
      <c r="H17" s="26" t="s">
        <v>94</v>
      </c>
      <c r="I17" s="86">
        <v>3</v>
      </c>
    </row>
    <row r="18" spans="3:9" x14ac:dyDescent="0.25">
      <c r="C18" s="50" t="s">
        <v>153</v>
      </c>
      <c r="D18" s="49" t="s">
        <v>80</v>
      </c>
      <c r="E18" s="186">
        <v>0</v>
      </c>
      <c r="F18" s="187"/>
      <c r="H18" s="26" t="s">
        <v>95</v>
      </c>
      <c r="I18" s="86">
        <v>2</v>
      </c>
    </row>
    <row r="19" spans="3:9" x14ac:dyDescent="0.25">
      <c r="D19" s="4" t="s">
        <v>81</v>
      </c>
      <c r="E19" s="183">
        <v>0.03</v>
      </c>
      <c r="F19" s="184"/>
      <c r="H19" s="26" t="s">
        <v>96</v>
      </c>
      <c r="I19" s="86">
        <v>3</v>
      </c>
    </row>
    <row r="20" spans="3:9" x14ac:dyDescent="0.25">
      <c r="D20" s="4" t="s">
        <v>82</v>
      </c>
      <c r="E20" s="183">
        <v>0.03</v>
      </c>
      <c r="F20" s="184"/>
      <c r="H20" s="26" t="s">
        <v>97</v>
      </c>
      <c r="I20" s="86">
        <v>3</v>
      </c>
    </row>
    <row r="21" spans="3:9" x14ac:dyDescent="0.25">
      <c r="D21" s="4" t="s">
        <v>83</v>
      </c>
      <c r="E21" s="183">
        <v>0.03</v>
      </c>
      <c r="F21" s="184"/>
      <c r="H21" s="26" t="s">
        <v>98</v>
      </c>
      <c r="I21" s="86">
        <v>3</v>
      </c>
    </row>
    <row r="22" spans="3:9" x14ac:dyDescent="0.25">
      <c r="C22" s="50" t="s">
        <v>153</v>
      </c>
      <c r="D22" s="49" t="s">
        <v>84</v>
      </c>
      <c r="E22" s="186">
        <v>0</v>
      </c>
      <c r="F22" s="187"/>
      <c r="I22" s="5"/>
    </row>
    <row r="23" spans="3:9" x14ac:dyDescent="0.25">
      <c r="D23" s="4" t="s">
        <v>85</v>
      </c>
      <c r="E23" s="183">
        <v>0.03</v>
      </c>
      <c r="F23" s="184"/>
      <c r="H23" s="21" t="s">
        <v>59</v>
      </c>
      <c r="I23" s="25" t="s">
        <v>63</v>
      </c>
    </row>
    <row r="24" spans="3:9" x14ac:dyDescent="0.25">
      <c r="D24" s="4" t="s">
        <v>86</v>
      </c>
      <c r="E24" s="183">
        <v>0.03</v>
      </c>
      <c r="F24" s="184"/>
      <c r="H24" s="26" t="s">
        <v>99</v>
      </c>
      <c r="I24" s="86">
        <v>2</v>
      </c>
    </row>
    <row r="25" spans="3:9" x14ac:dyDescent="0.25">
      <c r="C25" s="50" t="s">
        <v>153</v>
      </c>
      <c r="D25" s="49" t="s">
        <v>87</v>
      </c>
      <c r="E25" s="186">
        <v>0</v>
      </c>
      <c r="F25" s="187"/>
      <c r="H25" s="26" t="s">
        <v>100</v>
      </c>
      <c r="I25" s="86">
        <v>2</v>
      </c>
    </row>
    <row r="26" spans="3:9" ht="18.75" x14ac:dyDescent="0.3">
      <c r="C26" s="188" t="s">
        <v>47</v>
      </c>
      <c r="D26" s="188"/>
      <c r="E26" s="189">
        <f>E25+E24+E23+E22+E21+E20+E19+E18+E17+E16+E15+E14+E13+E12+E11</f>
        <v>0.30000000000000004</v>
      </c>
      <c r="F26" s="190"/>
      <c r="H26" s="26" t="s">
        <v>101</v>
      </c>
      <c r="I26" s="86">
        <v>2</v>
      </c>
    </row>
    <row r="27" spans="3:9" x14ac:dyDescent="0.25">
      <c r="H27" s="26" t="s">
        <v>102</v>
      </c>
      <c r="I27" s="86">
        <v>2</v>
      </c>
    </row>
    <row r="28" spans="3:9" x14ac:dyDescent="0.25">
      <c r="H28" s="26" t="s">
        <v>103</v>
      </c>
      <c r="I28" s="86">
        <v>2</v>
      </c>
    </row>
    <row r="29" spans="3:9" x14ac:dyDescent="0.25">
      <c r="H29" s="26" t="s">
        <v>104</v>
      </c>
      <c r="I29" s="86">
        <v>2</v>
      </c>
    </row>
    <row r="30" spans="3:9" x14ac:dyDescent="0.25">
      <c r="I30" s="5"/>
    </row>
    <row r="31" spans="3:9" x14ac:dyDescent="0.25">
      <c r="H31" s="21" t="s">
        <v>58</v>
      </c>
      <c r="I31" s="25" t="s">
        <v>63</v>
      </c>
    </row>
    <row r="32" spans="3:9" x14ac:dyDescent="0.25">
      <c r="H32" s="26" t="s">
        <v>105</v>
      </c>
      <c r="I32" s="86">
        <v>2</v>
      </c>
    </row>
    <row r="33" spans="8:9" x14ac:dyDescent="0.25">
      <c r="H33" s="26" t="s">
        <v>106</v>
      </c>
      <c r="I33" s="86">
        <v>0</v>
      </c>
    </row>
    <row r="34" spans="8:9" x14ac:dyDescent="0.25">
      <c r="H34" s="26" t="s">
        <v>107</v>
      </c>
      <c r="I34" s="86">
        <v>2</v>
      </c>
    </row>
    <row r="35" spans="8:9" x14ac:dyDescent="0.25">
      <c r="H35" s="26" t="s">
        <v>108</v>
      </c>
      <c r="I35" s="86">
        <v>2</v>
      </c>
    </row>
    <row r="36" spans="8:9" x14ac:dyDescent="0.25">
      <c r="H36" s="26" t="s">
        <v>109</v>
      </c>
      <c r="I36" s="86">
        <v>2</v>
      </c>
    </row>
    <row r="37" spans="8:9" x14ac:dyDescent="0.25">
      <c r="I37" s="5"/>
    </row>
    <row r="38" spans="8:9" x14ac:dyDescent="0.25">
      <c r="H38" s="21" t="s">
        <v>110</v>
      </c>
      <c r="I38" s="31" t="s">
        <v>210</v>
      </c>
    </row>
    <row r="39" spans="8:9" x14ac:dyDescent="0.25">
      <c r="H39" s="26" t="s">
        <v>111</v>
      </c>
      <c r="I39" s="85">
        <v>1</v>
      </c>
    </row>
    <row r="40" spans="8:9" x14ac:dyDescent="0.25">
      <c r="H40" s="26" t="s">
        <v>112</v>
      </c>
      <c r="I40" s="85">
        <v>1</v>
      </c>
    </row>
    <row r="41" spans="8:9" x14ac:dyDescent="0.25">
      <c r="H41" s="26" t="s">
        <v>113</v>
      </c>
      <c r="I41" s="85">
        <v>1</v>
      </c>
    </row>
    <row r="42" spans="8:9" x14ac:dyDescent="0.25">
      <c r="H42" s="26" t="s">
        <v>114</v>
      </c>
      <c r="I42" s="85">
        <v>1</v>
      </c>
    </row>
    <row r="43" spans="8:9" x14ac:dyDescent="0.25">
      <c r="H43" s="26" t="s">
        <v>115</v>
      </c>
      <c r="I43" s="85">
        <v>1</v>
      </c>
    </row>
    <row r="44" spans="8:9" x14ac:dyDescent="0.25">
      <c r="H44" s="26" t="s">
        <v>116</v>
      </c>
      <c r="I44" s="85">
        <v>1</v>
      </c>
    </row>
    <row r="45" spans="8:9" x14ac:dyDescent="0.25">
      <c r="I45" s="5"/>
    </row>
    <row r="46" spans="8:9" x14ac:dyDescent="0.25">
      <c r="H46" s="21" t="s">
        <v>117</v>
      </c>
      <c r="I46" s="31" t="s">
        <v>210</v>
      </c>
    </row>
    <row r="47" spans="8:9" x14ac:dyDescent="0.25">
      <c r="H47" s="26" t="s">
        <v>118</v>
      </c>
      <c r="I47" s="85">
        <v>1</v>
      </c>
    </row>
    <row r="48" spans="8:9" x14ac:dyDescent="0.25">
      <c r="H48" s="26" t="s">
        <v>119</v>
      </c>
      <c r="I48" s="85">
        <v>1</v>
      </c>
    </row>
    <row r="49" spans="8:9" x14ac:dyDescent="0.25">
      <c r="H49" s="26" t="s">
        <v>120</v>
      </c>
      <c r="I49" s="85">
        <v>1</v>
      </c>
    </row>
    <row r="50" spans="8:9" x14ac:dyDescent="0.25">
      <c r="H50" s="26" t="s">
        <v>121</v>
      </c>
      <c r="I50" s="85">
        <v>1</v>
      </c>
    </row>
    <row r="51" spans="8:9" x14ac:dyDescent="0.25">
      <c r="H51" s="26" t="s">
        <v>122</v>
      </c>
      <c r="I51" s="85">
        <v>1</v>
      </c>
    </row>
    <row r="52" spans="8:9" x14ac:dyDescent="0.25">
      <c r="H52" s="26" t="s">
        <v>123</v>
      </c>
      <c r="I52" s="85">
        <v>1</v>
      </c>
    </row>
    <row r="53" spans="8:9" x14ac:dyDescent="0.25">
      <c r="H53" s="26" t="s">
        <v>124</v>
      </c>
      <c r="I53" s="85">
        <v>1</v>
      </c>
    </row>
    <row r="54" spans="8:9" x14ac:dyDescent="0.25">
      <c r="H54" s="26" t="s">
        <v>125</v>
      </c>
      <c r="I54" s="85">
        <v>1</v>
      </c>
    </row>
    <row r="55" spans="8:9" x14ac:dyDescent="0.25">
      <c r="H55" s="26" t="s">
        <v>207</v>
      </c>
      <c r="I55" s="85">
        <v>1</v>
      </c>
    </row>
    <row r="56" spans="8:9" x14ac:dyDescent="0.25">
      <c r="H56" s="26" t="s">
        <v>208</v>
      </c>
      <c r="I56" s="85">
        <v>1</v>
      </c>
    </row>
    <row r="57" spans="8:9" x14ac:dyDescent="0.25">
      <c r="H57" s="26" t="s">
        <v>209</v>
      </c>
      <c r="I57" s="85">
        <v>1</v>
      </c>
    </row>
    <row r="59" spans="8:9" x14ac:dyDescent="0.25">
      <c r="H59" s="21" t="s">
        <v>127</v>
      </c>
      <c r="I59" s="14" t="s">
        <v>211</v>
      </c>
    </row>
    <row r="60" spans="8:9" x14ac:dyDescent="0.25">
      <c r="H60" s="26" t="s">
        <v>128</v>
      </c>
      <c r="I60" s="22">
        <v>0.15</v>
      </c>
    </row>
    <row r="61" spans="8:9" x14ac:dyDescent="0.25">
      <c r="H61" s="26" t="s">
        <v>129</v>
      </c>
      <c r="I61" s="22">
        <v>0</v>
      </c>
    </row>
    <row r="63" spans="8:9" x14ac:dyDescent="0.25">
      <c r="H63" s="21" t="s">
        <v>214</v>
      </c>
      <c r="I63" s="31" t="s">
        <v>210</v>
      </c>
    </row>
    <row r="64" spans="8:9" x14ac:dyDescent="0.25">
      <c r="H64" s="26" t="s">
        <v>215</v>
      </c>
      <c r="I64" s="85">
        <v>1</v>
      </c>
    </row>
    <row r="65" spans="4:9" x14ac:dyDescent="0.25">
      <c r="H65" s="26" t="s">
        <v>216</v>
      </c>
      <c r="I65" s="85">
        <v>1</v>
      </c>
    </row>
    <row r="66" spans="4:9" x14ac:dyDescent="0.25">
      <c r="H66" s="26" t="s">
        <v>217</v>
      </c>
      <c r="I66" s="85">
        <v>1</v>
      </c>
    </row>
    <row r="67" spans="4:9" x14ac:dyDescent="0.25">
      <c r="H67" s="26" t="s">
        <v>218</v>
      </c>
      <c r="I67" s="85">
        <v>1</v>
      </c>
    </row>
    <row r="68" spans="4:9" x14ac:dyDescent="0.25">
      <c r="H68" s="26" t="s">
        <v>219</v>
      </c>
      <c r="I68" s="85">
        <v>1</v>
      </c>
    </row>
    <row r="69" spans="4:9" x14ac:dyDescent="0.25">
      <c r="H69" s="26" t="s">
        <v>220</v>
      </c>
      <c r="I69" s="85">
        <v>1</v>
      </c>
    </row>
    <row r="71" spans="4:9" ht="23.25" x14ac:dyDescent="0.35">
      <c r="D71" s="178" t="s">
        <v>33</v>
      </c>
      <c r="E71" s="179" t="s">
        <v>183</v>
      </c>
      <c r="F71" s="179"/>
      <c r="G71" s="179"/>
      <c r="H71" s="179"/>
      <c r="I71" s="179"/>
    </row>
    <row r="72" spans="4:9" ht="18.75" x14ac:dyDescent="0.25">
      <c r="D72" s="178"/>
      <c r="E72" s="180" t="s">
        <v>34</v>
      </c>
      <c r="F72" s="180"/>
      <c r="G72" s="29" t="s">
        <v>35</v>
      </c>
      <c r="H72" s="65" t="s">
        <v>36</v>
      </c>
      <c r="I72" s="66" t="s">
        <v>37</v>
      </c>
    </row>
    <row r="73" spans="4:9" ht="18.75" x14ac:dyDescent="0.25">
      <c r="D73" s="181" t="s">
        <v>175</v>
      </c>
      <c r="E73" s="181"/>
      <c r="F73" s="181"/>
      <c r="G73" s="181"/>
      <c r="H73" s="181"/>
      <c r="I73" s="181"/>
    </row>
    <row r="74" spans="4:9" ht="18.75" x14ac:dyDescent="0.25">
      <c r="D74" s="63"/>
      <c r="E74" s="177"/>
      <c r="F74" s="177"/>
      <c r="G74" s="81"/>
      <c r="H74" s="58"/>
      <c r="I74" s="59"/>
    </row>
    <row r="75" spans="4:9" ht="18.75" x14ac:dyDescent="0.25">
      <c r="D75" s="62"/>
      <c r="E75" s="182"/>
      <c r="F75" s="182"/>
      <c r="G75" s="82"/>
      <c r="H75" s="60"/>
      <c r="I75" s="61"/>
    </row>
    <row r="76" spans="4:9" ht="18.75" x14ac:dyDescent="0.25">
      <c r="D76" s="63"/>
      <c r="E76" s="177"/>
      <c r="F76" s="177"/>
      <c r="G76" s="81"/>
      <c r="H76" s="58"/>
      <c r="I76" s="59"/>
    </row>
    <row r="77" spans="4:9" ht="18.75" x14ac:dyDescent="0.25">
      <c r="D77" s="62"/>
      <c r="E77" s="182"/>
      <c r="F77" s="182"/>
      <c r="G77" s="82"/>
      <c r="H77" s="60"/>
      <c r="I77" s="61"/>
    </row>
    <row r="78" spans="4:9" ht="18.75" x14ac:dyDescent="0.25">
      <c r="D78" s="63"/>
      <c r="E78" s="177"/>
      <c r="F78" s="177"/>
      <c r="G78" s="81"/>
      <c r="H78" s="58"/>
      <c r="I78" s="59"/>
    </row>
    <row r="79" spans="4:9" ht="18.75" x14ac:dyDescent="0.25">
      <c r="D79" s="62"/>
      <c r="E79" s="182"/>
      <c r="F79" s="182"/>
      <c r="G79" s="82"/>
      <c r="H79" s="60"/>
      <c r="I79" s="61"/>
    </row>
    <row r="80" spans="4:9" ht="18.75" x14ac:dyDescent="0.3">
      <c r="D80" s="160" t="s">
        <v>47</v>
      </c>
      <c r="E80" s="160"/>
      <c r="F80" s="160"/>
      <c r="G80" s="64">
        <f>SUM(G74:G79)</f>
        <v>0</v>
      </c>
      <c r="H80" s="176"/>
      <c r="I80" s="176"/>
    </row>
  </sheetData>
  <mergeCells count="30">
    <mergeCell ref="E78:F78"/>
    <mergeCell ref="E79:F79"/>
    <mergeCell ref="D80:F80"/>
    <mergeCell ref="H80:I80"/>
    <mergeCell ref="C26:D26"/>
    <mergeCell ref="D73:I73"/>
    <mergeCell ref="E74:F74"/>
    <mergeCell ref="E75:F75"/>
    <mergeCell ref="E76:F76"/>
    <mergeCell ref="E77:F77"/>
    <mergeCell ref="E26:F26"/>
    <mergeCell ref="D71:D72"/>
    <mergeCell ref="E71:I71"/>
    <mergeCell ref="E72:F72"/>
    <mergeCell ref="E24:F24"/>
    <mergeCell ref="E18:F18"/>
    <mergeCell ref="E22:F22"/>
    <mergeCell ref="E25:F25"/>
    <mergeCell ref="E16:F16"/>
    <mergeCell ref="E17:F17"/>
    <mergeCell ref="E19:F19"/>
    <mergeCell ref="E20:F20"/>
    <mergeCell ref="E21:F21"/>
    <mergeCell ref="E23:F23"/>
    <mergeCell ref="E15:F15"/>
    <mergeCell ref="E10:F10"/>
    <mergeCell ref="E11:F11"/>
    <mergeCell ref="E12:F12"/>
    <mergeCell ref="E13:F13"/>
    <mergeCell ref="E14:F14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73"/>
  <sheetViews>
    <sheetView topLeftCell="A10" workbookViewId="0">
      <selection activeCell="I31" sqref="I31"/>
    </sheetView>
  </sheetViews>
  <sheetFormatPr defaultRowHeight="15" x14ac:dyDescent="0.25"/>
  <cols>
    <col min="3" max="7" width="10.42578125" customWidth="1"/>
    <col min="10" max="10" width="32.140625" bestFit="1" customWidth="1"/>
    <col min="11" max="11" width="19.28515625" bestFit="1" customWidth="1"/>
    <col min="12" max="12" width="30.7109375" bestFit="1" customWidth="1"/>
  </cols>
  <sheetData>
    <row r="3" spans="3:13" x14ac:dyDescent="0.25">
      <c r="C3" s="180" t="s">
        <v>56</v>
      </c>
      <c r="D3" s="180"/>
      <c r="E3" s="180"/>
      <c r="F3" s="180"/>
      <c r="G3" s="180"/>
      <c r="J3" s="21" t="s">
        <v>56</v>
      </c>
      <c r="K3" s="25" t="s">
        <v>63</v>
      </c>
      <c r="L3" s="51" t="s">
        <v>154</v>
      </c>
    </row>
    <row r="4" spans="3:13" ht="18.75" x14ac:dyDescent="0.25">
      <c r="C4" s="180"/>
      <c r="D4" s="180"/>
      <c r="E4" s="180"/>
      <c r="F4" s="180"/>
      <c r="G4" s="180"/>
      <c r="J4" s="26" t="s">
        <v>89</v>
      </c>
      <c r="K4" s="24">
        <v>3</v>
      </c>
      <c r="L4" s="79">
        <f>IF(K4='Baseline-Configuration'!D4,'Baseline-Configuration'!F4,IF(K4='Baseline-Configuration'!D5,'Baseline-Configuration'!F5, IF(K4='Baseline-Configuration'!D6,'Baseline-Configuration'!F6, IF(K4='Baseline-Configuration'!D7,'Baseline-Configuration'!F7, 0%))))</f>
        <v>-0.1</v>
      </c>
    </row>
    <row r="6" spans="3:13" x14ac:dyDescent="0.25">
      <c r="J6" s="21" t="s">
        <v>59</v>
      </c>
      <c r="K6" s="25" t="s">
        <v>63</v>
      </c>
      <c r="L6" s="51" t="s">
        <v>154</v>
      </c>
    </row>
    <row r="7" spans="3:13" ht="18.75" x14ac:dyDescent="0.25">
      <c r="C7" s="191" t="s">
        <v>62</v>
      </c>
      <c r="D7" s="191"/>
      <c r="E7" s="191"/>
      <c r="F7" s="191"/>
      <c r="G7" s="191"/>
      <c r="J7" s="26" t="s">
        <v>100</v>
      </c>
      <c r="K7" s="24">
        <v>1</v>
      </c>
      <c r="L7" s="79">
        <f>IF(K7='Baseline-Configuration'!D4,'Baseline-Configuration'!F4,IF(K7='Baseline-Configuration'!D5,'Baseline-Configuration'!F5, IF(K7='Baseline-Configuration'!D6,'Baseline-Configuration'!F6, IF(K7='Baseline-Configuration'!D7,'Baseline-Configuration'!F7, 0%))))</f>
        <v>0.3</v>
      </c>
    </row>
    <row r="8" spans="3:13" x14ac:dyDescent="0.25">
      <c r="C8" s="191"/>
      <c r="D8" s="191"/>
      <c r="E8" s="191"/>
      <c r="F8" s="191"/>
      <c r="G8" s="191"/>
    </row>
    <row r="9" spans="3:13" x14ac:dyDescent="0.25">
      <c r="J9" s="21" t="s">
        <v>58</v>
      </c>
      <c r="K9" s="25" t="s">
        <v>63</v>
      </c>
      <c r="L9" s="51" t="s">
        <v>154</v>
      </c>
    </row>
    <row r="10" spans="3:13" ht="18.75" x14ac:dyDescent="0.25">
      <c r="J10" s="26" t="s">
        <v>105</v>
      </c>
      <c r="K10" s="24">
        <v>2</v>
      </c>
      <c r="L10" s="79">
        <f>IF(K10='Baseline-Configuration'!D4,'Baseline-Configuration'!F4,IF(K10='Baseline-Configuration'!D5,'Baseline-Configuration'!F5, IF(K10='Baseline-Configuration'!D6,'Baseline-Configuration'!F6, IF(K10='Baseline-Configuration'!D7,'Baseline-Configuration'!F7, 0%))))</f>
        <v>0</v>
      </c>
    </row>
    <row r="11" spans="3:13" ht="15" customHeight="1" x14ac:dyDescent="0.25">
      <c r="C11" s="194" t="s">
        <v>61</v>
      </c>
      <c r="D11" s="194"/>
      <c r="E11" s="194"/>
      <c r="F11" s="193" t="s">
        <v>60</v>
      </c>
      <c r="G11" s="193"/>
    </row>
    <row r="12" spans="3:13" ht="15" customHeight="1" x14ac:dyDescent="0.25">
      <c r="C12" s="194"/>
      <c r="D12" s="194"/>
      <c r="E12" s="194"/>
      <c r="F12" s="193"/>
      <c r="G12" s="193"/>
      <c r="J12" s="21" t="s">
        <v>117</v>
      </c>
      <c r="K12" s="31" t="s">
        <v>156</v>
      </c>
      <c r="L12" s="51" t="s">
        <v>157</v>
      </c>
      <c r="M12" s="67" t="s">
        <v>213</v>
      </c>
    </row>
    <row r="13" spans="3:13" x14ac:dyDescent="0.25">
      <c r="J13" s="26" t="s">
        <v>118</v>
      </c>
      <c r="K13" s="83">
        <f>'Baseline-Configuration'!I47</f>
        <v>1</v>
      </c>
      <c r="L13" s="20">
        <v>0</v>
      </c>
      <c r="M13" s="42">
        <f t="shared" ref="M13:M23" si="0">K13*L13</f>
        <v>0</v>
      </c>
    </row>
    <row r="14" spans="3:13" x14ac:dyDescent="0.25">
      <c r="J14" s="26" t="s">
        <v>119</v>
      </c>
      <c r="K14" s="83">
        <f>'Baseline-Configuration'!I48</f>
        <v>1</v>
      </c>
      <c r="L14" s="20">
        <v>0</v>
      </c>
      <c r="M14" s="42">
        <f t="shared" si="0"/>
        <v>0</v>
      </c>
    </row>
    <row r="15" spans="3:13" x14ac:dyDescent="0.25">
      <c r="C15" s="132" t="s">
        <v>58</v>
      </c>
      <c r="D15" s="132"/>
      <c r="E15" s="132"/>
      <c r="F15" s="132"/>
      <c r="G15" s="132"/>
      <c r="J15" s="26" t="s">
        <v>120</v>
      </c>
      <c r="K15" s="83">
        <f>'Baseline-Configuration'!I49</f>
        <v>1</v>
      </c>
      <c r="L15" s="20">
        <v>0</v>
      </c>
      <c r="M15" s="42">
        <f t="shared" si="0"/>
        <v>0</v>
      </c>
    </row>
    <row r="16" spans="3:13" x14ac:dyDescent="0.25">
      <c r="C16" s="132"/>
      <c r="D16" s="132"/>
      <c r="E16" s="132"/>
      <c r="F16" s="132"/>
      <c r="G16" s="132"/>
      <c r="J16" s="26" t="s">
        <v>121</v>
      </c>
      <c r="K16" s="83">
        <f>'Baseline-Configuration'!I50</f>
        <v>1</v>
      </c>
      <c r="L16" s="20">
        <v>0</v>
      </c>
      <c r="M16" s="42">
        <f t="shared" si="0"/>
        <v>0</v>
      </c>
    </row>
    <row r="17" spans="3:13" x14ac:dyDescent="0.25">
      <c r="J17" s="26" t="s">
        <v>122</v>
      </c>
      <c r="K17" s="83">
        <f>'Baseline-Configuration'!I51</f>
        <v>1</v>
      </c>
      <c r="L17" s="20">
        <v>0</v>
      </c>
      <c r="M17" s="42">
        <f t="shared" si="0"/>
        <v>0</v>
      </c>
    </row>
    <row r="18" spans="3:13" x14ac:dyDescent="0.25">
      <c r="J18" s="26" t="s">
        <v>123</v>
      </c>
      <c r="K18" s="83">
        <f>'Baseline-Configuration'!I52</f>
        <v>1</v>
      </c>
      <c r="L18" s="20">
        <v>0</v>
      </c>
      <c r="M18" s="42">
        <f t="shared" si="0"/>
        <v>0</v>
      </c>
    </row>
    <row r="19" spans="3:13" x14ac:dyDescent="0.25">
      <c r="C19" s="192" t="s">
        <v>57</v>
      </c>
      <c r="D19" s="192"/>
      <c r="E19" s="192"/>
      <c r="F19" s="192"/>
      <c r="G19" s="192"/>
      <c r="J19" s="26" t="s">
        <v>124</v>
      </c>
      <c r="K19" s="83">
        <f>'Baseline-Configuration'!I53</f>
        <v>1</v>
      </c>
      <c r="L19" s="20">
        <v>0</v>
      </c>
      <c r="M19" s="42">
        <f t="shared" si="0"/>
        <v>0</v>
      </c>
    </row>
    <row r="20" spans="3:13" x14ac:dyDescent="0.25">
      <c r="C20" s="192"/>
      <c r="D20" s="192"/>
      <c r="E20" s="192"/>
      <c r="F20" s="192"/>
      <c r="G20" s="192"/>
      <c r="J20" s="26" t="s">
        <v>125</v>
      </c>
      <c r="K20" s="83">
        <f>'Baseline-Configuration'!I54</f>
        <v>1</v>
      </c>
      <c r="L20" s="20">
        <v>0</v>
      </c>
      <c r="M20" s="42">
        <f t="shared" si="0"/>
        <v>0</v>
      </c>
    </row>
    <row r="21" spans="3:13" ht="18.75" x14ac:dyDescent="0.25">
      <c r="C21" s="29"/>
      <c r="D21" s="29"/>
      <c r="E21" s="29"/>
      <c r="F21" s="29"/>
      <c r="G21" s="29"/>
      <c r="J21" s="26" t="s">
        <v>207</v>
      </c>
      <c r="K21" s="83">
        <f>'Baseline-Configuration'!I55</f>
        <v>1</v>
      </c>
      <c r="L21" s="20">
        <v>0</v>
      </c>
      <c r="M21" s="42">
        <f t="shared" si="0"/>
        <v>0</v>
      </c>
    </row>
    <row r="22" spans="3:13" ht="18.75" x14ac:dyDescent="0.25">
      <c r="C22" s="29"/>
      <c r="D22" s="29"/>
      <c r="E22" s="29"/>
      <c r="F22" s="29"/>
      <c r="G22" s="29"/>
      <c r="J22" s="26" t="s">
        <v>208</v>
      </c>
      <c r="K22" s="83">
        <f>'Baseline-Configuration'!I56</f>
        <v>1</v>
      </c>
      <c r="L22" s="20">
        <v>0</v>
      </c>
      <c r="M22" s="42">
        <f t="shared" si="0"/>
        <v>0</v>
      </c>
    </row>
    <row r="23" spans="3:13" ht="18.75" x14ac:dyDescent="0.25">
      <c r="C23" s="29"/>
      <c r="D23" s="29"/>
      <c r="E23" s="29"/>
      <c r="F23" s="29"/>
      <c r="G23" s="29"/>
      <c r="J23" s="26" t="s">
        <v>209</v>
      </c>
      <c r="K23" s="83">
        <f>'Baseline-Configuration'!I57</f>
        <v>1</v>
      </c>
      <c r="L23" s="20">
        <v>0</v>
      </c>
      <c r="M23" s="42">
        <f t="shared" si="0"/>
        <v>0</v>
      </c>
    </row>
    <row r="24" spans="3:13" ht="18.75" x14ac:dyDescent="0.3">
      <c r="J24" s="80" t="s">
        <v>192</v>
      </c>
      <c r="K24" s="195">
        <f>SUM(M13:M23)</f>
        <v>0</v>
      </c>
      <c r="L24" s="195"/>
      <c r="M24" s="195"/>
    </row>
    <row r="26" spans="3:13" x14ac:dyDescent="0.25">
      <c r="J26" s="21" t="s">
        <v>235</v>
      </c>
      <c r="K26" s="23" t="s">
        <v>158</v>
      </c>
      <c r="L26" s="51" t="s">
        <v>157</v>
      </c>
    </row>
    <row r="27" spans="3:13" x14ac:dyDescent="0.25">
      <c r="J27" s="26" t="s">
        <v>128</v>
      </c>
      <c r="K27" s="30">
        <f>IF(EXACT(J27, 'Baseline-Configuration'!H60),'Baseline-Configuration'!I60, IF(EXACT(J27,'Baseline-Configuration'!H61), 'Baseline-Configuration'!I61, 0%))</f>
        <v>0.15</v>
      </c>
      <c r="L27" s="20">
        <v>0</v>
      </c>
    </row>
    <row r="28" spans="3:13" ht="18.75" x14ac:dyDescent="0.3">
      <c r="J28" s="80" t="s">
        <v>192</v>
      </c>
      <c r="K28" s="196">
        <f>K27+L27</f>
        <v>0.15</v>
      </c>
      <c r="L28" s="160"/>
    </row>
    <row r="30" spans="3:13" x14ac:dyDescent="0.25">
      <c r="J30" s="21" t="s">
        <v>73</v>
      </c>
      <c r="K30" s="185" t="s">
        <v>130</v>
      </c>
      <c r="L30" s="185"/>
    </row>
    <row r="31" spans="3:13" x14ac:dyDescent="0.25">
      <c r="J31" s="27" t="s">
        <v>76</v>
      </c>
      <c r="K31" s="183">
        <f>IF(EXACT(J31, 'Baseline-Configuration'!D11),'Baseline-Configuration'!E11, IF(EXACT(J31,'Baseline-Configuration'!D12), 'Baseline-Configuration'!E12,IF(EXACT(J31,'Baseline-Configuration'!D13), 'Baseline-Configuration'!E13, IF(EXACT(J31,'Baseline-Configuration'!D14), 'Baseline-Configuration'!E14, IF(EXACT(J31,'Baseline-Configuration'!D15), 'Baseline-Configuration'!E15, IF(EXACT(J31,'Baseline-Configuration'!D16), 'Baseline-Configuration'!E16, IF(EXACT(J31,'Baseline-Configuration'!D17), 'Baseline-Configuration'!E17, IF(EXACT(J31,'Baseline-Configuration'!D18), 'Baseline-Configuration'!E18, IF(EXACT(J31,'Baseline-Configuration'!D19), 'Baseline-Configuration'!E19, IF(EXACT(J31,'Baseline-Configuration'!D20), 'Baseline-Configuration'!E20, IF(EXACT(J31,'Baseline-Configuration'!D21), 'Baseline-Configuration'!E21, IF(EXACT(J31,'Baseline-Configuration'!D22), 'Baseline-Configuration'!E22, IF(EXACT(J31,'Baseline-Configuration'!D23), 'Baseline-Configuration'!E23, IF(EXACT(J31,'Baseline-Configuration'!D24), 'Baseline-Configuration'!E24, IF(EXACT(J31,'Baseline-Configuration'!D25), 'Baseline-Configuration'!E25, 0%)))))))))))))))</f>
        <v>0</v>
      </c>
      <c r="L31" s="184"/>
    </row>
    <row r="32" spans="3:13" x14ac:dyDescent="0.25">
      <c r="J32" s="27" t="s">
        <v>74</v>
      </c>
      <c r="K32" s="183">
        <f>IF(EXACT(J32, 'Baseline-Configuration'!D11),'Baseline-Configuration'!E11, IF(EXACT(J32,'Baseline-Configuration'!D12), 'Baseline-Configuration'!E12,IF(EXACT(J32,'Baseline-Configuration'!D13), 'Baseline-Configuration'!E13, IF(EXACT(J32,'Baseline-Configuration'!D14), 'Baseline-Configuration'!E14, IF(EXACT(J32,'Baseline-Configuration'!D15), 'Baseline-Configuration'!E15, IF(EXACT(J32,'Baseline-Configuration'!D16), 'Baseline-Configuration'!E16, IF(EXACT(J32,'Baseline-Configuration'!D17), 'Baseline-Configuration'!E17, IF(EXACT(J32,'Baseline-Configuration'!D18), 'Baseline-Configuration'!E18, IF(EXACT(J32,'Baseline-Configuration'!D19), 'Baseline-Configuration'!E19, IF(EXACT(J32,'Baseline-Configuration'!D20), 'Baseline-Configuration'!E20, IF(EXACT(J32,'Baseline-Configuration'!D21), 'Baseline-Configuration'!E21, IF(EXACT(J32,'Baseline-Configuration'!D22), 'Baseline-Configuration'!E22, IF(EXACT(J32,'Baseline-Configuration'!D23), 'Baseline-Configuration'!E23, IF(EXACT(J32,'Baseline-Configuration'!D24), 'Baseline-Configuration'!E24, IF(EXACT(J32,'Baseline-Configuration'!D25), 'Baseline-Configuration'!E25, 0%)))))))))))))))</f>
        <v>0.03</v>
      </c>
      <c r="L32" s="184"/>
    </row>
    <row r="33" spans="10:13" x14ac:dyDescent="0.25">
      <c r="J33" s="27" t="s">
        <v>76</v>
      </c>
      <c r="K33" s="183">
        <f>IF(EXACT(J33, 'Baseline-Configuration'!D11),'Baseline-Configuration'!E11, IF(EXACT(J33,'Baseline-Configuration'!D12), 'Baseline-Configuration'!E12,IF(EXACT(J33,'Baseline-Configuration'!D13), 'Baseline-Configuration'!E13, IF(EXACT(J33,'Baseline-Configuration'!D14), 'Baseline-Configuration'!E14, IF(EXACT(J33,'Baseline-Configuration'!D15), 'Baseline-Configuration'!E15, IF(EXACT(J33,'Baseline-Configuration'!D16), 'Baseline-Configuration'!E16, IF(EXACT(J33,'Baseline-Configuration'!D17), 'Baseline-Configuration'!E17, IF(EXACT(J33,'Baseline-Configuration'!D18), 'Baseline-Configuration'!E18, IF(EXACT(J33,'Baseline-Configuration'!D19), 'Baseline-Configuration'!E19, IF(EXACT(J33,'Baseline-Configuration'!D20), 'Baseline-Configuration'!E20, IF(EXACT(J33,'Baseline-Configuration'!D21), 'Baseline-Configuration'!E21, IF(EXACT(J33,'Baseline-Configuration'!D22), 'Baseline-Configuration'!E22, IF(EXACT(J33,'Baseline-Configuration'!D23), 'Baseline-Configuration'!E23, IF(EXACT(J33,'Baseline-Configuration'!D24), 'Baseline-Configuration'!E24, IF(EXACT(J33,'Baseline-Configuration'!D25), 'Baseline-Configuration'!E25, 0%)))))))))))))))</f>
        <v>0</v>
      </c>
      <c r="L33" s="184"/>
    </row>
    <row r="34" spans="10:13" x14ac:dyDescent="0.25">
      <c r="J34" s="27" t="s">
        <v>79</v>
      </c>
      <c r="K34" s="183">
        <f>IF(EXACT(J34, 'Baseline-Configuration'!D11),'Baseline-Configuration'!E11, IF(EXACT(J34,'Baseline-Configuration'!D12), 'Baseline-Configuration'!E12,IF(EXACT(J34,'Baseline-Configuration'!D13), 'Baseline-Configuration'!E13, IF(EXACT(J34,'Baseline-Configuration'!D14), 'Baseline-Configuration'!E14, IF(EXACT(J34,'Baseline-Configuration'!D15), 'Baseline-Configuration'!E15, IF(EXACT(J34,'Baseline-Configuration'!D16), 'Baseline-Configuration'!E16, IF(EXACT(J34,'Baseline-Configuration'!D17), 'Baseline-Configuration'!E17, IF(EXACT(J34,'Baseline-Configuration'!D18), 'Baseline-Configuration'!E18, IF(EXACT(J34,'Baseline-Configuration'!D19), 'Baseline-Configuration'!E19, IF(EXACT(J34,'Baseline-Configuration'!D20), 'Baseline-Configuration'!E20, IF(EXACT(J34,'Baseline-Configuration'!D21), 'Baseline-Configuration'!E21, IF(EXACT(J34,'Baseline-Configuration'!D22), 'Baseline-Configuration'!E22, IF(EXACT(J34,'Baseline-Configuration'!D23), 'Baseline-Configuration'!E23, IF(EXACT(J34,'Baseline-Configuration'!D24), 'Baseline-Configuration'!E24, IF(EXACT(J34,'Baseline-Configuration'!D25), 'Baseline-Configuration'!E25, 0%)))))))))))))))</f>
        <v>0.03</v>
      </c>
      <c r="L34" s="184"/>
    </row>
    <row r="35" spans="10:13" x14ac:dyDescent="0.25">
      <c r="J35" s="27" t="s">
        <v>80</v>
      </c>
      <c r="K35" s="183">
        <f>IF(EXACT(J35, 'Baseline-Configuration'!D11),'Baseline-Configuration'!E11, IF(EXACT(J35,'Baseline-Configuration'!D12), 'Baseline-Configuration'!E12,IF(EXACT(J35,'Baseline-Configuration'!D13), 'Baseline-Configuration'!E13, IF(EXACT(J35,'Baseline-Configuration'!D14), 'Baseline-Configuration'!E14, IF(EXACT(J35,'Baseline-Configuration'!D15), 'Baseline-Configuration'!E15, IF(EXACT(J35,'Baseline-Configuration'!D16), 'Baseline-Configuration'!E16, IF(EXACT(J35,'Baseline-Configuration'!D17), 'Baseline-Configuration'!E17, IF(EXACT(J35,'Baseline-Configuration'!D18), 'Baseline-Configuration'!E18, IF(EXACT(J35,'Baseline-Configuration'!D19), 'Baseline-Configuration'!E19, IF(EXACT(J35,'Baseline-Configuration'!D20), 'Baseline-Configuration'!E20, IF(EXACT(J35,'Baseline-Configuration'!D21), 'Baseline-Configuration'!E21, IF(EXACT(J35,'Baseline-Configuration'!D22), 'Baseline-Configuration'!E22, IF(EXACT(J35,'Baseline-Configuration'!D23), 'Baseline-Configuration'!E23, IF(EXACT(J35,'Baseline-Configuration'!D24), 'Baseline-Configuration'!E24, IF(EXACT(J35,'Baseline-Configuration'!D25), 'Baseline-Configuration'!E25, 0%)))))))))))))))</f>
        <v>0</v>
      </c>
      <c r="L35" s="184"/>
    </row>
    <row r="36" spans="10:13" x14ac:dyDescent="0.25">
      <c r="J36" s="27" t="s">
        <v>83</v>
      </c>
      <c r="K36" s="183">
        <f>IF(EXACT(J36, 'Baseline-Configuration'!D11),'Baseline-Configuration'!E11, IF(EXACT(J36,'Baseline-Configuration'!D12), 'Baseline-Configuration'!E12,IF(EXACT(J36,'Baseline-Configuration'!D13), 'Baseline-Configuration'!E13, IF(EXACT(J36,'Baseline-Configuration'!D14), 'Baseline-Configuration'!E14, IF(EXACT(J36,'Baseline-Configuration'!D15), 'Baseline-Configuration'!E15, IF(EXACT(J36,'Baseline-Configuration'!D16), 'Baseline-Configuration'!E16, IF(EXACT(J36,'Baseline-Configuration'!D17), 'Baseline-Configuration'!E17, IF(EXACT(J36,'Baseline-Configuration'!D18), 'Baseline-Configuration'!E18, IF(EXACT(J36,'Baseline-Configuration'!D19), 'Baseline-Configuration'!E19, IF(EXACT(J36,'Baseline-Configuration'!D20), 'Baseline-Configuration'!E20, IF(EXACT(J36,'Baseline-Configuration'!D21), 'Baseline-Configuration'!E21, IF(EXACT(J36,'Baseline-Configuration'!D22), 'Baseline-Configuration'!E22, IF(EXACT(J36,'Baseline-Configuration'!D23), 'Baseline-Configuration'!E23, IF(EXACT(J36,'Baseline-Configuration'!D24), 'Baseline-Configuration'!E24, IF(EXACT(J36,'Baseline-Configuration'!D25), 'Baseline-Configuration'!E25, 0%)))))))))))))))</f>
        <v>0.03</v>
      </c>
      <c r="L36" s="184"/>
    </row>
    <row r="37" spans="10:13" x14ac:dyDescent="0.25">
      <c r="J37" s="27" t="s">
        <v>84</v>
      </c>
      <c r="K37" s="183">
        <f>IF(EXACT(J37, 'Baseline-Configuration'!D11),'Baseline-Configuration'!E11, IF(EXACT(J37,'Baseline-Configuration'!D12), 'Baseline-Configuration'!E12,IF(EXACT(J37,'Baseline-Configuration'!D13), 'Baseline-Configuration'!E13, IF(EXACT(J37,'Baseline-Configuration'!D14), 'Baseline-Configuration'!E14, IF(EXACT(J37,'Baseline-Configuration'!D15), 'Baseline-Configuration'!E15, IF(EXACT(J37,'Baseline-Configuration'!D16), 'Baseline-Configuration'!E16, IF(EXACT(J37,'Baseline-Configuration'!D17), 'Baseline-Configuration'!E17, IF(EXACT(J37,'Baseline-Configuration'!D18), 'Baseline-Configuration'!E18, IF(EXACT(J37,'Baseline-Configuration'!D19), 'Baseline-Configuration'!E19, IF(EXACT(J37,'Baseline-Configuration'!D20), 'Baseline-Configuration'!E20, IF(EXACT(J37,'Baseline-Configuration'!D21), 'Baseline-Configuration'!E21, IF(EXACT(J37,'Baseline-Configuration'!D22), 'Baseline-Configuration'!E22, IF(EXACT(J37,'Baseline-Configuration'!D23), 'Baseline-Configuration'!E23, IF(EXACT(J37,'Baseline-Configuration'!D24), 'Baseline-Configuration'!E24, IF(EXACT(J37,'Baseline-Configuration'!D25), 'Baseline-Configuration'!E25, 0%)))))))))))))))</f>
        <v>0</v>
      </c>
      <c r="L37" s="184"/>
    </row>
    <row r="38" spans="10:13" x14ac:dyDescent="0.25">
      <c r="J38" s="27" t="s">
        <v>85</v>
      </c>
      <c r="K38" s="183">
        <f>IF(EXACT(J38, 'Baseline-Configuration'!D11),'Baseline-Configuration'!E11, IF(EXACT(J38,'Baseline-Configuration'!D12), 'Baseline-Configuration'!E12,IF(EXACT(J38,'Baseline-Configuration'!D13), 'Baseline-Configuration'!E13, IF(EXACT(J38,'Baseline-Configuration'!D14), 'Baseline-Configuration'!E14, IF(EXACT(J38,'Baseline-Configuration'!D15), 'Baseline-Configuration'!E15, IF(EXACT(J38,'Baseline-Configuration'!D16), 'Baseline-Configuration'!E16, IF(EXACT(J38,'Baseline-Configuration'!D17), 'Baseline-Configuration'!E17, IF(EXACT(J38,'Baseline-Configuration'!D18), 'Baseline-Configuration'!E18, IF(EXACT(J38,'Baseline-Configuration'!D19), 'Baseline-Configuration'!E19, IF(EXACT(J38,'Baseline-Configuration'!D20), 'Baseline-Configuration'!E20, IF(EXACT(J38,'Baseline-Configuration'!D21), 'Baseline-Configuration'!E21, IF(EXACT(J38,'Baseline-Configuration'!D22), 'Baseline-Configuration'!E22, IF(EXACT(J38,'Baseline-Configuration'!D23), 'Baseline-Configuration'!E23, IF(EXACT(J38,'Baseline-Configuration'!D24), 'Baseline-Configuration'!E24, IF(EXACT(J38,'Baseline-Configuration'!D25), 'Baseline-Configuration'!E25, 0%)))))))))))))))</f>
        <v>0.03</v>
      </c>
      <c r="L38" s="184"/>
    </row>
    <row r="39" spans="10:13" x14ac:dyDescent="0.25">
      <c r="J39" s="27" t="s">
        <v>87</v>
      </c>
      <c r="K39" s="183">
        <f>IF(EXACT(J39, 'Baseline-Configuration'!D11),'Baseline-Configuration'!E11, IF(EXACT(J39,'Baseline-Configuration'!D12), 'Baseline-Configuration'!E12,IF(EXACT(J39,'Baseline-Configuration'!D13), 'Baseline-Configuration'!E13, IF(EXACT(J39,'Baseline-Configuration'!D14), 'Baseline-Configuration'!E14, IF(EXACT(J39,'Baseline-Configuration'!D15), 'Baseline-Configuration'!E15, IF(EXACT(J39,'Baseline-Configuration'!D16), 'Baseline-Configuration'!E16, IF(EXACT(J39,'Baseline-Configuration'!D17), 'Baseline-Configuration'!E17, IF(EXACT(J39,'Baseline-Configuration'!D18), 'Baseline-Configuration'!E18, IF(EXACT(J39,'Baseline-Configuration'!D19), 'Baseline-Configuration'!E19, IF(EXACT(J39,'Baseline-Configuration'!D20), 'Baseline-Configuration'!E20, IF(EXACT(J39,'Baseline-Configuration'!D21), 'Baseline-Configuration'!E21, IF(EXACT(J39,'Baseline-Configuration'!D22), 'Baseline-Configuration'!E22, IF(EXACT(J39,'Baseline-Configuration'!D23), 'Baseline-Configuration'!E23, IF(EXACT(J39,'Baseline-Configuration'!D24), 'Baseline-Configuration'!E24, IF(EXACT(J39,'Baseline-Configuration'!D25), 'Baseline-Configuration'!E25, 0%)))))))))))))))</f>
        <v>0</v>
      </c>
      <c r="L39" s="184"/>
    </row>
    <row r="40" spans="10:13" ht="18.75" x14ac:dyDescent="0.3">
      <c r="J40" s="80" t="s">
        <v>47</v>
      </c>
      <c r="K40" s="196">
        <f>SUM(K31:K39)</f>
        <v>0.12</v>
      </c>
      <c r="L40" s="160"/>
    </row>
    <row r="42" spans="10:13" x14ac:dyDescent="0.25">
      <c r="J42" s="21" t="s">
        <v>110</v>
      </c>
      <c r="K42" s="31" t="s">
        <v>156</v>
      </c>
      <c r="L42" s="51" t="s">
        <v>157</v>
      </c>
      <c r="M42" s="67" t="s">
        <v>213</v>
      </c>
    </row>
    <row r="43" spans="10:13" x14ac:dyDescent="0.25">
      <c r="J43" s="26" t="s">
        <v>111</v>
      </c>
      <c r="K43" s="83">
        <f>'Baseline-Configuration'!I39</f>
        <v>1</v>
      </c>
      <c r="L43" s="20">
        <v>0</v>
      </c>
      <c r="M43" s="84">
        <f t="shared" ref="M43:M48" si="1">(K43*L43)+K43</f>
        <v>1</v>
      </c>
    </row>
    <row r="44" spans="10:13" x14ac:dyDescent="0.25">
      <c r="J44" s="26" t="s">
        <v>112</v>
      </c>
      <c r="K44" s="83">
        <f>'Baseline-Configuration'!I40</f>
        <v>1</v>
      </c>
      <c r="L44" s="20">
        <v>0</v>
      </c>
      <c r="M44" s="84">
        <f t="shared" si="1"/>
        <v>1</v>
      </c>
    </row>
    <row r="45" spans="10:13" x14ac:dyDescent="0.25">
      <c r="J45" s="26" t="s">
        <v>113</v>
      </c>
      <c r="K45" s="83">
        <f>'Baseline-Configuration'!I41</f>
        <v>1</v>
      </c>
      <c r="L45" s="20">
        <v>0</v>
      </c>
      <c r="M45" s="84">
        <f t="shared" si="1"/>
        <v>1</v>
      </c>
    </row>
    <row r="46" spans="10:13" x14ac:dyDescent="0.25">
      <c r="J46" s="26" t="s">
        <v>114</v>
      </c>
      <c r="K46" s="83">
        <f>'Baseline-Configuration'!I42</f>
        <v>1</v>
      </c>
      <c r="L46" s="20">
        <v>0</v>
      </c>
      <c r="M46" s="84">
        <f t="shared" si="1"/>
        <v>1</v>
      </c>
    </row>
    <row r="47" spans="10:13" x14ac:dyDescent="0.25">
      <c r="J47" s="26" t="s">
        <v>115</v>
      </c>
      <c r="K47" s="83">
        <f>'Baseline-Configuration'!I43</f>
        <v>1</v>
      </c>
      <c r="L47" s="20">
        <v>0</v>
      </c>
      <c r="M47" s="84">
        <f t="shared" si="1"/>
        <v>1</v>
      </c>
    </row>
    <row r="48" spans="10:13" x14ac:dyDescent="0.25">
      <c r="J48" s="26" t="s">
        <v>116</v>
      </c>
      <c r="K48" s="83">
        <f>'Baseline-Configuration'!I44</f>
        <v>1</v>
      </c>
      <c r="L48" s="20">
        <v>0</v>
      </c>
      <c r="M48" s="84">
        <f t="shared" si="1"/>
        <v>1</v>
      </c>
    </row>
    <row r="49" spans="10:13" ht="18.75" x14ac:dyDescent="0.3">
      <c r="J49" s="80" t="s">
        <v>47</v>
      </c>
      <c r="K49" s="195">
        <f>SUM(M43:M48)</f>
        <v>6</v>
      </c>
      <c r="L49" s="195"/>
      <c r="M49" s="195"/>
    </row>
    <row r="51" spans="10:13" x14ac:dyDescent="0.25">
      <c r="J51" s="21" t="s">
        <v>194</v>
      </c>
      <c r="K51" s="31" t="s">
        <v>156</v>
      </c>
      <c r="L51" s="51" t="s">
        <v>157</v>
      </c>
      <c r="M51" s="67" t="s">
        <v>213</v>
      </c>
    </row>
    <row r="52" spans="10:13" x14ac:dyDescent="0.25">
      <c r="J52" s="78" t="s">
        <v>195</v>
      </c>
      <c r="K52" s="83">
        <v>1</v>
      </c>
      <c r="L52" s="20">
        <v>0</v>
      </c>
      <c r="M52" s="84">
        <f t="shared" ref="M52:M63" si="2">(K52*L52)+K52</f>
        <v>1</v>
      </c>
    </row>
    <row r="53" spans="10:13" x14ac:dyDescent="0.25">
      <c r="J53" s="78" t="s">
        <v>196</v>
      </c>
      <c r="K53" s="83">
        <v>1</v>
      </c>
      <c r="L53" s="20">
        <v>0</v>
      </c>
      <c r="M53" s="84">
        <f t="shared" si="2"/>
        <v>1</v>
      </c>
    </row>
    <row r="54" spans="10:13" x14ac:dyDescent="0.25">
      <c r="J54" s="78" t="s">
        <v>197</v>
      </c>
      <c r="K54" s="83">
        <v>1</v>
      </c>
      <c r="L54" s="20">
        <v>0</v>
      </c>
      <c r="M54" s="84">
        <f t="shared" si="2"/>
        <v>1</v>
      </c>
    </row>
    <row r="55" spans="10:13" x14ac:dyDescent="0.25">
      <c r="J55" s="78" t="s">
        <v>198</v>
      </c>
      <c r="K55" s="83">
        <v>1</v>
      </c>
      <c r="L55" s="20">
        <v>0</v>
      </c>
      <c r="M55" s="84">
        <f t="shared" si="2"/>
        <v>1</v>
      </c>
    </row>
    <row r="56" spans="10:13" x14ac:dyDescent="0.25">
      <c r="J56" s="78" t="s">
        <v>199</v>
      </c>
      <c r="K56" s="83">
        <v>1</v>
      </c>
      <c r="L56" s="20">
        <v>0</v>
      </c>
      <c r="M56" s="84">
        <f t="shared" si="2"/>
        <v>1</v>
      </c>
    </row>
    <row r="57" spans="10:13" x14ac:dyDescent="0.25">
      <c r="J57" s="78" t="s">
        <v>200</v>
      </c>
      <c r="K57" s="83">
        <v>1</v>
      </c>
      <c r="L57" s="20">
        <v>0</v>
      </c>
      <c r="M57" s="84">
        <f t="shared" si="2"/>
        <v>1</v>
      </c>
    </row>
    <row r="58" spans="10:13" x14ac:dyDescent="0.25">
      <c r="J58" s="78" t="s">
        <v>201</v>
      </c>
      <c r="K58" s="83">
        <v>1</v>
      </c>
      <c r="L58" s="20">
        <v>0</v>
      </c>
      <c r="M58" s="84">
        <f t="shared" si="2"/>
        <v>1</v>
      </c>
    </row>
    <row r="59" spans="10:13" x14ac:dyDescent="0.25">
      <c r="J59" s="78" t="s">
        <v>202</v>
      </c>
      <c r="K59" s="83">
        <v>1</v>
      </c>
      <c r="L59" s="20">
        <v>0</v>
      </c>
      <c r="M59" s="84">
        <f t="shared" si="2"/>
        <v>1</v>
      </c>
    </row>
    <row r="60" spans="10:13" x14ac:dyDescent="0.25">
      <c r="J60" s="78" t="s">
        <v>203</v>
      </c>
      <c r="K60" s="83">
        <v>1</v>
      </c>
      <c r="L60" s="20">
        <v>0</v>
      </c>
      <c r="M60" s="84">
        <f t="shared" si="2"/>
        <v>1</v>
      </c>
    </row>
    <row r="61" spans="10:13" x14ac:dyDescent="0.25">
      <c r="J61" s="78" t="s">
        <v>204</v>
      </c>
      <c r="K61" s="83">
        <v>1</v>
      </c>
      <c r="L61" s="20">
        <v>0</v>
      </c>
      <c r="M61" s="84">
        <f t="shared" si="2"/>
        <v>1</v>
      </c>
    </row>
    <row r="62" spans="10:13" x14ac:dyDescent="0.25">
      <c r="J62" s="78" t="s">
        <v>205</v>
      </c>
      <c r="K62" s="83">
        <v>1</v>
      </c>
      <c r="L62" s="20">
        <v>0</v>
      </c>
      <c r="M62" s="84">
        <f t="shared" si="2"/>
        <v>1</v>
      </c>
    </row>
    <row r="63" spans="10:13" x14ac:dyDescent="0.25">
      <c r="J63" s="78" t="s">
        <v>206</v>
      </c>
      <c r="K63" s="83">
        <v>1</v>
      </c>
      <c r="L63" s="20">
        <v>0</v>
      </c>
      <c r="M63" s="84">
        <f t="shared" si="2"/>
        <v>1</v>
      </c>
    </row>
    <row r="64" spans="10:13" ht="18.75" x14ac:dyDescent="0.3">
      <c r="J64" s="80" t="s">
        <v>47</v>
      </c>
      <c r="K64" s="195">
        <f>SUM(M52:M63)</f>
        <v>12</v>
      </c>
      <c r="L64" s="195"/>
      <c r="M64" s="195"/>
    </row>
    <row r="66" spans="10:13" x14ac:dyDescent="0.25">
      <c r="J66" s="21" t="s">
        <v>221</v>
      </c>
      <c r="K66" s="31" t="s">
        <v>210</v>
      </c>
      <c r="L66" s="51" t="s">
        <v>157</v>
      </c>
      <c r="M66" s="67" t="s">
        <v>213</v>
      </c>
    </row>
    <row r="67" spans="10:13" x14ac:dyDescent="0.25">
      <c r="J67" s="26" t="s">
        <v>215</v>
      </c>
      <c r="K67" s="83">
        <f>'Baseline-Configuration'!I64</f>
        <v>1</v>
      </c>
      <c r="L67" s="20">
        <v>0</v>
      </c>
      <c r="M67" s="42">
        <f t="shared" ref="M67:M72" si="3">(K67*L67)+K67</f>
        <v>1</v>
      </c>
    </row>
    <row r="68" spans="10:13" x14ac:dyDescent="0.25">
      <c r="J68" s="26" t="s">
        <v>216</v>
      </c>
      <c r="K68" s="83">
        <f>'Baseline-Configuration'!I65</f>
        <v>1</v>
      </c>
      <c r="L68" s="20">
        <v>0</v>
      </c>
      <c r="M68" s="42">
        <f t="shared" si="3"/>
        <v>1</v>
      </c>
    </row>
    <row r="69" spans="10:13" x14ac:dyDescent="0.25">
      <c r="J69" s="26" t="s">
        <v>217</v>
      </c>
      <c r="K69" s="83">
        <f>'Baseline-Configuration'!I66</f>
        <v>1</v>
      </c>
      <c r="L69" s="20">
        <v>0</v>
      </c>
      <c r="M69" s="42">
        <f t="shared" si="3"/>
        <v>1</v>
      </c>
    </row>
    <row r="70" spans="10:13" x14ac:dyDescent="0.25">
      <c r="J70" s="26" t="s">
        <v>218</v>
      </c>
      <c r="K70" s="83">
        <f>'Baseline-Configuration'!I67</f>
        <v>1</v>
      </c>
      <c r="L70" s="20">
        <v>0</v>
      </c>
      <c r="M70" s="42">
        <f t="shared" si="3"/>
        <v>1</v>
      </c>
    </row>
    <row r="71" spans="10:13" x14ac:dyDescent="0.25">
      <c r="J71" s="26" t="s">
        <v>219</v>
      </c>
      <c r="K71" s="83">
        <f>'Baseline-Configuration'!I68</f>
        <v>1</v>
      </c>
      <c r="L71" s="20">
        <v>0</v>
      </c>
      <c r="M71" s="42">
        <f t="shared" si="3"/>
        <v>1</v>
      </c>
    </row>
    <row r="72" spans="10:13" x14ac:dyDescent="0.25">
      <c r="J72" s="26" t="s">
        <v>220</v>
      </c>
      <c r="K72" s="83">
        <f>'Baseline-Configuration'!I69</f>
        <v>1</v>
      </c>
      <c r="L72" s="20">
        <v>0</v>
      </c>
      <c r="M72" s="42">
        <f t="shared" si="3"/>
        <v>1</v>
      </c>
    </row>
    <row r="73" spans="10:13" ht="18.75" x14ac:dyDescent="0.3">
      <c r="J73" s="80" t="s">
        <v>47</v>
      </c>
      <c r="K73" s="195">
        <f>SUM(M67:M72)</f>
        <v>6</v>
      </c>
      <c r="L73" s="195"/>
      <c r="M73" s="195"/>
    </row>
  </sheetData>
  <mergeCells count="22">
    <mergeCell ref="K49:M49"/>
    <mergeCell ref="K64:M64"/>
    <mergeCell ref="K24:M24"/>
    <mergeCell ref="K73:M73"/>
    <mergeCell ref="K39:L39"/>
    <mergeCell ref="K40:L40"/>
    <mergeCell ref="K28:L28"/>
    <mergeCell ref="K35:L35"/>
    <mergeCell ref="K36:L36"/>
    <mergeCell ref="K37:L37"/>
    <mergeCell ref="K38:L38"/>
    <mergeCell ref="K30:L30"/>
    <mergeCell ref="K31:L31"/>
    <mergeCell ref="K32:L32"/>
    <mergeCell ref="K33:L33"/>
    <mergeCell ref="K34:L34"/>
    <mergeCell ref="C3:G4"/>
    <mergeCell ref="C7:G8"/>
    <mergeCell ref="C15:G16"/>
    <mergeCell ref="C19:G20"/>
    <mergeCell ref="F11:G12"/>
    <mergeCell ref="C11:E12"/>
  </mergeCells>
  <pageMargins left="0.7" right="0.7" top="0.75" bottom="0.75" header="0.3" footer="0.3"/>
  <pageSetup orientation="portrait" r:id="rId1"/>
  <headerFooter>
    <oddFooter>&amp;L&amp;"museo sans for dell,Bold"&amp;KAAAAAA                 Dell - Restricted - Confidential</oddFooter>
    <evenFooter>&amp;L&amp;"museo sans for dell,Bold"&amp;KAAAAAA                 Dell - Restricted - Confidential</evenFooter>
    <firstFooter>&amp;L&amp;"museo sans for dell,Bold"&amp;KAAAAAA                 Dell - Restricted - Confidential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Title-Page</vt:lpstr>
      <vt:lpstr>Table-of-Contents</vt:lpstr>
      <vt:lpstr>Cover-Page</vt:lpstr>
      <vt:lpstr>Guidelines</vt:lpstr>
      <vt:lpstr>Scope_&amp;_Dependencies</vt:lpstr>
      <vt:lpstr>Assumptions_&amp;_Risk</vt:lpstr>
      <vt:lpstr>Baseline-Parameter</vt:lpstr>
      <vt:lpstr>Baseline-Configuration</vt:lpstr>
      <vt:lpstr>Project-Configuration</vt:lpstr>
      <vt:lpstr>Module-1</vt:lpstr>
      <vt:lpstr>Module-2</vt:lpstr>
      <vt:lpstr>Total-Effort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Gautam, Rudra</dc:creator>
  <cp:keywords>Restricted</cp:keywords>
  <cp:lastModifiedBy>Shith, Snehasish</cp:lastModifiedBy>
  <dcterms:created xsi:type="dcterms:W3CDTF">2015-02-11T05:03:39Z</dcterms:created>
  <dcterms:modified xsi:type="dcterms:W3CDTF">2015-07-08T16:21:28Z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0aa7243c-518a-4246-8c54-dcebddba01f1</vt:lpwstr>
  </property>
  <property fmtid="{D5CDD505-2E9C-101B-9397-08002B2CF9AE}" pid="3" name="DellClassification">
    <vt:lpwstr>Restricted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1.3AMER</vt:lpwstr>
  </property>
</Properties>
</file>