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5EEE3A67-8FD7-48EB-9DB0-E8AFCE1B5F75}" xr6:coauthVersionLast="47" xr6:coauthVersionMax="47" xr10:uidLastSave="{00000000-0000-0000-0000-000000000000}"/>
  <bookViews>
    <workbookView xWindow="-120" yWindow="-120" windowWidth="29040" windowHeight="15720" firstSheet="2" activeTab="2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I7" i="3"/>
  <c r="J7" i="3"/>
  <c r="L7" i="3"/>
  <c r="M7" i="3"/>
  <c r="N7" i="3"/>
  <c r="H8" i="3"/>
  <c r="I8" i="3"/>
  <c r="J8" i="3"/>
  <c r="L8" i="3"/>
  <c r="M8" i="3"/>
  <c r="N8" i="3"/>
  <c r="H9" i="3"/>
  <c r="I9" i="3"/>
  <c r="J9" i="3"/>
  <c r="L9" i="3"/>
  <c r="M9" i="3"/>
  <c r="N9" i="3"/>
  <c r="H10" i="3"/>
  <c r="I10" i="3"/>
  <c r="J10" i="3"/>
  <c r="L10" i="3"/>
  <c r="M10" i="3"/>
  <c r="N10" i="3"/>
  <c r="H11" i="3"/>
  <c r="I11" i="3"/>
  <c r="J11" i="3"/>
  <c r="L11" i="3"/>
  <c r="M11" i="3"/>
  <c r="N11" i="3"/>
  <c r="H12" i="3"/>
  <c r="I12" i="3"/>
  <c r="J12" i="3"/>
  <c r="L12" i="3"/>
  <c r="M12" i="3"/>
  <c r="N12" i="3"/>
  <c r="H13" i="3"/>
  <c r="I13" i="3"/>
  <c r="J13" i="3"/>
  <c r="L13" i="3"/>
  <c r="M13" i="3"/>
  <c r="N13" i="3"/>
  <c r="H14" i="3"/>
  <c r="I14" i="3"/>
  <c r="J14" i="3"/>
  <c r="L14" i="3"/>
  <c r="M14" i="3"/>
  <c r="N14" i="3"/>
  <c r="H15" i="3"/>
  <c r="I15" i="3"/>
  <c r="J15" i="3"/>
  <c r="L15" i="3"/>
  <c r="M15" i="3"/>
  <c r="N15" i="3"/>
  <c r="H16" i="3"/>
  <c r="I16" i="3"/>
  <c r="J16" i="3"/>
  <c r="L16" i="3"/>
  <c r="M16" i="3"/>
  <c r="N16" i="3"/>
  <c r="H17" i="3"/>
  <c r="I17" i="3"/>
  <c r="J17" i="3"/>
  <c r="L17" i="3"/>
  <c r="M17" i="3"/>
  <c r="N17" i="3"/>
  <c r="H18" i="3"/>
  <c r="I18" i="3"/>
  <c r="J18" i="3"/>
  <c r="L18" i="3"/>
  <c r="M18" i="3"/>
  <c r="N18" i="3"/>
  <c r="H19" i="3"/>
  <c r="I19" i="3"/>
  <c r="J19" i="3"/>
  <c r="L19" i="3"/>
  <c r="M19" i="3"/>
  <c r="N19" i="3"/>
  <c r="H20" i="3"/>
  <c r="I20" i="3"/>
  <c r="J20" i="3"/>
  <c r="L20" i="3"/>
  <c r="M20" i="3"/>
  <c r="N20" i="3"/>
  <c r="H21" i="3"/>
  <c r="I21" i="3"/>
  <c r="J21" i="3"/>
  <c r="L21" i="3"/>
  <c r="M21" i="3"/>
  <c r="N21" i="3"/>
  <c r="H22" i="3"/>
  <c r="I22" i="3"/>
  <c r="J22" i="3"/>
  <c r="L22" i="3"/>
  <c r="M22" i="3"/>
  <c r="N22" i="3"/>
  <c r="H23" i="3"/>
  <c r="I23" i="3"/>
  <c r="J23" i="3"/>
  <c r="L23" i="3"/>
  <c r="M23" i="3"/>
  <c r="N23" i="3"/>
  <c r="H24" i="3"/>
  <c r="I24" i="3"/>
  <c r="J24" i="3"/>
  <c r="L24" i="3"/>
  <c r="M24" i="3"/>
  <c r="N24" i="3"/>
  <c r="H25" i="3"/>
  <c r="I25" i="3"/>
  <c r="J25" i="3"/>
  <c r="L25" i="3"/>
  <c r="M25" i="3"/>
  <c r="N25" i="3"/>
  <c r="H26" i="3"/>
  <c r="I26" i="3"/>
  <c r="J26" i="3"/>
  <c r="L26" i="3"/>
  <c r="M26" i="3"/>
  <c r="N26" i="3"/>
  <c r="H27" i="3"/>
  <c r="I27" i="3"/>
  <c r="J27" i="3"/>
  <c r="L27" i="3"/>
  <c r="M27" i="3"/>
  <c r="N27" i="3"/>
  <c r="H28" i="3"/>
  <c r="I28" i="3"/>
  <c r="J28" i="3"/>
  <c r="L28" i="3"/>
  <c r="M28" i="3"/>
  <c r="N28" i="3"/>
  <c r="H29" i="3"/>
  <c r="I29" i="3"/>
  <c r="J29" i="3"/>
  <c r="L29" i="3"/>
  <c r="M29" i="3"/>
  <c r="N29" i="3"/>
  <c r="H30" i="3"/>
  <c r="I30" i="3"/>
  <c r="J30" i="3"/>
  <c r="L30" i="3"/>
  <c r="M30" i="3"/>
  <c r="N30" i="3"/>
  <c r="H31" i="3"/>
  <c r="I31" i="3"/>
  <c r="J31" i="3"/>
  <c r="L31" i="3"/>
  <c r="M31" i="3"/>
  <c r="N31" i="3"/>
  <c r="H32" i="3"/>
  <c r="I32" i="3"/>
  <c r="J32" i="3"/>
  <c r="L32" i="3"/>
  <c r="M32" i="3"/>
  <c r="N32" i="3"/>
  <c r="H33" i="3"/>
  <c r="I33" i="3"/>
  <c r="J33" i="3"/>
  <c r="L33" i="3"/>
  <c r="M33" i="3"/>
  <c r="N33" i="3"/>
  <c r="H34" i="3"/>
  <c r="I34" i="3"/>
  <c r="J34" i="3"/>
  <c r="L34" i="3"/>
  <c r="M34" i="3"/>
  <c r="N34" i="3"/>
  <c r="H35" i="3"/>
  <c r="I35" i="3"/>
  <c r="J35" i="3"/>
  <c r="L35" i="3"/>
  <c r="M35" i="3"/>
  <c r="N35" i="3"/>
  <c r="H36" i="3"/>
  <c r="I36" i="3"/>
  <c r="J36" i="3"/>
  <c r="L36" i="3"/>
  <c r="M36" i="3"/>
  <c r="N36" i="3"/>
  <c r="H37" i="3"/>
  <c r="I37" i="3"/>
  <c r="J37" i="3"/>
  <c r="L37" i="3"/>
  <c r="M37" i="3"/>
  <c r="N37" i="3"/>
  <c r="H38" i="3"/>
  <c r="I38" i="3"/>
  <c r="J38" i="3"/>
  <c r="L38" i="3"/>
  <c r="M38" i="3"/>
  <c r="N38" i="3"/>
  <c r="H39" i="3"/>
  <c r="I39" i="3"/>
  <c r="J39" i="3"/>
  <c r="L39" i="3"/>
  <c r="M39" i="3"/>
  <c r="N39" i="3"/>
  <c r="H40" i="3"/>
  <c r="I40" i="3"/>
  <c r="J40" i="3"/>
  <c r="L40" i="3"/>
  <c r="M40" i="3"/>
  <c r="N40" i="3"/>
  <c r="H41" i="3"/>
  <c r="I41" i="3"/>
  <c r="J41" i="3"/>
  <c r="L41" i="3"/>
  <c r="M41" i="3"/>
  <c r="N41" i="3"/>
  <c r="H42" i="3"/>
  <c r="I42" i="3"/>
  <c r="J42" i="3"/>
  <c r="L42" i="3"/>
  <c r="M42" i="3"/>
  <c r="N42" i="3"/>
  <c r="H43" i="3"/>
  <c r="I43" i="3"/>
  <c r="J43" i="3"/>
  <c r="L43" i="3"/>
  <c r="M43" i="3"/>
  <c r="N43" i="3"/>
  <c r="H44" i="3"/>
  <c r="I44" i="3"/>
  <c r="J44" i="3"/>
  <c r="L44" i="3"/>
  <c r="M44" i="3"/>
  <c r="N44" i="3"/>
  <c r="H45" i="3"/>
  <c r="I45" i="3"/>
  <c r="J45" i="3"/>
  <c r="L45" i="3"/>
  <c r="M45" i="3"/>
  <c r="N45" i="3"/>
  <c r="H46" i="3"/>
  <c r="I46" i="3"/>
  <c r="J46" i="3"/>
  <c r="L46" i="3"/>
  <c r="M46" i="3"/>
  <c r="N46" i="3"/>
  <c r="H47" i="3"/>
  <c r="I47" i="3"/>
  <c r="J47" i="3"/>
  <c r="L47" i="3"/>
  <c r="M47" i="3"/>
  <c r="N47" i="3"/>
  <c r="H2" i="6"/>
  <c r="I2" i="6" s="1"/>
  <c r="J2" i="6"/>
  <c r="L2" i="6"/>
  <c r="M2" i="6"/>
  <c r="P2" i="6"/>
  <c r="Q2" i="6"/>
  <c r="S2" i="6"/>
  <c r="T2" i="6"/>
  <c r="H3" i="6"/>
  <c r="I3" i="6"/>
  <c r="J3" i="6"/>
  <c r="L3" i="6"/>
  <c r="M3" i="6"/>
  <c r="T3" i="6" s="1"/>
  <c r="P3" i="6"/>
  <c r="Q3" i="6"/>
  <c r="S3" i="6"/>
  <c r="H4" i="6"/>
  <c r="I4" i="6"/>
  <c r="J4" i="6"/>
  <c r="L4" i="6"/>
  <c r="M4" i="6"/>
  <c r="P4" i="6"/>
  <c r="Q4" i="6"/>
  <c r="S4" i="6"/>
  <c r="T4" i="6"/>
  <c r="H5" i="6"/>
  <c r="I5" i="6" s="1"/>
  <c r="J5" i="6"/>
  <c r="L5" i="6"/>
  <c r="M5" i="6"/>
  <c r="P5" i="6"/>
  <c r="Q5" i="6"/>
  <c r="S5" i="6"/>
  <c r="T5" i="6"/>
  <c r="H6" i="6"/>
  <c r="I6" i="6"/>
  <c r="J6" i="6"/>
  <c r="L6" i="6"/>
  <c r="M6" i="6"/>
  <c r="T6" i="6" s="1"/>
  <c r="P6" i="6"/>
  <c r="Q6" i="6"/>
  <c r="S6" i="6"/>
  <c r="H7" i="6"/>
  <c r="I7" i="6"/>
  <c r="J7" i="6"/>
  <c r="L7" i="6"/>
  <c r="M7" i="6"/>
  <c r="P7" i="6"/>
  <c r="Q7" i="6"/>
  <c r="S7" i="6"/>
  <c r="T7" i="6"/>
  <c r="H8" i="6"/>
  <c r="I8" i="6" s="1"/>
  <c r="J8" i="6"/>
  <c r="L8" i="6"/>
  <c r="M8" i="6"/>
  <c r="T8" i="6" s="1"/>
  <c r="P8" i="6"/>
  <c r="Q8" i="6"/>
  <c r="S8" i="6"/>
  <c r="H9" i="6"/>
  <c r="I9" i="6"/>
  <c r="J9" i="6"/>
  <c r="L9" i="6"/>
  <c r="M9" i="6"/>
  <c r="T9" i="6" s="1"/>
  <c r="P9" i="6"/>
  <c r="Q9" i="6"/>
  <c r="S9" i="6"/>
  <c r="H10" i="6"/>
  <c r="I10" i="6" s="1"/>
  <c r="J10" i="6"/>
  <c r="L10" i="6"/>
  <c r="M10" i="6"/>
  <c r="P10" i="6"/>
  <c r="Q10" i="6"/>
  <c r="S10" i="6"/>
  <c r="T10" i="6"/>
  <c r="H11" i="6"/>
  <c r="I11" i="6"/>
  <c r="J11" i="6"/>
  <c r="L11" i="6"/>
  <c r="M11" i="6"/>
  <c r="T11" i="6" s="1"/>
  <c r="P11" i="6"/>
  <c r="Q11" i="6"/>
  <c r="S11" i="6"/>
  <c r="H12" i="6"/>
  <c r="I12" i="6"/>
  <c r="J12" i="6"/>
  <c r="L12" i="6"/>
  <c r="M12" i="6"/>
  <c r="P12" i="6"/>
  <c r="Q12" i="6"/>
  <c r="S12" i="6"/>
  <c r="T12" i="6"/>
  <c r="H13" i="6"/>
  <c r="I13" i="6" s="1"/>
  <c r="J13" i="6"/>
  <c r="L13" i="6"/>
  <c r="M13" i="6"/>
  <c r="P13" i="6"/>
  <c r="Q13" i="6"/>
  <c r="S13" i="6"/>
  <c r="T13" i="6"/>
  <c r="H14" i="6"/>
  <c r="I14" i="6" s="1"/>
  <c r="J14" i="6"/>
  <c r="L14" i="6"/>
  <c r="M14" i="6"/>
  <c r="T14" i="6" s="1"/>
  <c r="P14" i="6"/>
  <c r="Q14" i="6"/>
  <c r="S14" i="6"/>
  <c r="H15" i="6"/>
  <c r="I15" i="6"/>
  <c r="J15" i="6"/>
  <c r="L15" i="6"/>
  <c r="M15" i="6"/>
  <c r="P15" i="6"/>
  <c r="Q15" i="6"/>
  <c r="S15" i="6"/>
  <c r="T15" i="6"/>
  <c r="H16" i="6"/>
  <c r="I16" i="6" s="1"/>
  <c r="J16" i="6"/>
  <c r="L16" i="6"/>
  <c r="M16" i="6"/>
  <c r="T16" i="6" s="1"/>
  <c r="P16" i="6"/>
  <c r="Q16" i="6"/>
  <c r="S16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  <c r="G12" i="9"/>
  <c r="H12" i="9"/>
  <c r="K12" i="9"/>
  <c r="L12" i="9"/>
  <c r="G13" i="9"/>
  <c r="H13" i="9"/>
  <c r="K13" i="9"/>
  <c r="L13" i="9"/>
  <c r="G14" i="9"/>
  <c r="H14" i="9"/>
  <c r="K14" i="9"/>
  <c r="L14" i="9"/>
  <c r="G15" i="9"/>
  <c r="H15" i="9"/>
  <c r="K15" i="9"/>
  <c r="L15" i="9"/>
  <c r="G16" i="9"/>
  <c r="H16" i="9"/>
  <c r="K16" i="9"/>
  <c r="L16" i="9"/>
  <c r="G17" i="9"/>
  <c r="H17" i="9"/>
  <c r="K17" i="9"/>
  <c r="L17" i="9"/>
  <c r="G18" i="9"/>
  <c r="H18" i="9"/>
  <c r="K18" i="9"/>
  <c r="L18" i="9"/>
  <c r="G19" i="9"/>
  <c r="H19" i="9"/>
  <c r="K19" i="9"/>
  <c r="L19" i="9"/>
  <c r="G20" i="9"/>
  <c r="H20" i="9"/>
  <c r="K20" i="9"/>
  <c r="L20" i="9"/>
  <c r="G21" i="9"/>
  <c r="H21" i="9"/>
  <c r="K21" i="9"/>
  <c r="L21" i="9"/>
  <c r="G22" i="9"/>
  <c r="H22" i="9"/>
  <c r="K22" i="9"/>
  <c r="L22" i="9"/>
  <c r="G23" i="9"/>
  <c r="H23" i="9"/>
  <c r="K23" i="9"/>
  <c r="L23" i="9"/>
  <c r="G24" i="9"/>
  <c r="H24" i="9"/>
  <c r="K24" i="9"/>
  <c r="L24" i="9"/>
  <c r="G25" i="9"/>
  <c r="H25" i="9"/>
  <c r="K25" i="9"/>
  <c r="L25" i="9"/>
  <c r="G26" i="9"/>
  <c r="H26" i="9"/>
  <c r="K26" i="9"/>
  <c r="L26" i="9"/>
  <c r="G27" i="9"/>
  <c r="H27" i="9"/>
  <c r="K27" i="9"/>
  <c r="L27" i="9"/>
  <c r="G28" i="9"/>
  <c r="H28" i="9"/>
  <c r="K28" i="9"/>
  <c r="L28" i="9"/>
  <c r="G29" i="9"/>
  <c r="H29" i="9"/>
  <c r="K29" i="9"/>
  <c r="L29" i="9"/>
  <c r="G30" i="9"/>
  <c r="H30" i="9"/>
  <c r="K30" i="9"/>
  <c r="L30" i="9"/>
  <c r="G31" i="9"/>
  <c r="H31" i="9"/>
  <c r="K31" i="9"/>
  <c r="L31" i="9"/>
  <c r="G32" i="9"/>
  <c r="H32" i="9"/>
  <c r="K32" i="9"/>
  <c r="L32" i="9"/>
  <c r="G33" i="9"/>
  <c r="H33" i="9"/>
  <c r="K33" i="9"/>
  <c r="L33" i="9"/>
  <c r="G34" i="9"/>
  <c r="H34" i="9"/>
  <c r="K34" i="9"/>
  <c r="L34" i="9"/>
  <c r="G35" i="9"/>
  <c r="H35" i="9"/>
  <c r="K35" i="9"/>
  <c r="L35" i="9"/>
  <c r="G36" i="9"/>
  <c r="H36" i="9"/>
  <c r="K36" i="9"/>
  <c r="L36" i="9"/>
  <c r="G37" i="9"/>
  <c r="H37" i="9"/>
  <c r="K37" i="9"/>
  <c r="L37" i="9"/>
  <c r="G38" i="9"/>
  <c r="H38" i="9"/>
  <c r="K38" i="9"/>
  <c r="L38" i="9"/>
  <c r="G39" i="9"/>
  <c r="H39" i="9"/>
  <c r="K39" i="9"/>
  <c r="L39" i="9"/>
  <c r="G40" i="9"/>
  <c r="H40" i="9"/>
  <c r="K40" i="9"/>
  <c r="L40" i="9"/>
  <c r="G41" i="9"/>
  <c r="H41" i="9"/>
  <c r="K41" i="9"/>
  <c r="L41" i="9"/>
  <c r="G42" i="9"/>
  <c r="H42" i="9"/>
  <c r="K42" i="9"/>
  <c r="L42" i="9"/>
  <c r="G43" i="9"/>
  <c r="H43" i="9"/>
  <c r="K43" i="9"/>
  <c r="L43" i="9"/>
  <c r="G44" i="9"/>
  <c r="H44" i="9"/>
  <c r="K44" i="9"/>
  <c r="L44" i="9"/>
  <c r="G45" i="9"/>
  <c r="H45" i="9"/>
  <c r="K45" i="9"/>
  <c r="L45" i="9"/>
  <c r="G46" i="9"/>
  <c r="H46" i="9"/>
  <c r="K46" i="9"/>
  <c r="L46" i="9"/>
  <c r="G47" i="9"/>
  <c r="H47" i="9"/>
  <c r="K47" i="9"/>
  <c r="L47" i="9"/>
  <c r="G48" i="9"/>
  <c r="H48" i="9"/>
  <c r="K48" i="9"/>
  <c r="L48" i="9"/>
  <c r="G49" i="9"/>
  <c r="H49" i="9"/>
  <c r="K49" i="9"/>
  <c r="L49" i="9"/>
  <c r="G50" i="9"/>
  <c r="H50" i="9"/>
  <c r="K50" i="9"/>
  <c r="L50" i="9"/>
  <c r="G51" i="9"/>
  <c r="H51" i="9"/>
  <c r="K51" i="9"/>
  <c r="L51" i="9"/>
  <c r="G52" i="9"/>
  <c r="H52" i="9"/>
  <c r="K52" i="9"/>
  <c r="L52" i="9"/>
  <c r="G53" i="9"/>
  <c r="H53" i="9"/>
  <c r="K53" i="9"/>
  <c r="L53" i="9"/>
  <c r="G54" i="9"/>
  <c r="H54" i="9"/>
  <c r="K54" i="9"/>
  <c r="L54" i="9"/>
  <c r="G55" i="9"/>
  <c r="H55" i="9"/>
  <c r="K55" i="9"/>
  <c r="L55" i="9"/>
  <c r="G56" i="9"/>
  <c r="H56" i="9"/>
  <c r="K56" i="9"/>
  <c r="L56" i="9"/>
  <c r="G57" i="9"/>
  <c r="H57" i="9"/>
  <c r="K57" i="9"/>
  <c r="L57" i="9"/>
  <c r="G58" i="9"/>
  <c r="H58" i="9"/>
  <c r="K58" i="9"/>
  <c r="L58" i="9"/>
  <c r="G59" i="9"/>
  <c r="H59" i="9"/>
  <c r="K59" i="9"/>
  <c r="L59" i="9"/>
  <c r="G60" i="9"/>
  <c r="H60" i="9"/>
  <c r="K60" i="9"/>
  <c r="L60" i="9"/>
  <c r="G61" i="9"/>
  <c r="H61" i="9"/>
  <c r="K61" i="9"/>
  <c r="L61" i="9"/>
  <c r="G62" i="9"/>
  <c r="H62" i="9"/>
  <c r="K62" i="9"/>
  <c r="L62" i="9"/>
  <c r="G63" i="9"/>
  <c r="H63" i="9"/>
  <c r="K63" i="9"/>
  <c r="L63" i="9"/>
  <c r="G64" i="9"/>
  <c r="H64" i="9"/>
  <c r="K64" i="9"/>
  <c r="L64" i="9"/>
  <c r="G65" i="9"/>
  <c r="H65" i="9"/>
  <c r="K65" i="9"/>
  <c r="L65" i="9"/>
  <c r="G66" i="9"/>
  <c r="H66" i="9"/>
  <c r="K66" i="9"/>
  <c r="L66" i="9"/>
  <c r="G67" i="9"/>
  <c r="H67" i="9"/>
  <c r="K67" i="9"/>
  <c r="L67" i="9"/>
  <c r="G68" i="9"/>
  <c r="H68" i="9"/>
  <c r="K68" i="9"/>
  <c r="L68" i="9"/>
  <c r="G69" i="9"/>
  <c r="H69" i="9"/>
  <c r="K69" i="9"/>
  <c r="L69" i="9"/>
  <c r="G70" i="9"/>
  <c r="H70" i="9"/>
  <c r="K70" i="9"/>
  <c r="L70" i="9"/>
  <c r="G71" i="9"/>
  <c r="H71" i="9"/>
  <c r="K71" i="9"/>
  <c r="L71" i="9"/>
  <c r="G72" i="9"/>
  <c r="H72" i="9"/>
  <c r="K72" i="9"/>
  <c r="L72" i="9"/>
</calcChain>
</file>

<file path=xl/sharedStrings.xml><?xml version="1.0" encoding="utf-8"?>
<sst xmlns="http://schemas.openxmlformats.org/spreadsheetml/2006/main" count="2633" uniqueCount="808">
  <si>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</si>
  <si>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</si>
  <si>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</si>
  <si>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</si>
  <si>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</si>
  <si>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</si>
  <si>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</si>
  <si>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</si>
  <si>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</si>
  <si>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</si>
  <si>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</si>
  <si>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</si>
  <si>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</si>
  <si>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</si>
  <si>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</si>
  <si>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</si>
  <si>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</si>
  <si>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</si>
  <si>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</si>
  <si>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</si>
  <si>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</si>
  <si>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</si>
  <si>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</si>
  <si>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</si>
  <si>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</si>
  <si>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</si>
  <si>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</si>
  <si>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</si>
  <si>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</si>
  <si>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</si>
  <si>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</si>
  <si>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</si>
  <si>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</si>
  <si>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</si>
  <si>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</si>
  <si>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</si>
  <si>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</si>
  <si>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</si>
  <si>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</si>
  <si>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</si>
  <si>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</si>
  <si>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</si>
  <si>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</si>
  <si>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</si>
  <si>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</si>
  <si>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</si>
  <si>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</si>
  <si>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</si>
  <si>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</si>
  <si>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</si>
  <si>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</si>
  <si>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</si>
  <si>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</si>
  <si>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</si>
  <si>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</si>
  <si>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</si>
  <si>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</si>
  <si>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</si>
  <si>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</si>
  <si>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</si>
  <si>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</si>
  <si>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</si>
  <si>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</si>
  <si>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</si>
  <si>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</si>
  <si>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</si>
  <si>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</si>
  <si>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</si>
  <si>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</si>
  <si>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</si>
  <si>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</si>
  <si>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</si>
  <si>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</si>
  <si>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</si>
  <si>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</si>
  <si>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</si>
  <si>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</si>
  <si>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</si>
  <si>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</si>
  <si>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</si>
  <si>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</si>
  <si>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</si>
  <si>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</si>
  <si>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</si>
  <si>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73</t>
  </si>
  <si>
    <t>1035.01</t>
  </si>
  <si>
    <t>20.41</t>
  </si>
  <si>
    <t>1055.42</t>
  </si>
  <si>
    <t>206.99</t>
  </si>
  <si>
    <t>49</t>
  </si>
  <si>
    <t>484.58</t>
  </si>
  <si>
    <t>0</t>
  </si>
  <si>
    <t>96.92</t>
  </si>
  <si>
    <t>65</t>
  </si>
  <si>
    <t>506.05</t>
  </si>
  <si>
    <t>21.07</t>
  </si>
  <si>
    <t>527.12</t>
  </si>
  <si>
    <t>101.15</t>
  </si>
  <si>
    <t>16</t>
  </si>
  <si>
    <t>850.83</t>
  </si>
  <si>
    <t>170.17</t>
  </si>
  <si>
    <t>117.49</t>
  </si>
  <si>
    <t>23.51</t>
  </si>
  <si>
    <t>2</t>
  </si>
  <si>
    <t>7.5</t>
  </si>
  <si>
    <t>1.5</t>
  </si>
  <si>
    <t>18</t>
  </si>
  <si>
    <t>139.99</t>
  </si>
  <si>
    <t>28.01</t>
  </si>
  <si>
    <t>3</t>
  </si>
  <si>
    <t>18.08</t>
  </si>
  <si>
    <t>3.62</t>
  </si>
  <si>
    <t>17</t>
  </si>
  <si>
    <t>99.69</t>
  </si>
  <si>
    <t>10.62</t>
  </si>
  <si>
    <t>110.31</t>
  </si>
  <si>
    <t>19.96</t>
  </si>
  <si>
    <t>69</t>
  </si>
  <si>
    <t>530.66</t>
  </si>
  <si>
    <t>106.14</t>
  </si>
  <si>
    <t>15</t>
  </si>
  <si>
    <t>1</t>
  </si>
  <si>
    <t>9.58</t>
  </si>
  <si>
    <t>1.92</t>
  </si>
  <si>
    <t>5</t>
  </si>
  <si>
    <t>26.66</t>
  </si>
  <si>
    <t>5.34</t>
  </si>
  <si>
    <t>282</t>
  </si>
  <si>
    <t>1665.87</t>
  </si>
  <si>
    <t>6.68</t>
  </si>
  <si>
    <t>1672.55</t>
  </si>
  <si>
    <t>333.23</t>
  </si>
  <si>
    <t>64</t>
  </si>
  <si>
    <t>332.8</t>
  </si>
  <si>
    <t>66.5</t>
  </si>
  <si>
    <t>79</t>
  </si>
  <si>
    <t>432.33</t>
  </si>
  <si>
    <t>86.67</t>
  </si>
  <si>
    <t>155</t>
  </si>
  <si>
    <t>652.38</t>
  </si>
  <si>
    <t>136.02</t>
  </si>
  <si>
    <t>788.4</t>
  </si>
  <si>
    <t>130.39</t>
  </si>
  <si>
    <t>68.34</t>
  </si>
  <si>
    <t>13.66</t>
  </si>
  <si>
    <t>82</t>
  </si>
  <si>
    <t>212.42</t>
  </si>
  <si>
    <t>33.22</t>
  </si>
  <si>
    <t>245.64</t>
  </si>
  <si>
    <t>42.43</t>
  </si>
  <si>
    <t>2.08</t>
  </si>
  <si>
    <t>0.42</t>
  </si>
  <si>
    <t>37.91</t>
  </si>
  <si>
    <t>7.59</t>
  </si>
  <si>
    <t>16.26</t>
  </si>
  <si>
    <t>3.24</t>
  </si>
  <si>
    <t>4.16</t>
  </si>
  <si>
    <t>6</t>
  </si>
  <si>
    <t>9.59</t>
  </si>
  <si>
    <t>1.91</t>
  </si>
  <si>
    <t>4</t>
  </si>
  <si>
    <t>15.41</t>
  </si>
  <si>
    <t>3.09</t>
  </si>
  <si>
    <t>47.06</t>
  </si>
  <si>
    <t>0.41</t>
  </si>
  <si>
    <t>47.47</t>
  </si>
  <si>
    <t>9.44</t>
  </si>
  <si>
    <t>9</t>
  </si>
  <si>
    <t>47.73</t>
  </si>
  <si>
    <t>9.57</t>
  </si>
  <si>
    <t>24</t>
  </si>
  <si>
    <t>240.81</t>
  </si>
  <si>
    <t>48.19</t>
  </si>
  <si>
    <t>95</t>
  </si>
  <si>
    <t>1414.56</t>
  </si>
  <si>
    <t>282.94</t>
  </si>
  <si>
    <t>31.16</t>
  </si>
  <si>
    <t>6.24</t>
  </si>
  <si>
    <t>14</t>
  </si>
  <si>
    <t>197.09</t>
  </si>
  <si>
    <t>39.41</t>
  </si>
  <si>
    <t>242.92</t>
  </si>
  <si>
    <t>22.09</t>
  </si>
  <si>
    <t>265.01</t>
  </si>
  <si>
    <t>48.58</t>
  </si>
  <si>
    <t>205.4</t>
  </si>
  <si>
    <t>41.1</t>
  </si>
  <si>
    <t>2.92</t>
  </si>
  <si>
    <t>38</t>
  </si>
  <si>
    <t>354.21</t>
  </si>
  <si>
    <t>70.79</t>
  </si>
  <si>
    <t>28.33</t>
  </si>
  <si>
    <t>5.67</t>
  </si>
  <si>
    <t>140</t>
  </si>
  <si>
    <t>28</t>
  </si>
  <si>
    <t>29</t>
  </si>
  <si>
    <t>189.16</t>
  </si>
  <si>
    <t>37.84</t>
  </si>
  <si>
    <t>7</t>
  </si>
  <si>
    <t>71.67</t>
  </si>
  <si>
    <t>14.33</t>
  </si>
  <si>
    <t>53.34</t>
  </si>
  <si>
    <t>10.66</t>
  </si>
  <si>
    <t>10</t>
  </si>
  <si>
    <t>75.02</t>
  </si>
  <si>
    <t>14.98</t>
  </si>
  <si>
    <t>34</t>
  </si>
  <si>
    <t>230.5</t>
  </si>
  <si>
    <t>46.1</t>
  </si>
  <si>
    <t>51</t>
  </si>
  <si>
    <t>242.04</t>
  </si>
  <si>
    <t>17.15</t>
  </si>
  <si>
    <t>259.19</t>
  </si>
  <si>
    <t>48.51</t>
  </si>
  <si>
    <t>31</t>
  </si>
  <si>
    <t>218.73</t>
  </si>
  <si>
    <t>43.77</t>
  </si>
  <si>
    <t>13.33</t>
  </si>
  <si>
    <t>2.67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</si>
  <si>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</si>
  <si>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</si>
  <si>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</si>
  <si>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</si>
  <si>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</si>
  <si>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</si>
  <si>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</si>
  <si>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</si>
  <si>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</si>
  <si>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</si>
  <si>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</si>
  <si>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</si>
  <si>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</si>
  <si>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</si>
  <si>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</si>
  <si>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</si>
  <si>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</si>
  <si>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</si>
  <si>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</si>
  <si>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</si>
  <si>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</si>
  <si>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</si>
  <si>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</si>
  <si>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</si>
  <si>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</si>
  <si>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</si>
  <si>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</si>
  <si>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</si>
  <si>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</si>
  <si>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</si>
  <si>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</si>
  <si>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</si>
  <si>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</si>
  <si>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</si>
  <si>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</si>
  <si>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</si>
  <si>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</si>
  <si>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</si>
  <si>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</si>
  <si>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</si>
  <si>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</si>
  <si>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</si>
  <si>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</si>
  <si>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</si>
  <si>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</si>
  <si>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</si>
  <si>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</si>
  <si>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</si>
  <si>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</si>
  <si>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</si>
  <si>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</si>
  <si>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</si>
  <si>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</si>
  <si>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</si>
  <si>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</si>
  <si>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</si>
  <si>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</si>
  <si>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</si>
  <si>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</si>
  <si>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</si>
  <si>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</si>
  <si>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</si>
  <si>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</si>
  <si>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</si>
  <si>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</si>
  <si>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</si>
  <si>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</si>
  <si>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</si>
  <si>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</si>
  <si>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</si>
  <si>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</si>
  <si>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</si>
  <si>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</si>
  <si>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</si>
  <si>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</si>
  <si>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</si>
  <si>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</si>
  <si>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</si>
  <si>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</si>
  <si>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</si>
  <si>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</si>
  <si>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</si>
  <si>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</si>
  <si>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</si>
  <si>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</si>
  <si>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</si>
  <si>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</si>
  <si>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</si>
  <si>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</si>
  <si>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</si>
  <si>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</si>
  <si>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</si>
  <si>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</si>
  <si>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</si>
  <si>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</si>
  <si>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</si>
  <si>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</si>
  <si>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</si>
  <si>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</si>
  <si>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</si>
  <si>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</si>
  <si>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</si>
  <si>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</si>
  <si>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42.92</t>
  </si>
  <si>
    <t>42.91</t>
  </si>
  <si>
    <t>85.83</t>
  </si>
  <si>
    <t>8.58</t>
  </si>
  <si>
    <t>6.66</t>
  </si>
  <si>
    <t>13.34</t>
  </si>
  <si>
    <t>1.34</t>
  </si>
  <si>
    <t>5.42</t>
  </si>
  <si>
    <t>10.84</t>
  </si>
  <si>
    <t>1.08</t>
  </si>
  <si>
    <t>20.93</t>
  </si>
  <si>
    <t>59.68</t>
  </si>
  <si>
    <t>14.89</t>
  </si>
  <si>
    <t>74.57</t>
  </si>
  <si>
    <t>11.92</t>
  </si>
  <si>
    <t>25.33</t>
  </si>
  <si>
    <t>20.85</t>
  </si>
  <si>
    <t>7.9</t>
  </si>
  <si>
    <t>28.75</t>
  </si>
  <si>
    <t>4.15</t>
  </si>
  <si>
    <t>3.04</t>
  </si>
  <si>
    <t>3.05</t>
  </si>
  <si>
    <t>6.09</t>
  </si>
  <si>
    <t>0.61</t>
  </si>
  <si>
    <t>21.24</t>
  </si>
  <si>
    <t>2.13</t>
  </si>
  <si>
    <t>15.72</t>
  </si>
  <si>
    <t>2.79</t>
  </si>
  <si>
    <t>18.51</t>
  </si>
  <si>
    <t>3.15</t>
  </si>
  <si>
    <t>25</t>
  </si>
  <si>
    <t>100</t>
  </si>
  <si>
    <t>From</t>
  </si>
  <si>
    <t>To</t>
  </si>
  <si>
    <t>Location</t>
  </si>
  <si>
    <t>GL Account</t>
  </si>
  <si>
    <t>Rev Centre</t>
  </si>
  <si>
    <t>Dept</t>
  </si>
  <si>
    <t>4/16/24</t>
  </si>
  <si>
    <t>Audrey's</t>
  </si>
  <si>
    <t>6145</t>
  </si>
  <si>
    <t>Food Sales</t>
  </si>
  <si>
    <t>-$527.12</t>
  </si>
  <si>
    <t>5780</t>
  </si>
  <si>
    <t>VAT Payable</t>
  </si>
  <si>
    <t>-$143.58</t>
  </si>
  <si>
    <t>2980</t>
  </si>
  <si>
    <t>Card Payment Clearing</t>
  </si>
  <si>
    <t>$949.12</t>
  </si>
  <si>
    <t>8760</t>
  </si>
  <si>
    <t>Payment Charges</t>
  </si>
  <si>
    <t>$7.89</t>
  </si>
  <si>
    <t>5840</t>
  </si>
  <si>
    <t>Tips</t>
  </si>
  <si>
    <t>-$94.96</t>
  </si>
  <si>
    <t>6150</t>
  </si>
  <si>
    <t>Discounts</t>
  </si>
  <si>
    <t>$57.21</t>
  </si>
  <si>
    <t>6104</t>
  </si>
  <si>
    <t>Non-Alcoholic Sales</t>
  </si>
  <si>
    <t>-$248.56</t>
  </si>
  <si>
    <t>Carrubo</t>
  </si>
  <si>
    <t>6101</t>
  </si>
  <si>
    <t>Liquor Sales</t>
  </si>
  <si>
    <t>-$329.15</t>
  </si>
  <si>
    <t>-$7.50</t>
  </si>
  <si>
    <t>-$198.21</t>
  </si>
  <si>
    <t>Card Clearing Account</t>
  </si>
  <si>
    <t>$1,185.99</t>
  </si>
  <si>
    <t>$13.77</t>
  </si>
  <si>
    <t>-$11.76</t>
  </si>
  <si>
    <t>6102</t>
  </si>
  <si>
    <t>Beer Sales</t>
  </si>
  <si>
    <t>-$432.33</t>
  </si>
  <si>
    <t>6103</t>
  </si>
  <si>
    <t>Wine Sales</t>
  </si>
  <si>
    <t>-$205.40</t>
  </si>
  <si>
    <t>-$15.41</t>
  </si>
  <si>
    <t>Flat Iron Square</t>
  </si>
  <si>
    <t>-$884.87</t>
  </si>
  <si>
    <t>-$719.30</t>
  </si>
  <si>
    <t>$4,301.98</t>
  </si>
  <si>
    <t>$45.35</t>
  </si>
  <si>
    <t>-$32.28</t>
  </si>
  <si>
    <t>$23.83</t>
  </si>
  <si>
    <t>-$1,672.55</t>
  </si>
  <si>
    <t>-$240.81</t>
  </si>
  <si>
    <t>-$37.91</t>
  </si>
  <si>
    <t>6140</t>
  </si>
  <si>
    <t>-$783.44</t>
  </si>
  <si>
    <t>In Horto</t>
  </si>
  <si>
    <t>-$81.25</t>
  </si>
  <si>
    <t>-$1,055.42</t>
  </si>
  <si>
    <t>-$294.92</t>
  </si>
  <si>
    <t>$2,020.43</t>
  </si>
  <si>
    <t>$19.43</t>
  </si>
  <si>
    <t>-$270.36</t>
  </si>
  <si>
    <t>$42.91</t>
  </si>
  <si>
    <t>-$68.34</t>
  </si>
  <si>
    <t>-$265.01</t>
  </si>
  <si>
    <t>-$47.47</t>
  </si>
  <si>
    <t>Lafayette</t>
  </si>
  <si>
    <t>$4.16</t>
  </si>
  <si>
    <t>-$4.16</t>
  </si>
  <si>
    <t>Lupins</t>
  </si>
  <si>
    <t>-$28.33</t>
  </si>
  <si>
    <t>-$484.58</t>
  </si>
  <si>
    <t>-$145.24</t>
  </si>
  <si>
    <t>$989.99</t>
  </si>
  <si>
    <t>$8.16</t>
  </si>
  <si>
    <t>-$126.65</t>
  </si>
  <si>
    <t>-$197.09</t>
  </si>
  <si>
    <t>Non-Alcohlic sales</t>
  </si>
  <si>
    <t>-$16.26</t>
  </si>
  <si>
    <t>Sushi on Jones</t>
  </si>
  <si>
    <t>-$53.34</t>
  </si>
  <si>
    <t>-$850.83</t>
  </si>
  <si>
    <t>-$183.92</t>
  </si>
  <si>
    <t>$1,231.09</t>
  </si>
  <si>
    <t>$10.34</t>
  </si>
  <si>
    <t>-$137.93</t>
  </si>
  <si>
    <t>-$2.08</t>
  </si>
  <si>
    <t>6605</t>
  </si>
  <si>
    <t>Other Income</t>
  </si>
  <si>
    <t>-$13.33</t>
  </si>
  <si>
    <t>Tap &amp; Bottle</t>
  </si>
  <si>
    <t>-$15.00</t>
  </si>
  <si>
    <t>-$117.49</t>
  </si>
  <si>
    <t>-$314.79</t>
  </si>
  <si>
    <t>$2,098.81</t>
  </si>
  <si>
    <t>$18.75</t>
  </si>
  <si>
    <t>-$229.06</t>
  </si>
  <si>
    <t>-$26.66</t>
  </si>
  <si>
    <t>-$1,414.56</t>
  </si>
  <si>
    <t>The Social</t>
  </si>
  <si>
    <t>-$268.39</t>
  </si>
  <si>
    <t>-$267.69</t>
  </si>
  <si>
    <t>$1,617.24</t>
  </si>
  <si>
    <t>$16.67</t>
  </si>
  <si>
    <t>-$27.29</t>
  </si>
  <si>
    <t>$146.64</t>
  </si>
  <si>
    <t>-$1,121.20</t>
  </si>
  <si>
    <t>-$78.89</t>
  </si>
  <si>
    <t>-$17.09</t>
  </si>
  <si>
    <t>Arches</t>
  </si>
  <si>
    <t>Omeara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</si>
  <si>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</si>
  <si>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</si>
  <si>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</si>
  <si>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</si>
  <si>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</si>
  <si>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</si>
  <si>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</si>
  <si>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</si>
  <si>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</si>
  <si>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</si>
  <si>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</si>
  <si>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</si>
  <si>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</si>
  <si>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</si>
  <si>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</si>
  <si>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</si>
  <si>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</si>
  <si>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</si>
  <si>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</si>
  <si>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</si>
  <si>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</si>
  <si>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</si>
  <si>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</si>
  <si>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</si>
  <si>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</si>
  <si>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</si>
  <si>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</si>
  <si>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</si>
  <si>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</si>
  <si>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</si>
  <si>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</si>
  <si>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</si>
  <si>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</si>
  <si>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</si>
  <si>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</si>
  <si>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</si>
  <si>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</si>
  <si>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</si>
  <si>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</si>
  <si>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</si>
  <si>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</si>
  <si>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</si>
  <si>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</si>
  <si>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</si>
  <si>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</si>
  <si>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</si>
  <si>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</si>
  <si>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</si>
  <si>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</si>
  <si>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</si>
  <si>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</si>
  <si>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</si>
  <si>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</si>
  <si>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</si>
  <si>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</si>
  <si>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</si>
  <si>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</si>
  <si>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</si>
  <si>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</si>
  <si>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</si>
  <si>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</si>
  <si>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</si>
  <si>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</si>
  <si>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</si>
  <si>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</si>
  <si>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</si>
  <si>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</si>
  <si>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</si>
  <si>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</si>
  <si>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</si>
  <si>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</si>
  <si>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</si>
  <si>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</si>
  <si>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04/16/2024</t>
  </si>
  <si>
    <t>Sales Journal - London - 4/16/24</t>
  </si>
  <si>
    <t>2220</t>
  </si>
  <si>
    <t>Sales - Food - In Horto Public</t>
  </si>
  <si>
    <t>-1035.01</t>
  </si>
  <si>
    <t>N2002</t>
  </si>
  <si>
    <t>Outbound</t>
  </si>
  <si>
    <t>United Kingdom - VAT</t>
  </si>
  <si>
    <t>UK Sale Services Standard Rate</t>
  </si>
  <si>
    <t>2052</t>
  </si>
  <si>
    <t>Sales - Food - Lupins Public</t>
  </si>
  <si>
    <t>-484.58</t>
  </si>
  <si>
    <t>2110</t>
  </si>
  <si>
    <t>Sales - Food - Audrey's Public</t>
  </si>
  <si>
    <t>-506.05</t>
  </si>
  <si>
    <t>3200</t>
  </si>
  <si>
    <t>Sales - Food - SOJ Public</t>
  </si>
  <si>
    <t>-850.83</t>
  </si>
  <si>
    <t>2030</t>
  </si>
  <si>
    <t>Sales - Food - T&amp;B Public</t>
  </si>
  <si>
    <t>-117.49</t>
  </si>
  <si>
    <t>2210</t>
  </si>
  <si>
    <t>Sales - Food - Carrubo Public</t>
  </si>
  <si>
    <t>-7.5</t>
  </si>
  <si>
    <t>Sales - Spirits - Carrubo Public</t>
  </si>
  <si>
    <t>-139.99</t>
  </si>
  <si>
    <t>8</t>
  </si>
  <si>
    <t>4000</t>
  </si>
  <si>
    <t>Sales - Spirits - Social Gig</t>
  </si>
  <si>
    <t>-18.08</t>
  </si>
  <si>
    <t>Sales - Spirits - Social Public</t>
  </si>
  <si>
    <t>-99.69</t>
  </si>
  <si>
    <t>2549</t>
  </si>
  <si>
    <t>Sales - Spirits - Flat Iron Square Public</t>
  </si>
  <si>
    <t>-530.66</t>
  </si>
  <si>
    <t>11</t>
  </si>
  <si>
    <t>Sales - Spirits - T&amp;B Public</t>
  </si>
  <si>
    <t>-15</t>
  </si>
  <si>
    <t>12</t>
  </si>
  <si>
    <t>Sales - Spirits - In Horto Public</t>
  </si>
  <si>
    <t>-9.58</t>
  </si>
  <si>
    <t>13</t>
  </si>
  <si>
    <t>Sales - Beer - T&amp;B Public</t>
  </si>
  <si>
    <t>-26.66</t>
  </si>
  <si>
    <t>Sales - Beer - Flat Iron Square Public</t>
  </si>
  <si>
    <t>-1665.87</t>
  </si>
  <si>
    <t>Sales - Beer - Social Gig</t>
  </si>
  <si>
    <t>-332.8</t>
  </si>
  <si>
    <t>Sales - Beer - Carrubo Public</t>
  </si>
  <si>
    <t>-432.33</t>
  </si>
  <si>
    <t>Sales - Beer - Social Public</t>
  </si>
  <si>
    <t>-652.38</t>
  </si>
  <si>
    <t>Sales - Beer - In Horto Public</t>
  </si>
  <si>
    <t>-68.34</t>
  </si>
  <si>
    <t>19</t>
  </si>
  <si>
    <t>Sales - Non-Alcoholic - Audrey's Public</t>
  </si>
  <si>
    <t>-212.42</t>
  </si>
  <si>
    <t>20</t>
  </si>
  <si>
    <t>Sales - Non-Alcoholic - SOJ Public</t>
  </si>
  <si>
    <t>-2.08</t>
  </si>
  <si>
    <t>21</t>
  </si>
  <si>
    <t>Sales - Non-Alcoholic - Flat Iron Square Public</t>
  </si>
  <si>
    <t>-37.91</t>
  </si>
  <si>
    <t>22</t>
  </si>
  <si>
    <t>Sales - Non-Alcoholic - Lupins Public</t>
  </si>
  <si>
    <t>-16.26</t>
  </si>
  <si>
    <t>23</t>
  </si>
  <si>
    <t>3010</t>
  </si>
  <si>
    <t>Sales - Non-Alcoholic - Lafayette Gig</t>
  </si>
  <si>
    <t>Sales - Non-Alcoholic - Social Gig</t>
  </si>
  <si>
    <t>-9.59</t>
  </si>
  <si>
    <t>Sales - Non-Alcoholic - Carrubo Public</t>
  </si>
  <si>
    <t>-15.41</t>
  </si>
  <si>
    <t>26</t>
  </si>
  <si>
    <t>Sales - Non-Alcoholic - In Horto Public</t>
  </si>
  <si>
    <t>-47.06</t>
  </si>
  <si>
    <t>27</t>
  </si>
  <si>
    <t>Sales - Non-Alcoholic - Social Public</t>
  </si>
  <si>
    <t>Sales - Wine - Social Gig</t>
  </si>
  <si>
    <t>-47.73</t>
  </si>
  <si>
    <t>Sales - Wine - Flat Iron Square Public</t>
  </si>
  <si>
    <t>-240.81</t>
  </si>
  <si>
    <t>30</t>
  </si>
  <si>
    <t>Sales - Wine - T&amp;B Public</t>
  </si>
  <si>
    <t>-1414.56</t>
  </si>
  <si>
    <t>Sales - Wine - Social Public</t>
  </si>
  <si>
    <t>-31.16</t>
  </si>
  <si>
    <t>32</t>
  </si>
  <si>
    <t>Sales - Wine - Lupins Public</t>
  </si>
  <si>
    <t>-197.09</t>
  </si>
  <si>
    <t>33</t>
  </si>
  <si>
    <t>Sales - Wine - In Horto Public</t>
  </si>
  <si>
    <t>-242.92</t>
  </si>
  <si>
    <t>Sales - Wine - Carrubo Public</t>
  </si>
  <si>
    <t>-205.4</t>
  </si>
  <si>
    <t>35</t>
  </si>
  <si>
    <t>Sales - Non Alcoholic - Audrey's Public</t>
  </si>
  <si>
    <t>36</t>
  </si>
  <si>
    <t>Sales - Cocktails - Flat Iron Square Public</t>
  </si>
  <si>
    <t>-354.21</t>
  </si>
  <si>
    <t>37</t>
  </si>
  <si>
    <t>Sales - Cocktails - Lupins Public</t>
  </si>
  <si>
    <t>-28.33</t>
  </si>
  <si>
    <t>Sales - Cocktails - Social Public</t>
  </si>
  <si>
    <t>-140</t>
  </si>
  <si>
    <t>39</t>
  </si>
  <si>
    <t>Sales - Cocktails - Carrubo Public</t>
  </si>
  <si>
    <t>-189.16</t>
  </si>
  <si>
    <t>40</t>
  </si>
  <si>
    <t>Sales - Cocktails - In Horto Public</t>
  </si>
  <si>
    <t>-71.67</t>
  </si>
  <si>
    <t>41</t>
  </si>
  <si>
    <t>Sales - Cocktails - SOJ Public</t>
  </si>
  <si>
    <t>-53.34</t>
  </si>
  <si>
    <t>42</t>
  </si>
  <si>
    <t>2512</t>
  </si>
  <si>
    <t>Sales - Third Party Vendors - Breddos</t>
  </si>
  <si>
    <t>-75.02</t>
  </si>
  <si>
    <t>43</t>
  </si>
  <si>
    <t>Sales - Third Party Vendors - Souvlaki &amp; Chips</t>
  </si>
  <si>
    <t>-230.5</t>
  </si>
  <si>
    <t>44</t>
  </si>
  <si>
    <t>Sales - Third Party Vendors - Game Keeper - FIS</t>
  </si>
  <si>
    <t>-242.04</t>
  </si>
  <si>
    <t>45</t>
  </si>
  <si>
    <t>Sales - Third Party Vendors - Cluck Farmyard</t>
  </si>
  <si>
    <t>-218.73</t>
  </si>
  <si>
    <t>46</t>
  </si>
  <si>
    <t>Sales - No Sales Category - SOJ Public</t>
  </si>
  <si>
    <t>-13.33</t>
  </si>
  <si>
    <t>47</t>
  </si>
  <si>
    <t>8252</t>
  </si>
  <si>
    <t>1203</t>
  </si>
  <si>
    <t>Cost of Discount - Comp tvg Staff Discount 50%</t>
  </si>
  <si>
    <t>12.93</t>
  </si>
  <si>
    <t>48</t>
  </si>
  <si>
    <t>1.82</t>
  </si>
  <si>
    <t>2.96</t>
  </si>
  <si>
    <t>50</t>
  </si>
  <si>
    <t>8253</t>
  </si>
  <si>
    <t>Cost of Discount - Comp Director 100%</t>
  </si>
  <si>
    <t>11.42</t>
  </si>
  <si>
    <t>8240</t>
  </si>
  <si>
    <t>Cost of Discount - Training 100%</t>
  </si>
  <si>
    <t>1.59</t>
  </si>
  <si>
    <t>52</t>
  </si>
  <si>
    <t>8545</t>
  </si>
  <si>
    <t>Cost of Discount - Comp Friends of Audrey's 20%</t>
  </si>
  <si>
    <t>8.13</t>
  </si>
  <si>
    <t>53</t>
  </si>
  <si>
    <t>Cost of Discount - Comp Staff Meal 100%</t>
  </si>
  <si>
    <t>5.46</t>
  </si>
  <si>
    <t>54</t>
  </si>
  <si>
    <t>Cost of Discount - Comp Staff Drink 100%</t>
  </si>
  <si>
    <t>7.56</t>
  </si>
  <si>
    <t>55</t>
  </si>
  <si>
    <t>1.24</t>
  </si>
  <si>
    <t>56</t>
  </si>
  <si>
    <t>Cost of Discount - Marketing - Members Pint Deal</t>
  </si>
  <si>
    <t>2.36</t>
  </si>
  <si>
    <t>57</t>
  </si>
  <si>
    <t>Cost of Discount - Comp Staff Meal 50%</t>
  </si>
  <si>
    <t>1.66</t>
  </si>
  <si>
    <t>58</t>
  </si>
  <si>
    <t>8710</t>
  </si>
  <si>
    <t>Cost of Discount - Comp Goodwill 50%</t>
  </si>
  <si>
    <t>3.17</t>
  </si>
  <si>
    <t>59</t>
  </si>
  <si>
    <t>Cost of Discount - Comp Goodwill Regulars 15%</t>
  </si>
  <si>
    <t>0.83</t>
  </si>
  <si>
    <t>60</t>
  </si>
  <si>
    <t>Cost of Discount - Comp Promoter Goodwill 100%</t>
  </si>
  <si>
    <t>29.86</t>
  </si>
  <si>
    <t>61</t>
  </si>
  <si>
    <t>7115</t>
  </si>
  <si>
    <t>-12.93</t>
  </si>
  <si>
    <t>62</t>
  </si>
  <si>
    <t>-1.82</t>
  </si>
  <si>
    <t>63</t>
  </si>
  <si>
    <t>-2.96</t>
  </si>
  <si>
    <t>-11.42</t>
  </si>
  <si>
    <t>-1.59</t>
  </si>
  <si>
    <t>66</t>
  </si>
  <si>
    <t>-8.13</t>
  </si>
  <si>
    <t>67</t>
  </si>
  <si>
    <t>-5.46</t>
  </si>
  <si>
    <t>68</t>
  </si>
  <si>
    <t>-7.56</t>
  </si>
  <si>
    <t>-1.24</t>
  </si>
  <si>
    <t>70</t>
  </si>
  <si>
    <t>-2.36</t>
  </si>
  <si>
    <t>71</t>
  </si>
  <si>
    <t>-1.66</t>
  </si>
  <si>
    <t>72</t>
  </si>
  <si>
    <t>-3.17</t>
  </si>
  <si>
    <t>-0.83</t>
  </si>
  <si>
    <t>74</t>
  </si>
  <si>
    <t>-29.86</t>
  </si>
  <si>
    <t>75</t>
  </si>
  <si>
    <t>Audrey's-Card Payment Clearing</t>
  </si>
  <si>
    <t>949.12</t>
  </si>
  <si>
    <t>76</t>
  </si>
  <si>
    <t>Audrey's-Payment Charges</t>
  </si>
  <si>
    <t>7.89</t>
  </si>
  <si>
    <t>77</t>
  </si>
  <si>
    <t>Audrey's-Tips</t>
  </si>
  <si>
    <t>-94.96</t>
  </si>
  <si>
    <t>78</t>
  </si>
  <si>
    <t>Carrubo-Card Clearing Account</t>
  </si>
  <si>
    <t>1185.99</t>
  </si>
  <si>
    <t>Carrubo-Payment Charges</t>
  </si>
  <si>
    <t>13.77</t>
  </si>
  <si>
    <t>80</t>
  </si>
  <si>
    <t>Carrubo-Tips</t>
  </si>
  <si>
    <t>-11.76</t>
  </si>
  <si>
    <t>81</t>
  </si>
  <si>
    <t>Flat Iron Square-Card Payment Clearing</t>
  </si>
  <si>
    <t>4301.98</t>
  </si>
  <si>
    <t>Flat Iron Square-Payment Charges</t>
  </si>
  <si>
    <t>45.35</t>
  </si>
  <si>
    <t>83</t>
  </si>
  <si>
    <t>Flat Iron Square-Tips</t>
  </si>
  <si>
    <t>-32.28</t>
  </si>
  <si>
    <t>84</t>
  </si>
  <si>
    <t>In Horto-Card Payment Clearing</t>
  </si>
  <si>
    <t>2020.43</t>
  </si>
  <si>
    <t>85</t>
  </si>
  <si>
    <t>In Horto-Payment Charges</t>
  </si>
  <si>
    <t>19.43</t>
  </si>
  <si>
    <t>86</t>
  </si>
  <si>
    <t>In Horto-Tips</t>
  </si>
  <si>
    <t>-270.36</t>
  </si>
  <si>
    <t>87</t>
  </si>
  <si>
    <t>Lupins-Card Payment Clearing</t>
  </si>
  <si>
    <t>989.99</t>
  </si>
  <si>
    <t>88</t>
  </si>
  <si>
    <t>Lupins-Payment Charges</t>
  </si>
  <si>
    <t>8.16</t>
  </si>
  <si>
    <t>89</t>
  </si>
  <si>
    <t>Lupins-Tips</t>
  </si>
  <si>
    <t>-126.65</t>
  </si>
  <si>
    <t>90</t>
  </si>
  <si>
    <t>Sushi on Jones-Card Payment Clearing</t>
  </si>
  <si>
    <t>1231.09</t>
  </si>
  <si>
    <t>91</t>
  </si>
  <si>
    <t>Sushi on Jones-Payment Charges</t>
  </si>
  <si>
    <t>10.34</t>
  </si>
  <si>
    <t>92</t>
  </si>
  <si>
    <t>Sushi on Jones-Tips</t>
  </si>
  <si>
    <t>-137.93</t>
  </si>
  <si>
    <t>93</t>
  </si>
  <si>
    <t>Tap &amp; Bottle-Card Payment Clearing</t>
  </si>
  <si>
    <t>2098.81</t>
  </si>
  <si>
    <t>94</t>
  </si>
  <si>
    <t>Tap &amp; Bottle-Payment Charges</t>
  </si>
  <si>
    <t>18.75</t>
  </si>
  <si>
    <t>Tap &amp; Bottle-Tips</t>
  </si>
  <si>
    <t>-229.06</t>
  </si>
  <si>
    <t>96</t>
  </si>
  <si>
    <t>The Social-Card Payment Clearing</t>
  </si>
  <si>
    <t>1617.24</t>
  </si>
  <si>
    <t>97</t>
  </si>
  <si>
    <t>The Social-Payment Charges</t>
  </si>
  <si>
    <t>16.67</t>
  </si>
  <si>
    <t>98</t>
  </si>
  <si>
    <t>The Social-Tips</t>
  </si>
  <si>
    <t>-27.29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</si>
</sst>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tabSelected="1" topLeftCell="A9" workbookViewId="0">
      <selection activeCell="K48" sqref="K48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27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2220</v>
      </c>
      <c r="J2" t="str">
        <f>VLOOKUP(B2,'Mapping - Rev Centre'!$A:$C,3,FALSE)</f>
        <v>D3000</v>
      </c>
      <c r="L2" t="str">
        <f t="shared" ref="L2:L47" si="0">"Sales - "&amp;A2&amp;" - "&amp;B2</f>
        <v>Sales - Food - In Horto Public</v>
      </c>
      <c r="M2">
        <f t="shared" ref="M2:M47" si="1">-D2</f>
        <v>-1035.01</v>
      </c>
      <c r="N2" s="11" t="str">
        <f t="shared" ref="N2:N47" si="2">G2</f>
        <v>206.99</v>
      </c>
      <c r="S2" s="12"/>
    </row>
    <row r="3" spans="1:19" x14ac:dyDescent="0.25">
      <c r="A3" t="s">
        <v>55</v>
      </c>
      <c r="B3" t="s">
        <v>34</v>
      </c>
      <c r="C3" t="s">
        <v>89</v>
      </c>
      <c r="D3" t="s">
        <v>90</v>
      </c>
      <c r="E3" t="s">
        <v>91</v>
      </c>
      <c r="F3" t="s">
        <v>90</v>
      </c>
      <c r="G3" t="s">
        <v>92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2052</v>
      </c>
      <c r="J3" t="str">
        <f>VLOOKUP(B3,'Mapping - Rev Centre'!$A:$C,3,FALSE)</f>
        <v>D3000</v>
      </c>
      <c r="L3" t="str">
        <f t="shared" si="0"/>
        <v>Sales - Food - Lupins Public</v>
      </c>
      <c r="M3">
        <f t="shared" si="1"/>
        <v>-484.58</v>
      </c>
      <c r="N3" s="11" t="str">
        <f t="shared" si="2"/>
        <v>96.92</v>
      </c>
      <c r="S3" s="12"/>
    </row>
    <row r="4" spans="1:19" x14ac:dyDescent="0.25">
      <c r="A4" t="s">
        <v>55</v>
      </c>
      <c r="B4" t="s">
        <v>8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>
        <f>IF(ISNUMBER(MATCH(B4, 'Mapping - Rev Centre'!$A:$D, 0)), 2981, IFERROR(VLOOKUP(A4, 'Mapping - Sales GL Codes'!$A:$B, 2, FALSE), "Not Found"))</f>
        <v>6145</v>
      </c>
      <c r="I4">
        <f>VLOOKUP(B4,'Mapping - Rev Centre'!$A:$B,2,FALSE)</f>
        <v>2110</v>
      </c>
      <c r="J4" t="str">
        <f>VLOOKUP(B4,'Mapping - Rev Centre'!$A:$C,3,FALSE)</f>
        <v>D3000</v>
      </c>
      <c r="L4" t="str">
        <f t="shared" si="0"/>
        <v>Sales - Food - Audrey's Public</v>
      </c>
      <c r="M4">
        <f t="shared" si="1"/>
        <v>-506.05</v>
      </c>
      <c r="N4" s="11" t="str">
        <f t="shared" si="2"/>
        <v>101.15</v>
      </c>
      <c r="S4" s="12"/>
    </row>
    <row r="5" spans="1:19" x14ac:dyDescent="0.25">
      <c r="A5" t="s">
        <v>55</v>
      </c>
      <c r="B5" t="s">
        <v>43</v>
      </c>
      <c r="C5" t="s">
        <v>98</v>
      </c>
      <c r="D5" t="s">
        <v>99</v>
      </c>
      <c r="E5" t="s">
        <v>91</v>
      </c>
      <c r="F5" t="s">
        <v>99</v>
      </c>
      <c r="G5" t="s">
        <v>100</v>
      </c>
      <c r="H5">
        <f>IF(ISNUMBER(MATCH(B5, 'Mapping - Rev Centre'!$A:$D, 0)), 2981, IFERROR(VLOOKUP(A5, 'Mapping - Sales GL Codes'!$A:$B, 2, FALSE), "Not Found"))</f>
        <v>6145</v>
      </c>
      <c r="I5">
        <f>VLOOKUP(B5,'Mapping - Rev Centre'!$A:$B,2,FALSE)</f>
        <v>3200</v>
      </c>
      <c r="J5" t="str">
        <f>VLOOKUP(B5,'Mapping - Rev Centre'!$A:$C,3,FALSE)</f>
        <v>D3000</v>
      </c>
      <c r="L5" t="str">
        <f t="shared" si="0"/>
        <v>Sales - Food - SOJ Public</v>
      </c>
      <c r="M5">
        <f t="shared" si="1"/>
        <v>-850.83</v>
      </c>
      <c r="N5" s="11" t="str">
        <f t="shared" si="2"/>
        <v>170.17</v>
      </c>
      <c r="S5" s="12"/>
    </row>
    <row r="6" spans="1:19" x14ac:dyDescent="0.25">
      <c r="A6" t="s">
        <v>55</v>
      </c>
      <c r="B6" t="s">
        <v>47</v>
      </c>
      <c r="C6" t="s">
        <v>98</v>
      </c>
      <c r="D6" t="s">
        <v>101</v>
      </c>
      <c r="E6" t="s">
        <v>91</v>
      </c>
      <c r="F6" t="s">
        <v>101</v>
      </c>
      <c r="G6" t="s">
        <v>102</v>
      </c>
      <c r="H6">
        <f>IF(ISNUMBER(MATCH(B6, 'Mapping - Rev Centre'!$A:$D, 0)), 2981, IFERROR(VLOOKUP(A6, 'Mapping - Sales GL Codes'!$A:$B, 2, FALSE), "Not Found"))</f>
        <v>6145</v>
      </c>
      <c r="I6">
        <f>VLOOKUP(B6,'Mapping - Rev Centre'!$A:$B,2,FALSE)</f>
        <v>2030</v>
      </c>
      <c r="J6" t="str">
        <f>VLOOKUP(B6,'Mapping - Rev Centre'!$A:$C,3,FALSE)</f>
        <v>D3000</v>
      </c>
      <c r="L6" t="str">
        <f t="shared" si="0"/>
        <v>Sales - Food - T&amp;B Public</v>
      </c>
      <c r="M6">
        <f t="shared" si="1"/>
        <v>-117.49</v>
      </c>
      <c r="N6" s="11" t="str">
        <f t="shared" si="2"/>
        <v>23.51</v>
      </c>
      <c r="S6" s="12"/>
    </row>
    <row r="7" spans="1:19" x14ac:dyDescent="0.25">
      <c r="A7" t="s">
        <v>55</v>
      </c>
      <c r="B7" t="s">
        <v>12</v>
      </c>
      <c r="C7" t="s">
        <v>103</v>
      </c>
      <c r="D7" t="s">
        <v>104</v>
      </c>
      <c r="E7" t="s">
        <v>91</v>
      </c>
      <c r="F7" t="s">
        <v>104</v>
      </c>
      <c r="G7" t="s">
        <v>105</v>
      </c>
      <c r="H7">
        <f>IF(ISNUMBER(MATCH(B7, 'Mapping - Rev Centre'!$A:$D, 0)), 2981, IFERROR(VLOOKUP(A7, 'Mapping - Sales GL Codes'!$A:$B, 2, FALSE), "Not Found"))</f>
        <v>6145</v>
      </c>
      <c r="I7">
        <f>VLOOKUP(B7,'Mapping - Rev Centre'!$A:$B,2,FALSE)</f>
        <v>2210</v>
      </c>
      <c r="J7" t="str">
        <f>VLOOKUP(B7,'Mapping - Rev Centre'!$A:$C,3,FALSE)</f>
        <v>D3000</v>
      </c>
      <c r="L7" t="str">
        <f t="shared" si="0"/>
        <v>Sales - Food - Carrubo Public</v>
      </c>
      <c r="M7">
        <f t="shared" si="1"/>
        <v>-7.5</v>
      </c>
      <c r="N7" s="11" t="str">
        <f t="shared" si="2"/>
        <v>1.5</v>
      </c>
      <c r="S7" s="12"/>
    </row>
    <row r="8" spans="1:19" x14ac:dyDescent="0.25">
      <c r="A8" t="s">
        <v>51</v>
      </c>
      <c r="B8" t="s">
        <v>12</v>
      </c>
      <c r="C8" t="s">
        <v>106</v>
      </c>
      <c r="D8" t="s">
        <v>107</v>
      </c>
      <c r="E8" t="s">
        <v>91</v>
      </c>
      <c r="F8" t="s">
        <v>107</v>
      </c>
      <c r="G8" t="s">
        <v>108</v>
      </c>
      <c r="H8">
        <f>IF(ISNUMBER(MATCH(B8, 'Mapping - Rev Centre'!$A:$D, 0)), 2981, IFERROR(VLOOKUP(A8, 'Mapping - Sales GL Codes'!$A:$B, 2, FALSE), "Not Found"))</f>
        <v>6101</v>
      </c>
      <c r="I8">
        <f>VLOOKUP(B8,'Mapping - Rev Centre'!$A:$B,2,FALSE)</f>
        <v>2210</v>
      </c>
      <c r="J8" t="str">
        <f>VLOOKUP(B8,'Mapping - Rev Centre'!$A:$C,3,FALSE)</f>
        <v>D3000</v>
      </c>
      <c r="L8" t="str">
        <f t="shared" si="0"/>
        <v>Sales - Spirits - Carrubo Public</v>
      </c>
      <c r="M8">
        <f t="shared" si="1"/>
        <v>-139.99</v>
      </c>
      <c r="N8" s="11" t="str">
        <f t="shared" si="2"/>
        <v>28.01</v>
      </c>
      <c r="S8" s="12"/>
    </row>
    <row r="9" spans="1:19" x14ac:dyDescent="0.25">
      <c r="A9" t="s">
        <v>51</v>
      </c>
      <c r="B9" t="s">
        <v>40</v>
      </c>
      <c r="C9" t="s">
        <v>109</v>
      </c>
      <c r="D9" t="s">
        <v>110</v>
      </c>
      <c r="E9" t="s">
        <v>91</v>
      </c>
      <c r="F9" t="s">
        <v>110</v>
      </c>
      <c r="G9" t="s">
        <v>111</v>
      </c>
      <c r="H9">
        <f>IF(ISNUMBER(MATCH(B9, 'Mapping - Rev Centre'!$A:$D, 0)), 2981, IFERROR(VLOOKUP(A9, 'Mapping - Sales GL Codes'!$A:$B, 2, FALSE), "Not Found"))</f>
        <v>6101</v>
      </c>
      <c r="I9">
        <f>VLOOKUP(B9,'Mapping - Rev Centre'!$A:$B,2,FALSE)</f>
        <v>4000</v>
      </c>
      <c r="J9" t="str">
        <f>VLOOKUP(B9,'Mapping - Rev Centre'!$A:$C,3,FALSE)</f>
        <v>D3003</v>
      </c>
      <c r="L9" t="str">
        <f t="shared" si="0"/>
        <v>Sales - Spirits - Social Gig</v>
      </c>
      <c r="M9">
        <f t="shared" si="1"/>
        <v>-18.079999999999998</v>
      </c>
      <c r="N9" s="11" t="str">
        <f t="shared" si="2"/>
        <v>3.62</v>
      </c>
      <c r="S9" s="12"/>
    </row>
    <row r="10" spans="1:19" x14ac:dyDescent="0.25">
      <c r="A10" t="s">
        <v>51</v>
      </c>
      <c r="B10" t="s">
        <v>41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>
        <f>IF(ISNUMBER(MATCH(B10, 'Mapping - Rev Centre'!$A:$D, 0)), 2981, IFERROR(VLOOKUP(A10, 'Mapping - Sales GL Codes'!$A:$B, 2, FALSE), "Not Found"))</f>
        <v>6101</v>
      </c>
      <c r="I10">
        <f>VLOOKUP(B10,'Mapping - Rev Centre'!$A:$B,2,FALSE)</f>
        <v>4000</v>
      </c>
      <c r="J10" t="str">
        <f>VLOOKUP(B10,'Mapping - Rev Centre'!$A:$C,3,FALSE)</f>
        <v>D3000</v>
      </c>
      <c r="L10" t="str">
        <f t="shared" si="0"/>
        <v>Sales - Spirits - Social Public</v>
      </c>
      <c r="M10">
        <f t="shared" si="1"/>
        <v>-99.69</v>
      </c>
      <c r="N10" s="11" t="str">
        <f t="shared" si="2"/>
        <v>19.96</v>
      </c>
      <c r="S10" s="12"/>
    </row>
    <row r="11" spans="1:19" x14ac:dyDescent="0.25">
      <c r="A11" t="s">
        <v>51</v>
      </c>
      <c r="B11" t="s">
        <v>22</v>
      </c>
      <c r="C11" t="s">
        <v>117</v>
      </c>
      <c r="D11" t="s">
        <v>118</v>
      </c>
      <c r="E11" t="s">
        <v>91</v>
      </c>
      <c r="F11" t="s">
        <v>118</v>
      </c>
      <c r="G11" t="s">
        <v>119</v>
      </c>
      <c r="H11">
        <f>IF(ISNUMBER(MATCH(B11, 'Mapping - Rev Centre'!$A:$D, 0)), 2981, IFERROR(VLOOKUP(A11, 'Mapping - Sales GL Codes'!$A:$B, 2, FALSE), "Not Found"))</f>
        <v>6101</v>
      </c>
      <c r="I11">
        <f>VLOOKUP(B11,'Mapping - Rev Centre'!$A:$B,2,FALSE)</f>
        <v>2549</v>
      </c>
      <c r="J11" t="str">
        <f>VLOOKUP(B11,'Mapping - Rev Centre'!$A:$C,3,FALSE)</f>
        <v>D3000</v>
      </c>
      <c r="L11" t="str">
        <f t="shared" si="0"/>
        <v>Sales - Spirits - Flat Iron Square Public</v>
      </c>
      <c r="M11">
        <f t="shared" si="1"/>
        <v>-530.66</v>
      </c>
      <c r="N11" s="11" t="str">
        <f t="shared" si="2"/>
        <v>106.14</v>
      </c>
      <c r="S11" s="12"/>
    </row>
    <row r="12" spans="1:19" x14ac:dyDescent="0.25">
      <c r="A12" t="s">
        <v>51</v>
      </c>
      <c r="B12" t="s">
        <v>47</v>
      </c>
      <c r="C12" t="s">
        <v>103</v>
      </c>
      <c r="D12" t="s">
        <v>120</v>
      </c>
      <c r="E12" t="s">
        <v>91</v>
      </c>
      <c r="F12" t="s">
        <v>120</v>
      </c>
      <c r="G12" t="s">
        <v>109</v>
      </c>
      <c r="H12">
        <f>IF(ISNUMBER(MATCH(B12, 'Mapping - Rev Centre'!$A:$D, 0)), 2981, IFERROR(VLOOKUP(A12, 'Mapping - Sales GL Codes'!$A:$B, 2, FALSE), "Not Found"))</f>
        <v>6101</v>
      </c>
      <c r="I12">
        <f>VLOOKUP(B12,'Mapping - Rev Centre'!$A:$B,2,FALSE)</f>
        <v>2030</v>
      </c>
      <c r="J12" t="str">
        <f>VLOOKUP(B12,'Mapping - Rev Centre'!$A:$C,3,FALSE)</f>
        <v>D3000</v>
      </c>
      <c r="L12" t="str">
        <f t="shared" si="0"/>
        <v>Sales - Spirits - T&amp;B Public</v>
      </c>
      <c r="M12">
        <f t="shared" si="1"/>
        <v>-15</v>
      </c>
      <c r="N12" s="11" t="str">
        <f t="shared" si="2"/>
        <v>3</v>
      </c>
      <c r="S12" s="12"/>
    </row>
    <row r="13" spans="1:19" x14ac:dyDescent="0.25">
      <c r="A13" t="s">
        <v>51</v>
      </c>
      <c r="B13" t="s">
        <v>27</v>
      </c>
      <c r="C13" t="s">
        <v>121</v>
      </c>
      <c r="D13" t="s">
        <v>122</v>
      </c>
      <c r="E13" t="s">
        <v>91</v>
      </c>
      <c r="F13" t="s">
        <v>122</v>
      </c>
      <c r="G13" t="s">
        <v>123</v>
      </c>
      <c r="H13">
        <f>IF(ISNUMBER(MATCH(B13, 'Mapping - Rev Centre'!$A:$D, 0)), 2981, IFERROR(VLOOKUP(A13, 'Mapping - Sales GL Codes'!$A:$B, 2, FALSE), "Not Found"))</f>
        <v>6101</v>
      </c>
      <c r="I13">
        <f>VLOOKUP(B13,'Mapping - Rev Centre'!$A:$B,2,FALSE)</f>
        <v>2220</v>
      </c>
      <c r="J13" t="str">
        <f>VLOOKUP(B13,'Mapping - Rev Centre'!$A:$C,3,FALSE)</f>
        <v>D3000</v>
      </c>
      <c r="L13" t="str">
        <f t="shared" si="0"/>
        <v>Sales - Spirits - In Horto Public</v>
      </c>
      <c r="M13">
        <f t="shared" si="1"/>
        <v>-9.58</v>
      </c>
      <c r="N13" s="11" t="str">
        <f t="shared" si="2"/>
        <v>1.92</v>
      </c>
      <c r="S13" s="12"/>
    </row>
    <row r="14" spans="1:19" x14ac:dyDescent="0.25">
      <c r="A14" t="s">
        <v>54</v>
      </c>
      <c r="B14" t="s">
        <v>47</v>
      </c>
      <c r="C14" t="s">
        <v>124</v>
      </c>
      <c r="D14" t="s">
        <v>125</v>
      </c>
      <c r="E14" t="s">
        <v>91</v>
      </c>
      <c r="F14" t="s">
        <v>125</v>
      </c>
      <c r="G14" t="s">
        <v>126</v>
      </c>
      <c r="H14">
        <f>IF(ISNUMBER(MATCH(B14, 'Mapping - Rev Centre'!$A:$D, 0)), 2981, IFERROR(VLOOKUP(A14, 'Mapping - Sales GL Codes'!$A:$B, 2, FALSE), "Not Found"))</f>
        <v>6102</v>
      </c>
      <c r="I14">
        <f>VLOOKUP(B14,'Mapping - Rev Centre'!$A:$B,2,FALSE)</f>
        <v>2030</v>
      </c>
      <c r="J14" t="str">
        <f>VLOOKUP(B14,'Mapping - Rev Centre'!$A:$C,3,FALSE)</f>
        <v>D3000</v>
      </c>
      <c r="L14" t="str">
        <f t="shared" si="0"/>
        <v>Sales - Beer - T&amp;B Public</v>
      </c>
      <c r="M14">
        <f t="shared" si="1"/>
        <v>-26.66</v>
      </c>
      <c r="N14" s="11" t="str">
        <f t="shared" si="2"/>
        <v>5.34</v>
      </c>
      <c r="S14" s="12"/>
    </row>
    <row r="15" spans="1:19" x14ac:dyDescent="0.25">
      <c r="A15" t="s">
        <v>54</v>
      </c>
      <c r="B15" t="s">
        <v>22</v>
      </c>
      <c r="C15" t="s">
        <v>127</v>
      </c>
      <c r="D15" t="s">
        <v>128</v>
      </c>
      <c r="E15" t="s">
        <v>129</v>
      </c>
      <c r="F15" t="s">
        <v>130</v>
      </c>
      <c r="G15" t="s">
        <v>131</v>
      </c>
      <c r="H15">
        <f>IF(ISNUMBER(MATCH(B15, 'Mapping - Rev Centre'!$A:$D, 0)), 2981, IFERROR(VLOOKUP(A15, 'Mapping - Sales GL Codes'!$A:$B, 2, FALSE), "Not Found"))</f>
        <v>6102</v>
      </c>
      <c r="I15">
        <f>VLOOKUP(B15,'Mapping - Rev Centre'!$A:$B,2,FALSE)</f>
        <v>2549</v>
      </c>
      <c r="J15" t="str">
        <f>VLOOKUP(B15,'Mapping - Rev Centre'!$A:$C,3,FALSE)</f>
        <v>D3000</v>
      </c>
      <c r="L15" t="str">
        <f t="shared" si="0"/>
        <v>Sales - Beer - Flat Iron Square Public</v>
      </c>
      <c r="M15">
        <f t="shared" si="1"/>
        <v>-1665.87</v>
      </c>
      <c r="N15" s="11" t="str">
        <f t="shared" si="2"/>
        <v>333.23</v>
      </c>
      <c r="S15" s="12"/>
    </row>
    <row r="16" spans="1:19" x14ac:dyDescent="0.25">
      <c r="A16" t="s">
        <v>54</v>
      </c>
      <c r="B16" t="s">
        <v>40</v>
      </c>
      <c r="C16" t="s">
        <v>132</v>
      </c>
      <c r="D16" t="s">
        <v>133</v>
      </c>
      <c r="E16" t="s">
        <v>91</v>
      </c>
      <c r="F16" t="s">
        <v>133</v>
      </c>
      <c r="G16" t="s">
        <v>134</v>
      </c>
      <c r="H16">
        <f>IF(ISNUMBER(MATCH(B16, 'Mapping - Rev Centre'!$A:$D, 0)), 2981, IFERROR(VLOOKUP(A16, 'Mapping - Sales GL Codes'!$A:$B, 2, FALSE), "Not Found"))</f>
        <v>6102</v>
      </c>
      <c r="I16">
        <f>VLOOKUP(B16,'Mapping - Rev Centre'!$A:$B,2,FALSE)</f>
        <v>4000</v>
      </c>
      <c r="J16" t="str">
        <f>VLOOKUP(B16,'Mapping - Rev Centre'!$A:$C,3,FALSE)</f>
        <v>D3003</v>
      </c>
      <c r="L16" t="str">
        <f t="shared" si="0"/>
        <v>Sales - Beer - Social Gig</v>
      </c>
      <c r="M16">
        <f t="shared" si="1"/>
        <v>-332.8</v>
      </c>
      <c r="N16" s="11" t="str">
        <f t="shared" si="2"/>
        <v>66.5</v>
      </c>
      <c r="S16" s="12"/>
    </row>
    <row r="17" spans="1:19" x14ac:dyDescent="0.25">
      <c r="A17" t="s">
        <v>54</v>
      </c>
      <c r="B17" t="s">
        <v>12</v>
      </c>
      <c r="C17" t="s">
        <v>135</v>
      </c>
      <c r="D17" t="s">
        <v>136</v>
      </c>
      <c r="E17" t="s">
        <v>91</v>
      </c>
      <c r="F17" t="s">
        <v>136</v>
      </c>
      <c r="G17" t="s">
        <v>137</v>
      </c>
      <c r="H17">
        <f>IF(ISNUMBER(MATCH(B17, 'Mapping - Rev Centre'!$A:$D, 0)), 2981, IFERROR(VLOOKUP(A17, 'Mapping - Sales GL Codes'!$A:$B, 2, FALSE), "Not Found"))</f>
        <v>6102</v>
      </c>
      <c r="I17">
        <f>VLOOKUP(B17,'Mapping - Rev Centre'!$A:$B,2,FALSE)</f>
        <v>2210</v>
      </c>
      <c r="J17" t="str">
        <f>VLOOKUP(B17,'Mapping - Rev Centre'!$A:$C,3,FALSE)</f>
        <v>D3000</v>
      </c>
      <c r="L17" t="str">
        <f t="shared" si="0"/>
        <v>Sales - Beer - Carrubo Public</v>
      </c>
      <c r="M17">
        <f t="shared" si="1"/>
        <v>-432.33</v>
      </c>
      <c r="N17" s="11" t="str">
        <f t="shared" si="2"/>
        <v>86.67</v>
      </c>
      <c r="S17" s="12"/>
    </row>
    <row r="18" spans="1:19" x14ac:dyDescent="0.25">
      <c r="A18" t="s">
        <v>54</v>
      </c>
      <c r="B18" t="s">
        <v>41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>
        <f>IF(ISNUMBER(MATCH(B18, 'Mapping - Rev Centre'!$A:$D, 0)), 2981, IFERROR(VLOOKUP(A18, 'Mapping - Sales GL Codes'!$A:$B, 2, FALSE), "Not Found"))</f>
        <v>6102</v>
      </c>
      <c r="I18">
        <f>VLOOKUP(B18,'Mapping - Rev Centre'!$A:$B,2,FALSE)</f>
        <v>4000</v>
      </c>
      <c r="J18" t="str">
        <f>VLOOKUP(B18,'Mapping - Rev Centre'!$A:$C,3,FALSE)</f>
        <v>D3000</v>
      </c>
      <c r="L18" t="str">
        <f t="shared" si="0"/>
        <v>Sales - Beer - Social Public</v>
      </c>
      <c r="M18">
        <f t="shared" si="1"/>
        <v>-652.38</v>
      </c>
      <c r="N18" s="11" t="str">
        <f t="shared" si="2"/>
        <v>130.39</v>
      </c>
      <c r="S18" s="12"/>
    </row>
    <row r="19" spans="1:19" x14ac:dyDescent="0.25">
      <c r="A19" t="s">
        <v>54</v>
      </c>
      <c r="B19" t="s">
        <v>27</v>
      </c>
      <c r="C19" t="s">
        <v>120</v>
      </c>
      <c r="D19" t="s">
        <v>143</v>
      </c>
      <c r="E19" t="s">
        <v>91</v>
      </c>
      <c r="F19" t="s">
        <v>143</v>
      </c>
      <c r="G19" t="s">
        <v>144</v>
      </c>
      <c r="H19">
        <f>IF(ISNUMBER(MATCH(B19, 'Mapping - Rev Centre'!$A:$D, 0)), 2981, IFERROR(VLOOKUP(A19, 'Mapping - Sales GL Codes'!$A:$B, 2, FALSE), "Not Found"))</f>
        <v>6102</v>
      </c>
      <c r="I19">
        <f>VLOOKUP(B19,'Mapping - Rev Centre'!$A:$B,2,FALSE)</f>
        <v>2220</v>
      </c>
      <c r="J19" t="str">
        <f>VLOOKUP(B19,'Mapping - Rev Centre'!$A:$C,3,FALSE)</f>
        <v>D3000</v>
      </c>
      <c r="L19" t="str">
        <f t="shared" si="0"/>
        <v>Sales - Beer - In Horto Public</v>
      </c>
      <c r="M19">
        <f t="shared" si="1"/>
        <v>-68.34</v>
      </c>
      <c r="N19" s="11" t="str">
        <f t="shared" si="2"/>
        <v>13.66</v>
      </c>
      <c r="S19" s="12"/>
    </row>
    <row r="20" spans="1:19" x14ac:dyDescent="0.25">
      <c r="A20" t="s">
        <v>57</v>
      </c>
      <c r="B20" t="s">
        <v>8</v>
      </c>
      <c r="C20" t="s">
        <v>145</v>
      </c>
      <c r="D20" t="s">
        <v>146</v>
      </c>
      <c r="E20" t="s">
        <v>147</v>
      </c>
      <c r="F20" t="s">
        <v>148</v>
      </c>
      <c r="G20" t="s">
        <v>149</v>
      </c>
      <c r="H20">
        <f>IF(ISNUMBER(MATCH(B20, 'Mapping - Rev Centre'!$A:$D, 0)), 2981, IFERROR(VLOOKUP(A20, 'Mapping - Sales GL Codes'!$A:$B, 2, FALSE), "Not Found"))</f>
        <v>6104</v>
      </c>
      <c r="I20">
        <f>VLOOKUP(B20,'Mapping - Rev Centre'!$A:$B,2,FALSE)</f>
        <v>2110</v>
      </c>
      <c r="J20" t="str">
        <f>VLOOKUP(B20,'Mapping - Rev Centre'!$A:$C,3,FALSE)</f>
        <v>D3000</v>
      </c>
      <c r="L20" t="str">
        <f t="shared" si="0"/>
        <v>Sales - Non-Alcoholic - Audrey's Public</v>
      </c>
      <c r="M20">
        <f t="shared" si="1"/>
        <v>-212.42</v>
      </c>
      <c r="N20" s="11" t="str">
        <f t="shared" si="2"/>
        <v>42.43</v>
      </c>
      <c r="S20" s="12"/>
    </row>
    <row r="21" spans="1:19" x14ac:dyDescent="0.25">
      <c r="A21" t="s">
        <v>57</v>
      </c>
      <c r="B21" t="s">
        <v>43</v>
      </c>
      <c r="C21" t="s">
        <v>121</v>
      </c>
      <c r="D21" t="s">
        <v>150</v>
      </c>
      <c r="E21" t="s">
        <v>91</v>
      </c>
      <c r="F21" t="s">
        <v>150</v>
      </c>
      <c r="G21" t="s">
        <v>151</v>
      </c>
      <c r="H21">
        <f>IF(ISNUMBER(MATCH(B21, 'Mapping - Rev Centre'!$A:$D, 0)), 2981, IFERROR(VLOOKUP(A21, 'Mapping - Sales GL Codes'!$A:$B, 2, FALSE), "Not Found"))</f>
        <v>6104</v>
      </c>
      <c r="I21">
        <f>VLOOKUP(B21,'Mapping - Rev Centre'!$A:$B,2,FALSE)</f>
        <v>3200</v>
      </c>
      <c r="J21" t="str">
        <f>VLOOKUP(B21,'Mapping - Rev Centre'!$A:$C,3,FALSE)</f>
        <v>D3000</v>
      </c>
      <c r="L21" t="str">
        <f t="shared" si="0"/>
        <v>Sales - Non-Alcoholic - SOJ Public</v>
      </c>
      <c r="M21">
        <f t="shared" si="1"/>
        <v>-2.08</v>
      </c>
      <c r="N21" s="11" t="str">
        <f t="shared" si="2"/>
        <v>0.42</v>
      </c>
      <c r="S21" s="12"/>
    </row>
    <row r="22" spans="1:19" x14ac:dyDescent="0.25">
      <c r="A22" t="s">
        <v>57</v>
      </c>
      <c r="B22" t="s">
        <v>22</v>
      </c>
      <c r="C22" t="s">
        <v>112</v>
      </c>
      <c r="D22" t="s">
        <v>152</v>
      </c>
      <c r="E22" t="s">
        <v>91</v>
      </c>
      <c r="F22" t="s">
        <v>152</v>
      </c>
      <c r="G22" t="s">
        <v>153</v>
      </c>
      <c r="H22">
        <f>IF(ISNUMBER(MATCH(B22, 'Mapping - Rev Centre'!$A:$D, 0)), 2981, IFERROR(VLOOKUP(A22, 'Mapping - Sales GL Codes'!$A:$B, 2, FALSE), "Not Found"))</f>
        <v>6104</v>
      </c>
      <c r="I22">
        <f>VLOOKUP(B22,'Mapping - Rev Centre'!$A:$B,2,FALSE)</f>
        <v>2549</v>
      </c>
      <c r="J22" t="str">
        <f>VLOOKUP(B22,'Mapping - Rev Centre'!$A:$C,3,FALSE)</f>
        <v>D3000</v>
      </c>
      <c r="L22" t="str">
        <f t="shared" si="0"/>
        <v>Sales - Non-Alcoholic - Flat Iron Square Public</v>
      </c>
      <c r="M22">
        <f t="shared" si="1"/>
        <v>-37.909999999999997</v>
      </c>
      <c r="N22" s="11" t="str">
        <f t="shared" si="2"/>
        <v>7.59</v>
      </c>
      <c r="S22" s="12"/>
    </row>
    <row r="23" spans="1:19" x14ac:dyDescent="0.25">
      <c r="A23" t="s">
        <v>57</v>
      </c>
      <c r="B23" t="s">
        <v>34</v>
      </c>
      <c r="C23" t="s">
        <v>124</v>
      </c>
      <c r="D23" t="s">
        <v>154</v>
      </c>
      <c r="E23" t="s">
        <v>91</v>
      </c>
      <c r="F23" t="s">
        <v>154</v>
      </c>
      <c r="G23" t="s">
        <v>155</v>
      </c>
      <c r="H23">
        <f>IF(ISNUMBER(MATCH(B23, 'Mapping - Rev Centre'!$A:$D, 0)), 2981, IFERROR(VLOOKUP(A23, 'Mapping - Sales GL Codes'!$A:$B, 2, FALSE), "Not Found"))</f>
        <v>6104</v>
      </c>
      <c r="I23">
        <f>VLOOKUP(B23,'Mapping - Rev Centre'!$A:$B,2,FALSE)</f>
        <v>2052</v>
      </c>
      <c r="J23" t="str">
        <f>VLOOKUP(B23,'Mapping - Rev Centre'!$A:$C,3,FALSE)</f>
        <v>D3000</v>
      </c>
      <c r="L23" t="str">
        <f t="shared" si="0"/>
        <v>Sales - Non-Alcoholic - Lupins Public</v>
      </c>
      <c r="M23">
        <f t="shared" si="1"/>
        <v>-16.260000000000002</v>
      </c>
      <c r="N23" s="11" t="str">
        <f t="shared" si="2"/>
        <v>3.24</v>
      </c>
      <c r="S23" s="12"/>
    </row>
    <row r="24" spans="1:19" x14ac:dyDescent="0.25">
      <c r="A24" t="s">
        <v>57</v>
      </c>
      <c r="B24" t="s">
        <v>30</v>
      </c>
      <c r="C24" t="s">
        <v>103</v>
      </c>
      <c r="D24" t="s">
        <v>91</v>
      </c>
      <c r="E24" t="s">
        <v>156</v>
      </c>
      <c r="F24" t="s">
        <v>156</v>
      </c>
      <c r="G24" t="s">
        <v>91</v>
      </c>
      <c r="H24">
        <f>IF(ISNUMBER(MATCH(B24, 'Mapping - Rev Centre'!$A:$D, 0)), 2981, IFERROR(VLOOKUP(A24, 'Mapping - Sales GL Codes'!$A:$B, 2, FALSE), "Not Found"))</f>
        <v>6104</v>
      </c>
      <c r="I24">
        <f>VLOOKUP(B24,'Mapping - Rev Centre'!$A:$B,2,FALSE)</f>
        <v>3010</v>
      </c>
      <c r="J24" t="str">
        <f>VLOOKUP(B24,'Mapping - Rev Centre'!$A:$C,3,FALSE)</f>
        <v>D3003</v>
      </c>
      <c r="L24" t="str">
        <f t="shared" si="0"/>
        <v>Sales - Non-Alcoholic - Lafayette Gig</v>
      </c>
      <c r="M24">
        <f t="shared" si="1"/>
        <v>0</v>
      </c>
      <c r="N24" s="11" t="str">
        <f t="shared" si="2"/>
        <v>0</v>
      </c>
      <c r="S24" s="12"/>
    </row>
    <row r="25" spans="1:19" x14ac:dyDescent="0.25">
      <c r="A25" t="s">
        <v>57</v>
      </c>
      <c r="B25" t="s">
        <v>40</v>
      </c>
      <c r="C25" t="s">
        <v>157</v>
      </c>
      <c r="D25" t="s">
        <v>158</v>
      </c>
      <c r="E25" t="s">
        <v>91</v>
      </c>
      <c r="F25" t="s">
        <v>158</v>
      </c>
      <c r="G25" t="s">
        <v>159</v>
      </c>
      <c r="H25">
        <f>IF(ISNUMBER(MATCH(B25, 'Mapping - Rev Centre'!$A:$D, 0)), 2981, IFERROR(VLOOKUP(A25, 'Mapping - Sales GL Codes'!$A:$B, 2, FALSE), "Not Found"))</f>
        <v>6104</v>
      </c>
      <c r="I25">
        <f>VLOOKUP(B25,'Mapping - Rev Centre'!$A:$B,2,FALSE)</f>
        <v>4000</v>
      </c>
      <c r="J25" t="str">
        <f>VLOOKUP(B25,'Mapping - Rev Centre'!$A:$C,3,FALSE)</f>
        <v>D3003</v>
      </c>
      <c r="L25" t="str">
        <f t="shared" si="0"/>
        <v>Sales - Non-Alcoholic - Social Gig</v>
      </c>
      <c r="M25">
        <f t="shared" si="1"/>
        <v>-9.59</v>
      </c>
      <c r="N25" s="11" t="str">
        <f t="shared" si="2"/>
        <v>1.91</v>
      </c>
      <c r="S25" s="12"/>
    </row>
    <row r="26" spans="1:19" x14ac:dyDescent="0.25">
      <c r="A26" t="s">
        <v>57</v>
      </c>
      <c r="B26" t="s">
        <v>12</v>
      </c>
      <c r="C26" t="s">
        <v>160</v>
      </c>
      <c r="D26" t="s">
        <v>161</v>
      </c>
      <c r="E26" t="s">
        <v>91</v>
      </c>
      <c r="F26" t="s">
        <v>161</v>
      </c>
      <c r="G26" t="s">
        <v>162</v>
      </c>
      <c r="H26">
        <f>IF(ISNUMBER(MATCH(B26, 'Mapping - Rev Centre'!$A:$D, 0)), 2981, IFERROR(VLOOKUP(A26, 'Mapping - Sales GL Codes'!$A:$B, 2, FALSE), "Not Found"))</f>
        <v>6104</v>
      </c>
      <c r="I26">
        <f>VLOOKUP(B26,'Mapping - Rev Centre'!$A:$B,2,FALSE)</f>
        <v>2210</v>
      </c>
      <c r="J26" t="str">
        <f>VLOOKUP(B26,'Mapping - Rev Centre'!$A:$C,3,FALSE)</f>
        <v>D3000</v>
      </c>
      <c r="L26" t="str">
        <f t="shared" si="0"/>
        <v>Sales - Non-Alcoholic - Carrubo Public</v>
      </c>
      <c r="M26">
        <f t="shared" si="1"/>
        <v>-15.41</v>
      </c>
      <c r="N26" s="11" t="str">
        <f t="shared" si="2"/>
        <v>3.09</v>
      </c>
      <c r="S26" s="12"/>
    </row>
    <row r="27" spans="1:19" x14ac:dyDescent="0.25">
      <c r="A27" t="s">
        <v>57</v>
      </c>
      <c r="B27" t="s">
        <v>27</v>
      </c>
      <c r="C27" t="s">
        <v>120</v>
      </c>
      <c r="D27" t="s">
        <v>163</v>
      </c>
      <c r="E27" t="s">
        <v>164</v>
      </c>
      <c r="F27" t="s">
        <v>165</v>
      </c>
      <c r="G27" t="s">
        <v>166</v>
      </c>
      <c r="H27">
        <f>IF(ISNUMBER(MATCH(B27, 'Mapping - Rev Centre'!$A:$D, 0)), 2981, IFERROR(VLOOKUP(A27, 'Mapping - Sales GL Codes'!$A:$B, 2, FALSE), "Not Found"))</f>
        <v>6104</v>
      </c>
      <c r="I27">
        <f>VLOOKUP(B27,'Mapping - Rev Centre'!$A:$B,2,FALSE)</f>
        <v>2220</v>
      </c>
      <c r="J27" t="str">
        <f>VLOOKUP(B27,'Mapping - Rev Centre'!$A:$C,3,FALSE)</f>
        <v>D3000</v>
      </c>
      <c r="L27" t="str">
        <f t="shared" si="0"/>
        <v>Sales - Non-Alcoholic - In Horto Public</v>
      </c>
      <c r="M27">
        <f t="shared" si="1"/>
        <v>-47.06</v>
      </c>
      <c r="N27" s="11" t="str">
        <f t="shared" si="2"/>
        <v>9.44</v>
      </c>
      <c r="S27" s="12"/>
    </row>
    <row r="28" spans="1:19" x14ac:dyDescent="0.25">
      <c r="A28" t="s">
        <v>57</v>
      </c>
      <c r="B28" t="s">
        <v>41</v>
      </c>
      <c r="C28" t="s">
        <v>124</v>
      </c>
      <c r="D28" t="s">
        <v>104</v>
      </c>
      <c r="E28" t="s">
        <v>91</v>
      </c>
      <c r="F28" t="s">
        <v>104</v>
      </c>
      <c r="G28" t="s">
        <v>105</v>
      </c>
      <c r="H28">
        <f>IF(ISNUMBER(MATCH(B28, 'Mapping - Rev Centre'!$A:$D, 0)), 2981, IFERROR(VLOOKUP(A28, 'Mapping - Sales GL Codes'!$A:$B, 2, FALSE), "Not Found"))</f>
        <v>6104</v>
      </c>
      <c r="I28">
        <f>VLOOKUP(B28,'Mapping - Rev Centre'!$A:$B,2,FALSE)</f>
        <v>4000</v>
      </c>
      <c r="J28" t="str">
        <f>VLOOKUP(B28,'Mapping - Rev Centre'!$A:$C,3,FALSE)</f>
        <v>D3000</v>
      </c>
      <c r="L28" t="str">
        <f t="shared" si="0"/>
        <v>Sales - Non-Alcoholic - Social Public</v>
      </c>
      <c r="M28">
        <f t="shared" si="1"/>
        <v>-7.5</v>
      </c>
      <c r="N28" s="11" t="str">
        <f t="shared" si="2"/>
        <v>1.5</v>
      </c>
      <c r="S28" s="12"/>
    </row>
    <row r="29" spans="1:19" x14ac:dyDescent="0.25">
      <c r="A29" t="s">
        <v>52</v>
      </c>
      <c r="B29" t="s">
        <v>40</v>
      </c>
      <c r="C29" t="s">
        <v>167</v>
      </c>
      <c r="D29" t="s">
        <v>168</v>
      </c>
      <c r="E29" t="s">
        <v>91</v>
      </c>
      <c r="F29" t="s">
        <v>168</v>
      </c>
      <c r="G29" t="s">
        <v>169</v>
      </c>
      <c r="H29">
        <f>IF(ISNUMBER(MATCH(B29, 'Mapping - Rev Centre'!$A:$D, 0)), 2981, IFERROR(VLOOKUP(A29, 'Mapping - Sales GL Codes'!$A:$B, 2, FALSE), "Not Found"))</f>
        <v>6103</v>
      </c>
      <c r="I29">
        <f>VLOOKUP(B29,'Mapping - Rev Centre'!$A:$B,2,FALSE)</f>
        <v>4000</v>
      </c>
      <c r="J29" t="str">
        <f>VLOOKUP(B29,'Mapping - Rev Centre'!$A:$C,3,FALSE)</f>
        <v>D3003</v>
      </c>
      <c r="L29" t="str">
        <f t="shared" si="0"/>
        <v>Sales - Wine - Social Gig</v>
      </c>
      <c r="M29">
        <f t="shared" si="1"/>
        <v>-47.73</v>
      </c>
      <c r="N29" s="11" t="str">
        <f t="shared" si="2"/>
        <v>9.57</v>
      </c>
      <c r="S29" s="12"/>
    </row>
    <row r="30" spans="1:19" x14ac:dyDescent="0.25">
      <c r="A30" t="s">
        <v>52</v>
      </c>
      <c r="B30" t="s">
        <v>22</v>
      </c>
      <c r="C30" t="s">
        <v>170</v>
      </c>
      <c r="D30" t="s">
        <v>171</v>
      </c>
      <c r="E30" t="s">
        <v>91</v>
      </c>
      <c r="F30" t="s">
        <v>171</v>
      </c>
      <c r="G30" t="s">
        <v>172</v>
      </c>
      <c r="H30">
        <f>IF(ISNUMBER(MATCH(B30, 'Mapping - Rev Centre'!$A:$D, 0)), 2981, IFERROR(VLOOKUP(A30, 'Mapping - Sales GL Codes'!$A:$B, 2, FALSE), "Not Found"))</f>
        <v>6103</v>
      </c>
      <c r="I30">
        <f>VLOOKUP(B30,'Mapping - Rev Centre'!$A:$B,2,FALSE)</f>
        <v>2549</v>
      </c>
      <c r="J30" t="str">
        <f>VLOOKUP(B30,'Mapping - Rev Centre'!$A:$C,3,FALSE)</f>
        <v>D3000</v>
      </c>
      <c r="L30" t="str">
        <f t="shared" si="0"/>
        <v>Sales - Wine - Flat Iron Square Public</v>
      </c>
      <c r="M30">
        <f t="shared" si="1"/>
        <v>-240.81</v>
      </c>
      <c r="N30" s="11" t="str">
        <f t="shared" si="2"/>
        <v>48.19</v>
      </c>
      <c r="S30" s="12"/>
    </row>
    <row r="31" spans="1:19" x14ac:dyDescent="0.25">
      <c r="A31" t="s">
        <v>52</v>
      </c>
      <c r="B31" t="s">
        <v>47</v>
      </c>
      <c r="C31" t="s">
        <v>173</v>
      </c>
      <c r="D31" t="s">
        <v>174</v>
      </c>
      <c r="E31" t="s">
        <v>91</v>
      </c>
      <c r="F31" t="s">
        <v>174</v>
      </c>
      <c r="G31" t="s">
        <v>175</v>
      </c>
      <c r="H31">
        <f>IF(ISNUMBER(MATCH(B31, 'Mapping - Rev Centre'!$A:$D, 0)), 2981, IFERROR(VLOOKUP(A31, 'Mapping - Sales GL Codes'!$A:$B, 2, FALSE), "Not Found"))</f>
        <v>6103</v>
      </c>
      <c r="I31">
        <f>VLOOKUP(B31,'Mapping - Rev Centre'!$A:$B,2,FALSE)</f>
        <v>2030</v>
      </c>
      <c r="J31" t="str">
        <f>VLOOKUP(B31,'Mapping - Rev Centre'!$A:$C,3,FALSE)</f>
        <v>D3000</v>
      </c>
      <c r="L31" t="str">
        <f t="shared" si="0"/>
        <v>Sales - Wine - T&amp;B Public</v>
      </c>
      <c r="M31">
        <f t="shared" si="1"/>
        <v>-1414.56</v>
      </c>
      <c r="N31" s="11" t="str">
        <f t="shared" si="2"/>
        <v>282.94</v>
      </c>
      <c r="S31" s="12"/>
    </row>
    <row r="32" spans="1:19" x14ac:dyDescent="0.25">
      <c r="A32" t="s">
        <v>52</v>
      </c>
      <c r="B32" t="s">
        <v>41</v>
      </c>
      <c r="C32" t="s">
        <v>157</v>
      </c>
      <c r="D32" t="s">
        <v>176</v>
      </c>
      <c r="E32" t="s">
        <v>91</v>
      </c>
      <c r="F32" t="s">
        <v>176</v>
      </c>
      <c r="G32" t="s">
        <v>177</v>
      </c>
      <c r="H32">
        <f>IF(ISNUMBER(MATCH(B32, 'Mapping - Rev Centre'!$A:$D, 0)), 2981, IFERROR(VLOOKUP(A32, 'Mapping - Sales GL Codes'!$A:$B, 2, FALSE), "Not Found"))</f>
        <v>6103</v>
      </c>
      <c r="I32">
        <f>VLOOKUP(B32,'Mapping - Rev Centre'!$A:$B,2,FALSE)</f>
        <v>4000</v>
      </c>
      <c r="J32" t="str">
        <f>VLOOKUP(B32,'Mapping - Rev Centre'!$A:$C,3,FALSE)</f>
        <v>D3000</v>
      </c>
      <c r="L32" t="str">
        <f t="shared" si="0"/>
        <v>Sales - Wine - Social Public</v>
      </c>
      <c r="M32">
        <f t="shared" si="1"/>
        <v>-31.16</v>
      </c>
      <c r="N32" s="11" t="str">
        <f t="shared" si="2"/>
        <v>6.24</v>
      </c>
      <c r="S32" s="12"/>
    </row>
    <row r="33" spans="1:19" x14ac:dyDescent="0.25">
      <c r="A33" t="s">
        <v>52</v>
      </c>
      <c r="B33" t="s">
        <v>34</v>
      </c>
      <c r="C33" t="s">
        <v>178</v>
      </c>
      <c r="D33" t="s">
        <v>179</v>
      </c>
      <c r="E33" t="s">
        <v>91</v>
      </c>
      <c r="F33" t="s">
        <v>179</v>
      </c>
      <c r="G33" t="s">
        <v>180</v>
      </c>
      <c r="H33">
        <f>IF(ISNUMBER(MATCH(B33, 'Mapping - Rev Centre'!$A:$D, 0)), 2981, IFERROR(VLOOKUP(A33, 'Mapping - Sales GL Codes'!$A:$B, 2, FALSE), "Not Found"))</f>
        <v>6103</v>
      </c>
      <c r="I33">
        <f>VLOOKUP(B33,'Mapping - Rev Centre'!$A:$B,2,FALSE)</f>
        <v>2052</v>
      </c>
      <c r="J33" t="str">
        <f>VLOOKUP(B33,'Mapping - Rev Centre'!$A:$C,3,FALSE)</f>
        <v>D3000</v>
      </c>
      <c r="L33" t="str">
        <f t="shared" si="0"/>
        <v>Sales - Wine - Lupins Public</v>
      </c>
      <c r="M33">
        <f t="shared" si="1"/>
        <v>-197.09</v>
      </c>
      <c r="N33" s="11" t="str">
        <f t="shared" si="2"/>
        <v>39.41</v>
      </c>
      <c r="S33" s="12"/>
    </row>
    <row r="34" spans="1:19" x14ac:dyDescent="0.25">
      <c r="A34" t="s">
        <v>52</v>
      </c>
      <c r="B34" t="s">
        <v>27</v>
      </c>
      <c r="C34" t="s">
        <v>106</v>
      </c>
      <c r="D34" t="s">
        <v>181</v>
      </c>
      <c r="E34" t="s">
        <v>182</v>
      </c>
      <c r="F34" t="s">
        <v>183</v>
      </c>
      <c r="G34" t="s">
        <v>184</v>
      </c>
      <c r="H34">
        <f>IF(ISNUMBER(MATCH(B34, 'Mapping - Rev Centre'!$A:$D, 0)), 2981, IFERROR(VLOOKUP(A34, 'Mapping - Sales GL Codes'!$A:$B, 2, FALSE), "Not Found"))</f>
        <v>6103</v>
      </c>
      <c r="I34">
        <f>VLOOKUP(B34,'Mapping - Rev Centre'!$A:$B,2,FALSE)</f>
        <v>2220</v>
      </c>
      <c r="J34" t="str">
        <f>VLOOKUP(B34,'Mapping - Rev Centre'!$A:$C,3,FALSE)</f>
        <v>D3000</v>
      </c>
      <c r="L34" t="str">
        <f t="shared" si="0"/>
        <v>Sales - Wine - In Horto Public</v>
      </c>
      <c r="M34">
        <f t="shared" si="1"/>
        <v>-242.92</v>
      </c>
      <c r="N34" s="11" t="str">
        <f t="shared" si="2"/>
        <v>48.58</v>
      </c>
      <c r="S34" s="12"/>
    </row>
    <row r="35" spans="1:19" x14ac:dyDescent="0.25">
      <c r="A35" t="s">
        <v>52</v>
      </c>
      <c r="B35" t="s">
        <v>12</v>
      </c>
      <c r="C35" t="s">
        <v>98</v>
      </c>
      <c r="D35" t="s">
        <v>185</v>
      </c>
      <c r="E35" t="s">
        <v>91</v>
      </c>
      <c r="F35" t="s">
        <v>185</v>
      </c>
      <c r="G35" t="s">
        <v>186</v>
      </c>
      <c r="H35">
        <f>IF(ISNUMBER(MATCH(B35, 'Mapping - Rev Centre'!$A:$D, 0)), 2981, IFERROR(VLOOKUP(A35, 'Mapping - Sales GL Codes'!$A:$B, 2, FALSE), "Not Found"))</f>
        <v>6103</v>
      </c>
      <c r="I35">
        <f>VLOOKUP(B35,'Mapping - Rev Centre'!$A:$B,2,FALSE)</f>
        <v>2210</v>
      </c>
      <c r="J35" t="str">
        <f>VLOOKUP(B35,'Mapping - Rev Centre'!$A:$C,3,FALSE)</f>
        <v>D3000</v>
      </c>
      <c r="L35" t="str">
        <f t="shared" si="0"/>
        <v>Sales - Wine - Carrubo Public</v>
      </c>
      <c r="M35">
        <f t="shared" si="1"/>
        <v>-205.4</v>
      </c>
      <c r="N35" s="11" t="str">
        <f t="shared" si="2"/>
        <v>41.1</v>
      </c>
      <c r="S35" s="12"/>
    </row>
    <row r="36" spans="1:19" x14ac:dyDescent="0.25">
      <c r="A36" t="s">
        <v>60</v>
      </c>
      <c r="B36" t="s">
        <v>8</v>
      </c>
      <c r="C36" t="s">
        <v>121</v>
      </c>
      <c r="D36" t="s">
        <v>91</v>
      </c>
      <c r="E36" t="s">
        <v>187</v>
      </c>
      <c r="F36" t="s">
        <v>187</v>
      </c>
      <c r="G36" t="s">
        <v>91</v>
      </c>
      <c r="H36">
        <f>IF(ISNUMBER(MATCH(B36, 'Mapping - Rev Centre'!$A:$D, 0)), 2981, IFERROR(VLOOKUP(A36, 'Mapping - Sales GL Codes'!$A:$B, 2, FALSE), "Not Found"))</f>
        <v>6104</v>
      </c>
      <c r="I36">
        <f>VLOOKUP(B36,'Mapping - Rev Centre'!$A:$B,2,FALSE)</f>
        <v>2110</v>
      </c>
      <c r="J36" t="str">
        <f>VLOOKUP(B36,'Mapping - Rev Centre'!$A:$C,3,FALSE)</f>
        <v>D3000</v>
      </c>
      <c r="L36" t="str">
        <f t="shared" si="0"/>
        <v>Sales - Non Alcoholic - Audrey's Public</v>
      </c>
      <c r="M36">
        <f t="shared" si="1"/>
        <v>0</v>
      </c>
      <c r="N36" s="11" t="str">
        <f t="shared" si="2"/>
        <v>0</v>
      </c>
      <c r="S36" s="12"/>
    </row>
    <row r="37" spans="1:19" x14ac:dyDescent="0.25">
      <c r="A37" t="s">
        <v>56</v>
      </c>
      <c r="B37" t="s">
        <v>22</v>
      </c>
      <c r="C37" t="s">
        <v>188</v>
      </c>
      <c r="D37" t="s">
        <v>189</v>
      </c>
      <c r="E37" t="s">
        <v>91</v>
      </c>
      <c r="F37" t="s">
        <v>189</v>
      </c>
      <c r="G37" t="s">
        <v>190</v>
      </c>
      <c r="H37">
        <f>IF(ISNUMBER(MATCH(B37, 'Mapping - Rev Centre'!$A:$D, 0)), 2981, IFERROR(VLOOKUP(A37, 'Mapping - Sales GL Codes'!$A:$B, 2, FALSE), "Not Found"))</f>
        <v>6101</v>
      </c>
      <c r="I37">
        <f>VLOOKUP(B37,'Mapping - Rev Centre'!$A:$B,2,FALSE)</f>
        <v>2549</v>
      </c>
      <c r="J37" t="str">
        <f>VLOOKUP(B37,'Mapping - Rev Centre'!$A:$C,3,FALSE)</f>
        <v>D3000</v>
      </c>
      <c r="L37" t="str">
        <f t="shared" si="0"/>
        <v>Sales - Cocktails - Flat Iron Square Public</v>
      </c>
      <c r="M37">
        <f t="shared" si="1"/>
        <v>-354.21</v>
      </c>
      <c r="N37" s="11" t="str">
        <f t="shared" si="2"/>
        <v>70.79</v>
      </c>
      <c r="S37" s="12"/>
    </row>
    <row r="38" spans="1:19" x14ac:dyDescent="0.25">
      <c r="A38" t="s">
        <v>56</v>
      </c>
      <c r="B38" t="s">
        <v>34</v>
      </c>
      <c r="C38" t="s">
        <v>160</v>
      </c>
      <c r="D38" t="s">
        <v>191</v>
      </c>
      <c r="E38" t="s">
        <v>91</v>
      </c>
      <c r="F38" t="s">
        <v>191</v>
      </c>
      <c r="G38" t="s">
        <v>192</v>
      </c>
      <c r="H38">
        <f>IF(ISNUMBER(MATCH(B38, 'Mapping - Rev Centre'!$A:$D, 0)), 2981, IFERROR(VLOOKUP(A38, 'Mapping - Sales GL Codes'!$A:$B, 2, FALSE), "Not Found"))</f>
        <v>6101</v>
      </c>
      <c r="I38">
        <f>VLOOKUP(B38,'Mapping - Rev Centre'!$A:$B,2,FALSE)</f>
        <v>2052</v>
      </c>
      <c r="J38" t="str">
        <f>VLOOKUP(B38,'Mapping - Rev Centre'!$A:$C,3,FALSE)</f>
        <v>D3000</v>
      </c>
      <c r="L38" t="str">
        <f t="shared" si="0"/>
        <v>Sales - Cocktails - Lupins Public</v>
      </c>
      <c r="M38">
        <f t="shared" si="1"/>
        <v>-28.33</v>
      </c>
      <c r="N38" s="11" t="str">
        <f t="shared" si="2"/>
        <v>5.67</v>
      </c>
      <c r="S38" s="12"/>
    </row>
    <row r="39" spans="1:19" x14ac:dyDescent="0.25">
      <c r="A39" t="s">
        <v>56</v>
      </c>
      <c r="B39" t="s">
        <v>41</v>
      </c>
      <c r="C39" t="s">
        <v>98</v>
      </c>
      <c r="D39" t="s">
        <v>193</v>
      </c>
      <c r="E39" t="s">
        <v>91</v>
      </c>
      <c r="F39" t="s">
        <v>193</v>
      </c>
      <c r="G39" t="s">
        <v>194</v>
      </c>
      <c r="H39">
        <f>IF(ISNUMBER(MATCH(B39, 'Mapping - Rev Centre'!$A:$D, 0)), 2981, IFERROR(VLOOKUP(A39, 'Mapping - Sales GL Codes'!$A:$B, 2, FALSE), "Not Found"))</f>
        <v>6101</v>
      </c>
      <c r="I39">
        <f>VLOOKUP(B39,'Mapping - Rev Centre'!$A:$B,2,FALSE)</f>
        <v>4000</v>
      </c>
      <c r="J39" t="str">
        <f>VLOOKUP(B39,'Mapping - Rev Centre'!$A:$C,3,FALSE)</f>
        <v>D3000</v>
      </c>
      <c r="L39" t="str">
        <f t="shared" si="0"/>
        <v>Sales - Cocktails - Social Public</v>
      </c>
      <c r="M39">
        <f t="shared" si="1"/>
        <v>-140</v>
      </c>
      <c r="N39" s="11" t="str">
        <f t="shared" si="2"/>
        <v>28</v>
      </c>
      <c r="S39" s="12"/>
    </row>
    <row r="40" spans="1:19" x14ac:dyDescent="0.25">
      <c r="A40" t="s">
        <v>56</v>
      </c>
      <c r="B40" t="s">
        <v>12</v>
      </c>
      <c r="C40" t="s">
        <v>195</v>
      </c>
      <c r="D40" t="s">
        <v>196</v>
      </c>
      <c r="E40" t="s">
        <v>91</v>
      </c>
      <c r="F40" t="s">
        <v>196</v>
      </c>
      <c r="G40" t="s">
        <v>197</v>
      </c>
      <c r="H40">
        <f>IF(ISNUMBER(MATCH(B40, 'Mapping - Rev Centre'!$A:$D, 0)), 2981, IFERROR(VLOOKUP(A40, 'Mapping - Sales GL Codes'!$A:$B, 2, FALSE), "Not Found"))</f>
        <v>6101</v>
      </c>
      <c r="I40">
        <f>VLOOKUP(B40,'Mapping - Rev Centre'!$A:$B,2,FALSE)</f>
        <v>2210</v>
      </c>
      <c r="J40" t="str">
        <f>VLOOKUP(B40,'Mapping - Rev Centre'!$A:$C,3,FALSE)</f>
        <v>D3000</v>
      </c>
      <c r="L40" t="str">
        <f t="shared" si="0"/>
        <v>Sales - Cocktails - Carrubo Public</v>
      </c>
      <c r="M40">
        <f t="shared" si="1"/>
        <v>-189.16</v>
      </c>
      <c r="N40" s="11" t="str">
        <f t="shared" si="2"/>
        <v>37.84</v>
      </c>
      <c r="S40" s="12"/>
    </row>
    <row r="41" spans="1:19" x14ac:dyDescent="0.25">
      <c r="A41" t="s">
        <v>56</v>
      </c>
      <c r="B41" t="s">
        <v>27</v>
      </c>
      <c r="C41" t="s">
        <v>198</v>
      </c>
      <c r="D41" t="s">
        <v>199</v>
      </c>
      <c r="E41" t="s">
        <v>91</v>
      </c>
      <c r="F41" t="s">
        <v>199</v>
      </c>
      <c r="G41" t="s">
        <v>200</v>
      </c>
      <c r="H41">
        <f>IF(ISNUMBER(MATCH(B41, 'Mapping - Rev Centre'!$A:$D, 0)), 2981, IFERROR(VLOOKUP(A41, 'Mapping - Sales GL Codes'!$A:$B, 2, FALSE), "Not Found"))</f>
        <v>6101</v>
      </c>
      <c r="I41">
        <f>VLOOKUP(B41,'Mapping - Rev Centre'!$A:$B,2,FALSE)</f>
        <v>2220</v>
      </c>
      <c r="J41" t="str">
        <f>VLOOKUP(B41,'Mapping - Rev Centre'!$A:$C,3,FALSE)</f>
        <v>D3000</v>
      </c>
      <c r="L41" t="str">
        <f t="shared" si="0"/>
        <v>Sales - Cocktails - In Horto Public</v>
      </c>
      <c r="M41">
        <f t="shared" si="1"/>
        <v>-71.67</v>
      </c>
      <c r="N41" s="11" t="str">
        <f t="shared" si="2"/>
        <v>14.33</v>
      </c>
      <c r="S41" s="12"/>
    </row>
    <row r="42" spans="1:19" x14ac:dyDescent="0.25">
      <c r="A42" t="s">
        <v>56</v>
      </c>
      <c r="B42" t="s">
        <v>43</v>
      </c>
      <c r="C42" t="s">
        <v>160</v>
      </c>
      <c r="D42" t="s">
        <v>201</v>
      </c>
      <c r="E42" t="s">
        <v>91</v>
      </c>
      <c r="F42" t="s">
        <v>201</v>
      </c>
      <c r="G42" t="s">
        <v>202</v>
      </c>
      <c r="H42">
        <f>IF(ISNUMBER(MATCH(B42, 'Mapping - Rev Centre'!$A:$D, 0)), 2981, IFERROR(VLOOKUP(A42, 'Mapping - Sales GL Codes'!$A:$B, 2, FALSE), "Not Found"))</f>
        <v>6101</v>
      </c>
      <c r="I42">
        <f>VLOOKUP(B42,'Mapping - Rev Centre'!$A:$B,2,FALSE)</f>
        <v>3200</v>
      </c>
      <c r="J42" t="str">
        <f>VLOOKUP(B42,'Mapping - Rev Centre'!$A:$C,3,FALSE)</f>
        <v>D3000</v>
      </c>
      <c r="L42" t="str">
        <f t="shared" si="0"/>
        <v>Sales - Cocktails - SOJ Public</v>
      </c>
      <c r="M42">
        <f t="shared" si="1"/>
        <v>-53.34</v>
      </c>
      <c r="N42" s="11" t="str">
        <f t="shared" si="2"/>
        <v>10.66</v>
      </c>
      <c r="S42" s="12"/>
    </row>
    <row r="43" spans="1:19" x14ac:dyDescent="0.25">
      <c r="A43" t="s">
        <v>63</v>
      </c>
      <c r="B43" t="s">
        <v>10</v>
      </c>
      <c r="C43" t="s">
        <v>203</v>
      </c>
      <c r="D43" t="s">
        <v>204</v>
      </c>
      <c r="E43" t="s">
        <v>91</v>
      </c>
      <c r="F43" t="s">
        <v>204</v>
      </c>
      <c r="G43" t="s">
        <v>205</v>
      </c>
      <c r="H43">
        <f>IF(ISNUMBER(MATCH(B43, 'Mapping - Rev Centre'!$A:$D, 0)), 2981, IFERROR(VLOOKUP(A43, 'Mapping - Sales GL Codes'!$A:$B, 2, FALSE), "Not Found"))</f>
        <v>6140</v>
      </c>
      <c r="I43">
        <f>VLOOKUP(B43,'Mapping - Rev Centre'!$A:$B,2,FALSE)</f>
        <v>2512</v>
      </c>
      <c r="J43" t="str">
        <f>VLOOKUP(B43,'Mapping - Rev Centre'!$A:$C,3,FALSE)</f>
        <v>D3000</v>
      </c>
      <c r="L43" t="str">
        <f t="shared" si="0"/>
        <v>Sales - Third Party Vendors - Breddos</v>
      </c>
      <c r="M43">
        <f t="shared" si="1"/>
        <v>-75.02</v>
      </c>
      <c r="N43" s="11" t="str">
        <f t="shared" si="2"/>
        <v>14.98</v>
      </c>
      <c r="S43" s="12"/>
    </row>
    <row r="44" spans="1:19" x14ac:dyDescent="0.25">
      <c r="A44" t="s">
        <v>63</v>
      </c>
      <c r="B44" t="s">
        <v>45</v>
      </c>
      <c r="C44" t="s">
        <v>206</v>
      </c>
      <c r="D44" t="s">
        <v>207</v>
      </c>
      <c r="E44" t="s">
        <v>91</v>
      </c>
      <c r="F44" t="s">
        <v>207</v>
      </c>
      <c r="G44" t="s">
        <v>208</v>
      </c>
      <c r="H44">
        <f>IF(ISNUMBER(MATCH(B44, 'Mapping - Rev Centre'!$A:$D, 0)), 2981, IFERROR(VLOOKUP(A44, 'Mapping - Sales GL Codes'!$A:$B, 2, FALSE), "Not Found"))</f>
        <v>6140</v>
      </c>
      <c r="I44">
        <f>VLOOKUP(B44,'Mapping - Rev Centre'!$A:$B,2,FALSE)</f>
        <v>2512</v>
      </c>
      <c r="J44" t="str">
        <f>VLOOKUP(B44,'Mapping - Rev Centre'!$A:$C,3,FALSE)</f>
        <v>D3000</v>
      </c>
      <c r="L44" t="str">
        <f t="shared" si="0"/>
        <v>Sales - Third Party Vendors - Souvlaki &amp; Chips</v>
      </c>
      <c r="M44">
        <f t="shared" si="1"/>
        <v>-230.5</v>
      </c>
      <c r="N44" s="11" t="str">
        <f t="shared" si="2"/>
        <v>46.1</v>
      </c>
      <c r="S44" s="12"/>
    </row>
    <row r="45" spans="1:19" x14ac:dyDescent="0.25">
      <c r="A45" t="s">
        <v>63</v>
      </c>
      <c r="B45" t="s">
        <v>25</v>
      </c>
      <c r="C45" t="s">
        <v>209</v>
      </c>
      <c r="D45" t="s">
        <v>210</v>
      </c>
      <c r="E45" t="s">
        <v>211</v>
      </c>
      <c r="F45" t="s">
        <v>212</v>
      </c>
      <c r="G45" t="s">
        <v>213</v>
      </c>
      <c r="H45">
        <f>IF(ISNUMBER(MATCH(B45, 'Mapping - Rev Centre'!$A:$D, 0)), 2981, IFERROR(VLOOKUP(A45, 'Mapping - Sales GL Codes'!$A:$B, 2, FALSE), "Not Found"))</f>
        <v>6140</v>
      </c>
      <c r="I45">
        <f>VLOOKUP(B45,'Mapping - Rev Centre'!$A:$B,2,FALSE)</f>
        <v>2512</v>
      </c>
      <c r="J45" t="str">
        <f>VLOOKUP(B45,'Mapping - Rev Centre'!$A:$C,3,FALSE)</f>
        <v>D3000</v>
      </c>
      <c r="L45" t="str">
        <f t="shared" si="0"/>
        <v>Sales - Third Party Vendors - Game Keeper - FIS</v>
      </c>
      <c r="M45">
        <f t="shared" si="1"/>
        <v>-242.04</v>
      </c>
      <c r="N45" s="11" t="str">
        <f t="shared" si="2"/>
        <v>48.51</v>
      </c>
      <c r="S45" s="12"/>
    </row>
    <row r="46" spans="1:19" x14ac:dyDescent="0.25">
      <c r="A46" t="s">
        <v>63</v>
      </c>
      <c r="B46" t="s">
        <v>21</v>
      </c>
      <c r="C46" t="s">
        <v>214</v>
      </c>
      <c r="D46" t="s">
        <v>215</v>
      </c>
      <c r="E46" t="s">
        <v>91</v>
      </c>
      <c r="F46" t="s">
        <v>215</v>
      </c>
      <c r="G46" t="s">
        <v>216</v>
      </c>
      <c r="H46">
        <f>IF(ISNUMBER(MATCH(B46, 'Mapping - Rev Centre'!$A:$D, 0)), 2981, IFERROR(VLOOKUP(A46, 'Mapping - Sales GL Codes'!$A:$B, 2, FALSE), "Not Found"))</f>
        <v>6140</v>
      </c>
      <c r="I46">
        <f>VLOOKUP(B46,'Mapping - Rev Centre'!$A:$B,2,FALSE)</f>
        <v>2512</v>
      </c>
      <c r="J46" t="str">
        <f>VLOOKUP(B46,'Mapping - Rev Centre'!$A:$C,3,FALSE)</f>
        <v>D3000</v>
      </c>
      <c r="L46" t="str">
        <f t="shared" si="0"/>
        <v>Sales - Third Party Vendors - Cluck Farmyard</v>
      </c>
      <c r="M46">
        <f t="shared" si="1"/>
        <v>-218.73</v>
      </c>
      <c r="N46" s="11" t="str">
        <f t="shared" si="2"/>
        <v>43.77</v>
      </c>
      <c r="S46" s="12"/>
    </row>
    <row r="47" spans="1:19" x14ac:dyDescent="0.25">
      <c r="A47" t="s">
        <v>64</v>
      </c>
      <c r="B47" t="s">
        <v>43</v>
      </c>
      <c r="C47" t="s">
        <v>103</v>
      </c>
      <c r="D47" t="s">
        <v>217</v>
      </c>
      <c r="E47" t="s">
        <v>91</v>
      </c>
      <c r="F47" t="s">
        <v>217</v>
      </c>
      <c r="G47" t="s">
        <v>218</v>
      </c>
      <c r="H47">
        <f>IF(ISNUMBER(MATCH(B47, 'Mapping - Rev Centre'!$A:$D, 0)), 2981, IFERROR(VLOOKUP(A47, 'Mapping - Sales GL Codes'!$A:$B, 2, FALSE), "Not Found"))</f>
        <v>6140</v>
      </c>
      <c r="I47">
        <f>VLOOKUP(B47,'Mapping - Rev Centre'!$A:$B,2,FALSE)</f>
        <v>3200</v>
      </c>
      <c r="J47" t="str">
        <f>VLOOKUP(B47,'Mapping - Rev Centre'!$A:$C,3,FALSE)</f>
        <v>D3000</v>
      </c>
      <c r="L47" t="str">
        <f t="shared" si="0"/>
        <v>Sales - No Sales Category - SOJ Public</v>
      </c>
      <c r="M47">
        <f t="shared" si="1"/>
        <v>-13.33</v>
      </c>
      <c r="N47" s="11" t="str">
        <f t="shared" si="2"/>
        <v>2.67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219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219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219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219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219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219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219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219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219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219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219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219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219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219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219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219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219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219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219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219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219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219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219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219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219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219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219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219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219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219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219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219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219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219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219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219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219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219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219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219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219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219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219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219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219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219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219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219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219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219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219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219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219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219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219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219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219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219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219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219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219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219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219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219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219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219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219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219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219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219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219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219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219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219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219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219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219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219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219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219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219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219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219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219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219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219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219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219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219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219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219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219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219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219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219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219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219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219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219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219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219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219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219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219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219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219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219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219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220</v>
      </c>
      <c r="B1" s="1" t="s">
        <v>221</v>
      </c>
    </row>
    <row r="2" spans="1:15" x14ac:dyDescent="0.25">
      <c r="A2" t="s">
        <v>222</v>
      </c>
      <c r="B2">
        <v>8710</v>
      </c>
      <c r="M2" t="s">
        <v>223</v>
      </c>
      <c r="N2">
        <v>7871</v>
      </c>
      <c r="O2" t="s">
        <v>224</v>
      </c>
    </row>
    <row r="3" spans="1:15" x14ac:dyDescent="0.25">
      <c r="A3" t="s">
        <v>225</v>
      </c>
      <c r="B3">
        <v>8710</v>
      </c>
      <c r="M3" t="s">
        <v>226</v>
      </c>
      <c r="N3">
        <v>7871</v>
      </c>
      <c r="O3" t="s">
        <v>227</v>
      </c>
    </row>
    <row r="4" spans="1:15" x14ac:dyDescent="0.25">
      <c r="A4" t="s">
        <v>228</v>
      </c>
      <c r="B4">
        <v>8710</v>
      </c>
      <c r="M4" t="s">
        <v>229</v>
      </c>
      <c r="N4">
        <v>8545</v>
      </c>
      <c r="O4" t="s">
        <v>230</v>
      </c>
    </row>
    <row r="5" spans="1:15" x14ac:dyDescent="0.25">
      <c r="A5" t="s">
        <v>231</v>
      </c>
      <c r="B5">
        <v>8252</v>
      </c>
      <c r="M5" t="s">
        <v>232</v>
      </c>
      <c r="N5">
        <v>8710</v>
      </c>
      <c r="O5" t="s">
        <v>233</v>
      </c>
    </row>
    <row r="6" spans="1:15" x14ac:dyDescent="0.25">
      <c r="A6" t="s">
        <v>234</v>
      </c>
      <c r="B6">
        <v>8253</v>
      </c>
      <c r="M6" t="s">
        <v>235</v>
      </c>
      <c r="N6">
        <v>8710</v>
      </c>
      <c r="O6" t="s">
        <v>236</v>
      </c>
    </row>
    <row r="7" spans="1:15" x14ac:dyDescent="0.25">
      <c r="A7" t="s">
        <v>237</v>
      </c>
      <c r="B7">
        <v>8252</v>
      </c>
      <c r="M7" t="s">
        <v>238</v>
      </c>
      <c r="N7">
        <v>8252</v>
      </c>
      <c r="O7" t="s">
        <v>239</v>
      </c>
    </row>
    <row r="8" spans="1:15" x14ac:dyDescent="0.25">
      <c r="A8" t="s">
        <v>240</v>
      </c>
      <c r="B8">
        <v>8252</v>
      </c>
      <c r="M8" t="s">
        <v>241</v>
      </c>
      <c r="N8">
        <v>8365</v>
      </c>
      <c r="O8" t="s">
        <v>242</v>
      </c>
    </row>
    <row r="9" spans="1:15" x14ac:dyDescent="0.25">
      <c r="A9" t="s">
        <v>243</v>
      </c>
      <c r="B9">
        <v>8252</v>
      </c>
      <c r="M9" t="s">
        <v>244</v>
      </c>
      <c r="O9" t="s">
        <v>245</v>
      </c>
    </row>
    <row r="10" spans="1:15" x14ac:dyDescent="0.25">
      <c r="A10" t="s">
        <v>246</v>
      </c>
      <c r="B10">
        <v>8240</v>
      </c>
      <c r="M10" t="s">
        <v>247</v>
      </c>
      <c r="N10">
        <v>8240</v>
      </c>
      <c r="O10" t="s">
        <v>248</v>
      </c>
    </row>
    <row r="11" spans="1:15" x14ac:dyDescent="0.25">
      <c r="A11" t="s">
        <v>249</v>
      </c>
      <c r="B11">
        <v>8545</v>
      </c>
      <c r="M11" t="s">
        <v>250</v>
      </c>
      <c r="N11">
        <v>7135</v>
      </c>
      <c r="O11" t="s">
        <v>251</v>
      </c>
    </row>
    <row r="12" spans="1:15" x14ac:dyDescent="0.25">
      <c r="A12" t="s">
        <v>252</v>
      </c>
      <c r="B12">
        <v>8545</v>
      </c>
    </row>
    <row r="13" spans="1:15" x14ac:dyDescent="0.25">
      <c r="A13" t="s">
        <v>253</v>
      </c>
      <c r="B13">
        <v>8545</v>
      </c>
    </row>
    <row r="14" spans="1:15" x14ac:dyDescent="0.25">
      <c r="A14" t="s">
        <v>254</v>
      </c>
      <c r="B14">
        <v>8710</v>
      </c>
    </row>
    <row r="15" spans="1:15" x14ac:dyDescent="0.25">
      <c r="A15" t="s">
        <v>255</v>
      </c>
      <c r="B15">
        <v>8545</v>
      </c>
    </row>
    <row r="16" spans="1:15" x14ac:dyDescent="0.25">
      <c r="A16" t="s">
        <v>256</v>
      </c>
      <c r="B16">
        <v>7872</v>
      </c>
    </row>
    <row r="17" spans="1:2" x14ac:dyDescent="0.25">
      <c r="A17" t="s">
        <v>257</v>
      </c>
      <c r="B17">
        <v>8545</v>
      </c>
    </row>
    <row r="18" spans="1:2" x14ac:dyDescent="0.25">
      <c r="A18" t="s">
        <v>258</v>
      </c>
      <c r="B18">
        <v>8710</v>
      </c>
    </row>
    <row r="19" spans="1:2" x14ac:dyDescent="0.25">
      <c r="A19" t="s">
        <v>259</v>
      </c>
      <c r="B19">
        <v>7872</v>
      </c>
    </row>
    <row r="20" spans="1:2" x14ac:dyDescent="0.25">
      <c r="A20" t="s">
        <v>260</v>
      </c>
      <c r="B20">
        <v>8545</v>
      </c>
    </row>
    <row r="21" spans="1:2" x14ac:dyDescent="0.25">
      <c r="A21" t="s">
        <v>261</v>
      </c>
      <c r="B21">
        <v>8545</v>
      </c>
    </row>
    <row r="22" spans="1:2" x14ac:dyDescent="0.25">
      <c r="A22" t="s">
        <v>262</v>
      </c>
      <c r="B22">
        <v>8545</v>
      </c>
    </row>
    <row r="23" spans="1:2" x14ac:dyDescent="0.25">
      <c r="A23" t="s">
        <v>263</v>
      </c>
      <c r="B23">
        <v>8253</v>
      </c>
    </row>
    <row r="24" spans="1:2" x14ac:dyDescent="0.25">
      <c r="A24" t="s">
        <v>264</v>
      </c>
      <c r="B24">
        <v>8545</v>
      </c>
    </row>
    <row r="25" spans="1:2" x14ac:dyDescent="0.25">
      <c r="A25" t="s">
        <v>265</v>
      </c>
      <c r="B25">
        <v>8545</v>
      </c>
    </row>
    <row r="26" spans="1:2" x14ac:dyDescent="0.25">
      <c r="A26" t="s">
        <v>266</v>
      </c>
      <c r="B26">
        <v>8545</v>
      </c>
    </row>
    <row r="27" spans="1:2" x14ac:dyDescent="0.25">
      <c r="A27" t="s">
        <v>267</v>
      </c>
      <c r="B27">
        <v>8710</v>
      </c>
    </row>
    <row r="29" spans="1:2" x14ac:dyDescent="0.25">
      <c r="A29" t="s">
        <v>268</v>
      </c>
    </row>
    <row r="30" spans="1:2" x14ac:dyDescent="0.25">
      <c r="A30" t="s">
        <v>269</v>
      </c>
      <c r="B30">
        <v>8710</v>
      </c>
    </row>
    <row r="31" spans="1:2" x14ac:dyDescent="0.25">
      <c r="A31" t="s">
        <v>270</v>
      </c>
      <c r="B31">
        <v>8545</v>
      </c>
    </row>
    <row r="32" spans="1:2" x14ac:dyDescent="0.25">
      <c r="A32" t="s">
        <v>271</v>
      </c>
      <c r="B32">
        <v>8252</v>
      </c>
    </row>
    <row r="33" spans="1:19" x14ac:dyDescent="0.25">
      <c r="A33" t="s">
        <v>272</v>
      </c>
      <c r="B33">
        <v>8545</v>
      </c>
    </row>
    <row r="34" spans="1:19" x14ac:dyDescent="0.25">
      <c r="A34" t="s">
        <v>273</v>
      </c>
      <c r="B34">
        <v>8545</v>
      </c>
    </row>
    <row r="35" spans="1:19" x14ac:dyDescent="0.25">
      <c r="A35" t="s">
        <v>274</v>
      </c>
      <c r="B35">
        <v>8545</v>
      </c>
    </row>
    <row r="36" spans="1:19" x14ac:dyDescent="0.25">
      <c r="A36" t="s">
        <v>275</v>
      </c>
      <c r="B36">
        <v>8545</v>
      </c>
    </row>
    <row r="37" spans="1:19" x14ac:dyDescent="0.25">
      <c r="A37" t="s">
        <v>276</v>
      </c>
      <c r="B37">
        <v>8545</v>
      </c>
      <c r="S37" s="13"/>
    </row>
    <row r="38" spans="1:19" x14ac:dyDescent="0.25">
      <c r="A38" t="s">
        <v>264</v>
      </c>
      <c r="B38">
        <v>8545</v>
      </c>
      <c r="S38" s="13"/>
    </row>
    <row r="39" spans="1:19" x14ac:dyDescent="0.25">
      <c r="A39" t="s">
        <v>277</v>
      </c>
      <c r="B39">
        <v>8710</v>
      </c>
      <c r="S39" s="13"/>
    </row>
    <row r="40" spans="1:19" x14ac:dyDescent="0.25">
      <c r="A40" t="s">
        <v>278</v>
      </c>
      <c r="B40">
        <v>8710</v>
      </c>
      <c r="S40" s="13"/>
    </row>
    <row r="41" spans="1:19" x14ac:dyDescent="0.25">
      <c r="A41" t="s">
        <v>279</v>
      </c>
      <c r="B41">
        <v>8710</v>
      </c>
      <c r="S41" s="13"/>
    </row>
    <row r="42" spans="1:19" x14ac:dyDescent="0.25">
      <c r="A42" t="s">
        <v>234</v>
      </c>
      <c r="B42">
        <v>8253</v>
      </c>
      <c r="S42" s="13"/>
    </row>
    <row r="43" spans="1:19" x14ac:dyDescent="0.25">
      <c r="A43" t="s">
        <v>259</v>
      </c>
      <c r="B43">
        <v>7872</v>
      </c>
      <c r="S43" s="13"/>
    </row>
    <row r="44" spans="1:19" x14ac:dyDescent="0.25">
      <c r="A44" t="s">
        <v>263</v>
      </c>
      <c r="B44">
        <v>8253</v>
      </c>
      <c r="S44" s="13"/>
    </row>
    <row r="45" spans="1:19" x14ac:dyDescent="0.25">
      <c r="A45" t="s">
        <v>260</v>
      </c>
      <c r="B45">
        <v>8545</v>
      </c>
      <c r="S45" s="13"/>
    </row>
    <row r="46" spans="1:19" x14ac:dyDescent="0.25">
      <c r="A46" t="s">
        <v>280</v>
      </c>
      <c r="B46">
        <v>8710</v>
      </c>
      <c r="S46" s="13"/>
    </row>
    <row r="47" spans="1:19" x14ac:dyDescent="0.25">
      <c r="A47" t="s">
        <v>225</v>
      </c>
      <c r="B47">
        <v>8710</v>
      </c>
      <c r="S47" s="13"/>
    </row>
    <row r="48" spans="1:19" x14ac:dyDescent="0.25">
      <c r="A48" t="s">
        <v>267</v>
      </c>
      <c r="B48">
        <v>8710</v>
      </c>
      <c r="S48" s="13"/>
    </row>
    <row r="49" spans="1:19" x14ac:dyDescent="0.25">
      <c r="A49" t="s">
        <v>256</v>
      </c>
      <c r="B49">
        <v>8710</v>
      </c>
      <c r="D49" s="13"/>
      <c r="S49" s="13"/>
    </row>
    <row r="50" spans="1:19" x14ac:dyDescent="0.25">
      <c r="A50" t="s">
        <v>257</v>
      </c>
      <c r="B50">
        <v>8545</v>
      </c>
      <c r="D50" s="13"/>
      <c r="S50" s="13"/>
    </row>
    <row r="51" spans="1:19" x14ac:dyDescent="0.25">
      <c r="A51" t="s">
        <v>281</v>
      </c>
      <c r="B51">
        <v>8710</v>
      </c>
      <c r="D51" s="13"/>
      <c r="S51" s="13"/>
    </row>
    <row r="52" spans="1:19" x14ac:dyDescent="0.25">
      <c r="A52" t="s">
        <v>258</v>
      </c>
      <c r="B52">
        <v>8710</v>
      </c>
      <c r="S52" s="13"/>
    </row>
    <row r="53" spans="1:19" x14ac:dyDescent="0.25">
      <c r="A53" t="s">
        <v>243</v>
      </c>
      <c r="B53">
        <v>8252</v>
      </c>
      <c r="D53" s="13"/>
      <c r="S53" s="13"/>
    </row>
    <row r="54" spans="1:19" x14ac:dyDescent="0.25">
      <c r="A54" t="s">
        <v>282</v>
      </c>
      <c r="B54">
        <v>8253</v>
      </c>
      <c r="D54" s="13"/>
      <c r="S54" s="13"/>
    </row>
    <row r="55" spans="1:19" x14ac:dyDescent="0.25">
      <c r="A55" t="s">
        <v>283</v>
      </c>
      <c r="B55">
        <v>7872</v>
      </c>
      <c r="D55" s="13"/>
      <c r="S55" s="13"/>
    </row>
    <row r="56" spans="1:19" x14ac:dyDescent="0.25">
      <c r="A56" t="s">
        <v>284</v>
      </c>
      <c r="B56">
        <v>8545</v>
      </c>
      <c r="D56" s="13"/>
      <c r="S56" s="13"/>
    </row>
    <row r="57" spans="1:19" x14ac:dyDescent="0.25">
      <c r="A57" t="s">
        <v>285</v>
      </c>
      <c r="B57">
        <v>8253</v>
      </c>
      <c r="D57" s="13"/>
      <c r="S57" s="13"/>
    </row>
    <row r="58" spans="1:19" x14ac:dyDescent="0.25">
      <c r="A58" t="s">
        <v>286</v>
      </c>
      <c r="B58">
        <v>8545</v>
      </c>
      <c r="D58" s="13"/>
      <c r="S58" s="13"/>
    </row>
    <row r="59" spans="1:19" x14ac:dyDescent="0.25">
      <c r="A59" t="s">
        <v>287</v>
      </c>
      <c r="B59">
        <v>7872</v>
      </c>
      <c r="D59" s="13"/>
      <c r="S59" s="13"/>
    </row>
    <row r="60" spans="1:19" x14ac:dyDescent="0.25">
      <c r="A60" t="s">
        <v>288</v>
      </c>
      <c r="B60">
        <v>8710</v>
      </c>
      <c r="D60" s="13"/>
      <c r="S60" s="13"/>
    </row>
    <row r="61" spans="1:19" x14ac:dyDescent="0.25">
      <c r="A61" t="s">
        <v>289</v>
      </c>
      <c r="B61">
        <v>8545</v>
      </c>
      <c r="D61" s="13"/>
      <c r="S61" s="13"/>
    </row>
    <row r="62" spans="1:19" x14ac:dyDescent="0.25">
      <c r="A62" t="s">
        <v>290</v>
      </c>
      <c r="B62">
        <v>8545</v>
      </c>
      <c r="D62" s="13"/>
      <c r="S62" s="13"/>
    </row>
    <row r="63" spans="1:19" x14ac:dyDescent="0.25">
      <c r="A63" t="s">
        <v>291</v>
      </c>
      <c r="B63">
        <v>8545</v>
      </c>
      <c r="D63" s="13"/>
      <c r="S63" s="13"/>
    </row>
    <row r="64" spans="1:19" x14ac:dyDescent="0.25">
      <c r="A64" t="s">
        <v>292</v>
      </c>
      <c r="B64">
        <v>8545</v>
      </c>
      <c r="D64" s="13"/>
      <c r="S64" s="13"/>
    </row>
    <row r="65" spans="1:19" x14ac:dyDescent="0.25">
      <c r="A65" t="s">
        <v>293</v>
      </c>
      <c r="B65">
        <v>8545</v>
      </c>
      <c r="D65" s="13"/>
      <c r="S65" s="13"/>
    </row>
    <row r="66" spans="1:19" x14ac:dyDescent="0.25">
      <c r="A66" t="s">
        <v>294</v>
      </c>
      <c r="B66">
        <v>8545</v>
      </c>
      <c r="D66" s="13"/>
      <c r="S66" s="13"/>
    </row>
    <row r="67" spans="1:19" x14ac:dyDescent="0.25">
      <c r="A67" t="s">
        <v>295</v>
      </c>
      <c r="B67">
        <v>8545</v>
      </c>
      <c r="S67" s="13"/>
    </row>
    <row r="68" spans="1:19" x14ac:dyDescent="0.25">
      <c r="A68" t="s">
        <v>296</v>
      </c>
      <c r="B68">
        <v>8545</v>
      </c>
      <c r="S68" s="13"/>
    </row>
    <row r="69" spans="1:19" x14ac:dyDescent="0.25">
      <c r="A69" t="s">
        <v>253</v>
      </c>
      <c r="B69">
        <v>8545</v>
      </c>
      <c r="S69" s="13"/>
    </row>
    <row r="70" spans="1:19" x14ac:dyDescent="0.25">
      <c r="A70" t="s">
        <v>261</v>
      </c>
      <c r="B70">
        <v>8545</v>
      </c>
      <c r="D70" s="13"/>
      <c r="S70" s="13"/>
    </row>
    <row r="71" spans="1:19" x14ac:dyDescent="0.25">
      <c r="A71" t="s">
        <v>297</v>
      </c>
      <c r="B71">
        <v>8545</v>
      </c>
      <c r="D71" s="13"/>
      <c r="S71" s="13"/>
    </row>
    <row r="72" spans="1:19" x14ac:dyDescent="0.25">
      <c r="A72" t="s">
        <v>298</v>
      </c>
      <c r="B72">
        <v>8545</v>
      </c>
      <c r="D72" s="14"/>
      <c r="S72" s="13"/>
    </row>
    <row r="73" spans="1:19" x14ac:dyDescent="0.25">
      <c r="A73" t="s">
        <v>265</v>
      </c>
      <c r="B73">
        <v>8545</v>
      </c>
      <c r="D73" s="14"/>
      <c r="S73" s="13"/>
    </row>
    <row r="74" spans="1:19" x14ac:dyDescent="0.25">
      <c r="A74" t="s">
        <v>229</v>
      </c>
      <c r="B74">
        <v>8545</v>
      </c>
      <c r="D74" s="15"/>
      <c r="S74" s="13"/>
    </row>
    <row r="75" spans="1:19" x14ac:dyDescent="0.25">
      <c r="A75" t="s">
        <v>299</v>
      </c>
      <c r="B75">
        <v>8545</v>
      </c>
      <c r="D75" s="13"/>
      <c r="S75" s="13"/>
    </row>
    <row r="76" spans="1:19" x14ac:dyDescent="0.25">
      <c r="A76" t="s">
        <v>300</v>
      </c>
      <c r="B76">
        <v>8545</v>
      </c>
      <c r="D76" s="13"/>
      <c r="S76" s="13"/>
    </row>
    <row r="77" spans="1:19" x14ac:dyDescent="0.25">
      <c r="A77" t="s">
        <v>301</v>
      </c>
      <c r="B77">
        <v>8545</v>
      </c>
      <c r="D77" s="15"/>
      <c r="S77" s="13"/>
    </row>
    <row r="78" spans="1:19" x14ac:dyDescent="0.25">
      <c r="A78" t="s">
        <v>302</v>
      </c>
      <c r="B78">
        <v>8545</v>
      </c>
      <c r="S78" s="13"/>
    </row>
    <row r="79" spans="1:19" x14ac:dyDescent="0.25">
      <c r="A79" t="s">
        <v>303</v>
      </c>
      <c r="B79">
        <v>8545</v>
      </c>
      <c r="S79" s="13"/>
    </row>
    <row r="80" spans="1:19" x14ac:dyDescent="0.25">
      <c r="A80" t="s">
        <v>304</v>
      </c>
      <c r="B80">
        <v>8710</v>
      </c>
      <c r="S80" s="13"/>
    </row>
    <row r="81" spans="1:19" x14ac:dyDescent="0.25">
      <c r="A81" t="s">
        <v>305</v>
      </c>
      <c r="B81">
        <v>7872</v>
      </c>
      <c r="D81" s="14"/>
      <c r="S81" s="13"/>
    </row>
    <row r="82" spans="1:19" x14ac:dyDescent="0.25">
      <c r="A82" t="s">
        <v>306</v>
      </c>
      <c r="B82">
        <v>8545</v>
      </c>
      <c r="D82" s="14"/>
      <c r="S82" s="13"/>
    </row>
    <row r="83" spans="1:19" x14ac:dyDescent="0.25">
      <c r="A83" t="s">
        <v>307</v>
      </c>
      <c r="B83">
        <v>8710</v>
      </c>
      <c r="S83" s="13"/>
    </row>
    <row r="84" spans="1:19" x14ac:dyDescent="0.25">
      <c r="A84" t="s">
        <v>308</v>
      </c>
      <c r="B84">
        <v>8252</v>
      </c>
      <c r="S84" s="13"/>
    </row>
    <row r="85" spans="1:19" x14ac:dyDescent="0.25">
      <c r="A85" t="s">
        <v>309</v>
      </c>
      <c r="B85">
        <v>8252</v>
      </c>
      <c r="S85" s="13"/>
    </row>
    <row r="86" spans="1:19" x14ac:dyDescent="0.25">
      <c r="A86" t="s">
        <v>310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311</v>
      </c>
      <c r="B88">
        <v>8252</v>
      </c>
      <c r="S88" s="13"/>
    </row>
    <row r="89" spans="1:19" x14ac:dyDescent="0.25">
      <c r="A89" t="s">
        <v>246</v>
      </c>
      <c r="B89">
        <v>8240</v>
      </c>
      <c r="S89" s="13"/>
    </row>
    <row r="90" spans="1:19" x14ac:dyDescent="0.25">
      <c r="A90" t="s">
        <v>312</v>
      </c>
      <c r="B90">
        <v>8252</v>
      </c>
      <c r="S90" s="13"/>
    </row>
    <row r="91" spans="1:19" x14ac:dyDescent="0.25">
      <c r="A91" t="s">
        <v>313</v>
      </c>
      <c r="B91">
        <v>8252</v>
      </c>
      <c r="S91" s="13"/>
    </row>
    <row r="92" spans="1:19" x14ac:dyDescent="0.25">
      <c r="A92" t="s">
        <v>314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315</v>
      </c>
      <c r="B1" s="1" t="s">
        <v>316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317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318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16"/>
  <sheetViews>
    <sheetView workbookViewId="0">
      <selection activeCell="H22" sqref="H2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319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320</v>
      </c>
      <c r="M1" s="1" t="s">
        <v>321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320</v>
      </c>
      <c r="T1" s="1" t="s">
        <v>321</v>
      </c>
    </row>
    <row r="2" spans="1:20" x14ac:dyDescent="0.25">
      <c r="A2" t="s">
        <v>231</v>
      </c>
      <c r="B2" t="s">
        <v>27</v>
      </c>
      <c r="C2" t="s">
        <v>124</v>
      </c>
      <c r="D2" t="s">
        <v>322</v>
      </c>
      <c r="E2" t="s">
        <v>323</v>
      </c>
      <c r="F2" t="s">
        <v>324</v>
      </c>
      <c r="G2" t="s">
        <v>325</v>
      </c>
      <c r="H2">
        <f>VLOOKUP(A2,'Mapping - Discount'!$A:$B,2,FALSE)</f>
        <v>8252</v>
      </c>
      <c r="I2">
        <f>IF(H2=8252,1203,VLOOKUP(B2,'Mapping - Rev Centre'!$A:$C,2,FALSE))</f>
        <v>1203</v>
      </c>
      <c r="J2" t="str">
        <f>VLOOKUP(B2,'Mapping - Rev Centre'!$A:$C,3,FALSE)</f>
        <v>D3000</v>
      </c>
      <c r="L2" t="str">
        <f t="shared" ref="L2:L16" si="0">"Cost of Discount - "&amp;A2</f>
        <v>Cost of Discount - Comp tvg Staff Discount 50%</v>
      </c>
      <c r="M2">
        <f>ROUND(VLOOKUP(B2,'Discount COGS'!$A:$B,2,FALSE)*E2,2)</f>
        <v>12.93</v>
      </c>
      <c r="O2">
        <v>7115</v>
      </c>
      <c r="P2">
        <f>VLOOKUP(B2,'Mapping - Rev Centre'!$A:$C,2,FALSE)</f>
        <v>2220</v>
      </c>
      <c r="Q2" t="str">
        <f>VLOOKUP(B2,'Mapping - Rev Centre'!$A:$C,3,FALSE)</f>
        <v>D3000</v>
      </c>
      <c r="S2" t="str">
        <f t="shared" ref="S2:S16" si="1">"Cost of Discount - "&amp;A2</f>
        <v>Cost of Discount - Comp tvg Staff Discount 50%</v>
      </c>
      <c r="T2">
        <f t="shared" ref="T2:T16" si="2">-M2</f>
        <v>-12.93</v>
      </c>
    </row>
    <row r="3" spans="1:20" x14ac:dyDescent="0.25">
      <c r="A3" t="s">
        <v>231</v>
      </c>
      <c r="B3" t="s">
        <v>22</v>
      </c>
      <c r="C3" t="s">
        <v>103</v>
      </c>
      <c r="D3" t="s">
        <v>326</v>
      </c>
      <c r="E3" t="s">
        <v>129</v>
      </c>
      <c r="F3" t="s">
        <v>327</v>
      </c>
      <c r="G3" t="s">
        <v>328</v>
      </c>
      <c r="H3">
        <f>VLOOKUP(A3,'Mapping - Discount'!$A:$B,2,FALSE)</f>
        <v>8252</v>
      </c>
      <c r="I3">
        <f>IF(H3=8252,1203,VLOOKUP(B3,'Mapping - Rev Centre'!$A:$C,2,FALSE))</f>
        <v>1203</v>
      </c>
      <c r="J3" t="str">
        <f>VLOOKUP(B3,'Mapping - Rev Centre'!$A:$C,3,FALSE)</f>
        <v>D3000</v>
      </c>
      <c r="L3" t="str">
        <f t="shared" si="0"/>
        <v>Cost of Discount - Comp tvg Staff Discount 50%</v>
      </c>
      <c r="M3">
        <f>ROUND(VLOOKUP(B3,'Discount COGS'!$A:$B,2,FALSE)*E3,2)</f>
        <v>1.82</v>
      </c>
      <c r="O3">
        <v>7115</v>
      </c>
      <c r="P3">
        <f>VLOOKUP(B3,'Mapping - Rev Centre'!$A:$C,2,FALSE)</f>
        <v>2549</v>
      </c>
      <c r="Q3" t="str">
        <f>VLOOKUP(B3,'Mapping - Rev Centre'!$A:$C,3,FALSE)</f>
        <v>D3000</v>
      </c>
      <c r="S3" t="str">
        <f t="shared" si="1"/>
        <v>Cost of Discount - Comp tvg Staff Discount 50%</v>
      </c>
      <c r="T3">
        <f t="shared" si="2"/>
        <v>-1.82</v>
      </c>
    </row>
    <row r="4" spans="1:20" x14ac:dyDescent="0.25">
      <c r="A4" t="s">
        <v>231</v>
      </c>
      <c r="B4" t="s">
        <v>8</v>
      </c>
      <c r="C4" t="s">
        <v>160</v>
      </c>
      <c r="D4" t="s">
        <v>329</v>
      </c>
      <c r="E4" t="s">
        <v>329</v>
      </c>
      <c r="F4" t="s">
        <v>330</v>
      </c>
      <c r="G4" t="s">
        <v>331</v>
      </c>
      <c r="H4">
        <f>VLOOKUP(A4,'Mapping - Discount'!$A:$B,2,FALSE)</f>
        <v>8252</v>
      </c>
      <c r="I4">
        <f>IF(H4=8252,1203,VLOOKUP(B4,'Mapping - Rev Centre'!$A:$C,2,FALSE))</f>
        <v>1203</v>
      </c>
      <c r="J4" t="str">
        <f>VLOOKUP(B4,'Mapping - Rev Centre'!$A:$C,3,FALSE)</f>
        <v>D3000</v>
      </c>
      <c r="L4" t="str">
        <f t="shared" si="0"/>
        <v>Cost of Discount - Comp tvg Staff Discount 50%</v>
      </c>
      <c r="M4">
        <f>ROUND(VLOOKUP(B4,'Discount COGS'!$A:$B,2,FALSE)*E4,2)</f>
        <v>2.96</v>
      </c>
      <c r="O4">
        <v>7115</v>
      </c>
      <c r="P4">
        <f>VLOOKUP(B4,'Mapping - Rev Centre'!$A:$C,2,FALSE)</f>
        <v>2110</v>
      </c>
      <c r="Q4" t="str">
        <f>VLOOKUP(B4,'Mapping - Rev Centre'!$A:$C,3,FALSE)</f>
        <v>D3000</v>
      </c>
      <c r="S4" t="str">
        <f t="shared" si="1"/>
        <v>Cost of Discount - Comp tvg Staff Discount 50%</v>
      </c>
      <c r="T4">
        <f t="shared" si="2"/>
        <v>-2.96</v>
      </c>
    </row>
    <row r="5" spans="1:20" x14ac:dyDescent="0.25">
      <c r="A5" t="s">
        <v>234</v>
      </c>
      <c r="B5" t="s">
        <v>8</v>
      </c>
      <c r="C5" t="s">
        <v>198</v>
      </c>
      <c r="D5" t="s">
        <v>91</v>
      </c>
      <c r="E5" t="s">
        <v>332</v>
      </c>
      <c r="F5" t="s">
        <v>332</v>
      </c>
      <c r="G5" t="s">
        <v>91</v>
      </c>
      <c r="H5">
        <f>VLOOKUP(A5,'Mapping - Discount'!$A:$B,2,FALSE)</f>
        <v>8253</v>
      </c>
      <c r="I5">
        <f>IF(H5=8252,1203,VLOOKUP(B5,'Mapping - Rev Centre'!$A:$C,2,FALSE))</f>
        <v>2110</v>
      </c>
      <c r="J5" t="str">
        <f>VLOOKUP(B5,'Mapping - Rev Centre'!$A:$C,3,FALSE)</f>
        <v>D3000</v>
      </c>
      <c r="L5" t="str">
        <f t="shared" si="0"/>
        <v>Cost of Discount - Comp Director 100%</v>
      </c>
      <c r="M5">
        <f>ROUND(VLOOKUP(B5,'Discount COGS'!$A:$B,2,FALSE)*E5,2)</f>
        <v>11.42</v>
      </c>
      <c r="O5">
        <v>7115</v>
      </c>
      <c r="P5">
        <f>VLOOKUP(B5,'Mapping - Rev Centre'!$A:$C,2,FALSE)</f>
        <v>2110</v>
      </c>
      <c r="Q5" t="str">
        <f>VLOOKUP(B5,'Mapping - Rev Centre'!$A:$C,3,FALSE)</f>
        <v>D3000</v>
      </c>
      <c r="S5" t="str">
        <f t="shared" si="1"/>
        <v>Cost of Discount - Comp Director 100%</v>
      </c>
      <c r="T5">
        <f t="shared" si="2"/>
        <v>-11.42</v>
      </c>
    </row>
    <row r="6" spans="1:20" x14ac:dyDescent="0.25">
      <c r="A6" t="s">
        <v>246</v>
      </c>
      <c r="B6" t="s">
        <v>8</v>
      </c>
      <c r="C6" t="s">
        <v>121</v>
      </c>
      <c r="D6" t="s">
        <v>91</v>
      </c>
      <c r="E6" t="s">
        <v>187</v>
      </c>
      <c r="F6" t="s">
        <v>187</v>
      </c>
      <c r="G6" t="s">
        <v>91</v>
      </c>
      <c r="H6">
        <f>VLOOKUP(A6,'Mapping - Discount'!$A:$B,2,FALSE)</f>
        <v>8240</v>
      </c>
      <c r="I6">
        <f>IF(H6=8252,1203,VLOOKUP(B6,'Mapping - Rev Centre'!$A:$C,2,FALSE))</f>
        <v>2110</v>
      </c>
      <c r="J6" t="str">
        <f>VLOOKUP(B6,'Mapping - Rev Centre'!$A:$C,3,FALSE)</f>
        <v>D3000</v>
      </c>
      <c r="L6" t="str">
        <f t="shared" si="0"/>
        <v>Cost of Discount - Training 100%</v>
      </c>
      <c r="M6">
        <f>ROUND(VLOOKUP(B6,'Discount COGS'!$A:$B,2,FALSE)*E6,2)</f>
        <v>1.59</v>
      </c>
      <c r="O6">
        <v>7115</v>
      </c>
      <c r="P6">
        <f>VLOOKUP(B6,'Mapping - Rev Centre'!$A:$C,2,FALSE)</f>
        <v>2110</v>
      </c>
      <c r="Q6" t="str">
        <f>VLOOKUP(B6,'Mapping - Rev Centre'!$A:$C,3,FALSE)</f>
        <v>D3000</v>
      </c>
      <c r="S6" t="str">
        <f t="shared" si="1"/>
        <v>Cost of Discount - Training 100%</v>
      </c>
      <c r="T6">
        <f t="shared" si="2"/>
        <v>-1.59</v>
      </c>
    </row>
    <row r="7" spans="1:20" x14ac:dyDescent="0.25">
      <c r="A7" t="s">
        <v>249</v>
      </c>
      <c r="B7" t="s">
        <v>8</v>
      </c>
      <c r="C7" t="s">
        <v>120</v>
      </c>
      <c r="D7" t="s">
        <v>333</v>
      </c>
      <c r="E7" t="s">
        <v>334</v>
      </c>
      <c r="F7" t="s">
        <v>335</v>
      </c>
      <c r="G7" t="s">
        <v>336</v>
      </c>
      <c r="H7">
        <f>VLOOKUP(A7,'Mapping - Discount'!$A:$B,2,FALSE)</f>
        <v>8545</v>
      </c>
      <c r="I7">
        <f>IF(H7=8252,1203,VLOOKUP(B7,'Mapping - Rev Centre'!$A:$C,2,FALSE))</f>
        <v>2110</v>
      </c>
      <c r="J7" t="str">
        <f>VLOOKUP(B7,'Mapping - Rev Centre'!$A:$C,3,FALSE)</f>
        <v>D3000</v>
      </c>
      <c r="L7" t="str">
        <f t="shared" si="0"/>
        <v>Cost of Discount - Comp Friends of Audrey's 20%</v>
      </c>
      <c r="M7">
        <f>ROUND(VLOOKUP(B7,'Discount COGS'!$A:$B,2,FALSE)*E7,2)</f>
        <v>8.1300000000000008</v>
      </c>
      <c r="O7">
        <v>7115</v>
      </c>
      <c r="P7">
        <f>VLOOKUP(B7,'Mapping - Rev Centre'!$A:$C,2,FALSE)</f>
        <v>2110</v>
      </c>
      <c r="Q7" t="str">
        <f>VLOOKUP(B7,'Mapping - Rev Centre'!$A:$C,3,FALSE)</f>
        <v>D3000</v>
      </c>
      <c r="S7" t="str">
        <f t="shared" si="1"/>
        <v>Cost of Discount - Comp Friends of Audrey's 20%</v>
      </c>
      <c r="T7">
        <f t="shared" si="2"/>
        <v>-8.1300000000000008</v>
      </c>
    </row>
    <row r="8" spans="1:20" x14ac:dyDescent="0.25">
      <c r="A8" t="s">
        <v>243</v>
      </c>
      <c r="B8" t="s">
        <v>8</v>
      </c>
      <c r="C8" t="s">
        <v>121</v>
      </c>
      <c r="D8" t="s">
        <v>91</v>
      </c>
      <c r="E8" t="s">
        <v>203</v>
      </c>
      <c r="F8" t="s">
        <v>203</v>
      </c>
      <c r="G8" t="s">
        <v>91</v>
      </c>
      <c r="H8">
        <f>VLOOKUP(A8,'Mapping - Discount'!$A:$B,2,FALSE)</f>
        <v>8252</v>
      </c>
      <c r="I8">
        <f>IF(H8=8252,1203,VLOOKUP(B8,'Mapping - Rev Centre'!$A:$C,2,FALSE))</f>
        <v>1203</v>
      </c>
      <c r="J8" t="str">
        <f>VLOOKUP(B8,'Mapping - Rev Centre'!$A:$C,3,FALSE)</f>
        <v>D3000</v>
      </c>
      <c r="L8" t="str">
        <f t="shared" si="0"/>
        <v>Cost of Discount - Comp Staff Meal 100%</v>
      </c>
      <c r="M8">
        <f>ROUND(VLOOKUP(B8,'Discount COGS'!$A:$B,2,FALSE)*E8,2)</f>
        <v>5.46</v>
      </c>
      <c r="O8">
        <v>7115</v>
      </c>
      <c r="P8">
        <f>VLOOKUP(B8,'Mapping - Rev Centre'!$A:$C,2,FALSE)</f>
        <v>2110</v>
      </c>
      <c r="Q8" t="str">
        <f>VLOOKUP(B8,'Mapping - Rev Centre'!$A:$C,3,FALSE)</f>
        <v>D3000</v>
      </c>
      <c r="S8" t="str">
        <f t="shared" si="1"/>
        <v>Cost of Discount - Comp Staff Meal 100%</v>
      </c>
      <c r="T8">
        <f t="shared" si="2"/>
        <v>-5.46</v>
      </c>
    </row>
    <row r="9" spans="1:20" x14ac:dyDescent="0.25">
      <c r="A9" t="s">
        <v>243</v>
      </c>
      <c r="B9" t="s">
        <v>25</v>
      </c>
      <c r="C9" t="s">
        <v>124</v>
      </c>
      <c r="D9" t="s">
        <v>91</v>
      </c>
      <c r="E9" t="s">
        <v>211</v>
      </c>
      <c r="F9" t="s">
        <v>211</v>
      </c>
      <c r="G9" t="s">
        <v>91</v>
      </c>
      <c r="H9">
        <f>VLOOKUP(A9,'Mapping - Discount'!$A:$B,2,FALSE)</f>
        <v>8252</v>
      </c>
      <c r="I9">
        <f>IF(H9=8252,1203,VLOOKUP(B9,'Mapping - Rev Centre'!$A:$C,2,FALSE))</f>
        <v>1203</v>
      </c>
      <c r="J9" t="str">
        <f>VLOOKUP(B9,'Mapping - Rev Centre'!$A:$C,3,FALSE)</f>
        <v>D3000</v>
      </c>
      <c r="L9" t="str">
        <f t="shared" si="0"/>
        <v>Cost of Discount - Comp Staff Meal 100%</v>
      </c>
      <c r="M9" t="e">
        <f>ROUND(VLOOKUP(B9,'Discount COGS'!$A:$B,2,FALSE)*E9,2)</f>
        <v>#N/A</v>
      </c>
      <c r="O9">
        <v>7115</v>
      </c>
      <c r="P9">
        <f>VLOOKUP(B9,'Mapping - Rev Centre'!$A:$C,2,FALSE)</f>
        <v>2512</v>
      </c>
      <c r="Q9" t="str">
        <f>VLOOKUP(B9,'Mapping - Rev Centre'!$A:$C,3,FALSE)</f>
        <v>D3000</v>
      </c>
      <c r="S9" t="str">
        <f t="shared" si="1"/>
        <v>Cost of Discount - Comp Staff Meal 100%</v>
      </c>
      <c r="T9" t="e">
        <f t="shared" si="2"/>
        <v>#N/A</v>
      </c>
    </row>
    <row r="10" spans="1:20" x14ac:dyDescent="0.25">
      <c r="A10" t="s">
        <v>237</v>
      </c>
      <c r="B10" t="s">
        <v>41</v>
      </c>
      <c r="C10" t="s">
        <v>124</v>
      </c>
      <c r="D10" t="s">
        <v>91</v>
      </c>
      <c r="E10" t="s">
        <v>337</v>
      </c>
      <c r="F10" t="s">
        <v>337</v>
      </c>
      <c r="G10" t="s">
        <v>91</v>
      </c>
      <c r="H10">
        <f>VLOOKUP(A10,'Mapping - Discount'!$A:$B,2,FALSE)</f>
        <v>8252</v>
      </c>
      <c r="I10">
        <f>IF(H10=8252,1203,VLOOKUP(B10,'Mapping - Rev Centre'!$A:$C,2,FALSE))</f>
        <v>1203</v>
      </c>
      <c r="J10" t="str">
        <f>VLOOKUP(B10,'Mapping - Rev Centre'!$A:$C,3,FALSE)</f>
        <v>D3000</v>
      </c>
      <c r="L10" t="str">
        <f t="shared" si="0"/>
        <v>Cost of Discount - Comp Staff Drink 100%</v>
      </c>
      <c r="M10">
        <f>ROUND(VLOOKUP(B10,'Discount COGS'!$A:$B,2,FALSE)*E10,2)</f>
        <v>7.56</v>
      </c>
      <c r="O10">
        <v>7115</v>
      </c>
      <c r="P10">
        <f>VLOOKUP(B10,'Mapping - Rev Centre'!$A:$C,2,FALSE)</f>
        <v>4000</v>
      </c>
      <c r="Q10" t="str">
        <f>VLOOKUP(B10,'Mapping - Rev Centre'!$A:$C,3,FALSE)</f>
        <v>D3000</v>
      </c>
      <c r="S10" t="str">
        <f t="shared" si="1"/>
        <v>Cost of Discount - Comp Staff Drink 100%</v>
      </c>
      <c r="T10">
        <f t="shared" si="2"/>
        <v>-7.56</v>
      </c>
    </row>
    <row r="11" spans="1:20" x14ac:dyDescent="0.25">
      <c r="A11" t="s">
        <v>237</v>
      </c>
      <c r="B11" t="s">
        <v>30</v>
      </c>
      <c r="C11" t="s">
        <v>103</v>
      </c>
      <c r="D11" t="s">
        <v>91</v>
      </c>
      <c r="E11" t="s">
        <v>156</v>
      </c>
      <c r="F11" t="s">
        <v>156</v>
      </c>
      <c r="G11" t="s">
        <v>91</v>
      </c>
      <c r="H11">
        <f>VLOOKUP(A11,'Mapping - Discount'!$A:$B,2,FALSE)</f>
        <v>8252</v>
      </c>
      <c r="I11">
        <f>IF(H11=8252,1203,VLOOKUP(B11,'Mapping - Rev Centre'!$A:$C,2,FALSE))</f>
        <v>1203</v>
      </c>
      <c r="J11" t="str">
        <f>VLOOKUP(B11,'Mapping - Rev Centre'!$A:$C,3,FALSE)</f>
        <v>D3003</v>
      </c>
      <c r="L11" t="str">
        <f t="shared" si="0"/>
        <v>Cost of Discount - Comp Staff Drink 100%</v>
      </c>
      <c r="M11">
        <f>ROUND(VLOOKUP(B11,'Discount COGS'!$A:$B,2,FALSE)*E11,2)</f>
        <v>1.24</v>
      </c>
      <c r="O11">
        <v>7115</v>
      </c>
      <c r="P11">
        <f>VLOOKUP(B11,'Mapping - Rev Centre'!$A:$C,2,FALSE)</f>
        <v>3010</v>
      </c>
      <c r="Q11" t="str">
        <f>VLOOKUP(B11,'Mapping - Rev Centre'!$A:$C,3,FALSE)</f>
        <v>D3003</v>
      </c>
      <c r="S11" t="str">
        <f t="shared" si="1"/>
        <v>Cost of Discount - Comp Staff Drink 100%</v>
      </c>
      <c r="T11">
        <f t="shared" si="2"/>
        <v>-1.24</v>
      </c>
    </row>
    <row r="12" spans="1:20" x14ac:dyDescent="0.25">
      <c r="A12" t="s">
        <v>265</v>
      </c>
      <c r="B12" t="s">
        <v>41</v>
      </c>
      <c r="C12" t="s">
        <v>124</v>
      </c>
      <c r="D12" t="s">
        <v>338</v>
      </c>
      <c r="E12" t="s">
        <v>339</v>
      </c>
      <c r="F12" t="s">
        <v>340</v>
      </c>
      <c r="G12" t="s">
        <v>341</v>
      </c>
      <c r="H12">
        <f>VLOOKUP(A12,'Mapping - Discount'!$A:$B,2,FALSE)</f>
        <v>8545</v>
      </c>
      <c r="I12">
        <f>IF(H12=8252,1203,VLOOKUP(B12,'Mapping - Rev Centre'!$A:$C,2,FALSE))</f>
        <v>4000</v>
      </c>
      <c r="J12" t="str">
        <f>VLOOKUP(B12,'Mapping - Rev Centre'!$A:$C,3,FALSE)</f>
        <v>D3000</v>
      </c>
      <c r="L12" t="str">
        <f t="shared" si="0"/>
        <v>Cost of Discount - Marketing - Members Pint Deal</v>
      </c>
      <c r="M12">
        <f>ROUND(VLOOKUP(B12,'Discount COGS'!$A:$B,2,FALSE)*E12,2)</f>
        <v>2.36</v>
      </c>
      <c r="O12">
        <v>7115</v>
      </c>
      <c r="P12">
        <f>VLOOKUP(B12,'Mapping - Rev Centre'!$A:$C,2,FALSE)</f>
        <v>4000</v>
      </c>
      <c r="Q12" t="str">
        <f>VLOOKUP(B12,'Mapping - Rev Centre'!$A:$C,3,FALSE)</f>
        <v>D3000</v>
      </c>
      <c r="S12" t="str">
        <f t="shared" si="1"/>
        <v>Cost of Discount - Marketing - Members Pint Deal</v>
      </c>
      <c r="T12">
        <f t="shared" si="2"/>
        <v>-2.36</v>
      </c>
    </row>
    <row r="13" spans="1:20" x14ac:dyDescent="0.25">
      <c r="A13" t="s">
        <v>240</v>
      </c>
      <c r="B13" t="s">
        <v>8</v>
      </c>
      <c r="C13" t="s">
        <v>103</v>
      </c>
      <c r="D13" t="s">
        <v>342</v>
      </c>
      <c r="E13" t="s">
        <v>343</v>
      </c>
      <c r="F13" t="s">
        <v>344</v>
      </c>
      <c r="G13" t="s">
        <v>345</v>
      </c>
      <c r="H13">
        <f>VLOOKUP(A13,'Mapping - Discount'!$A:$B,2,FALSE)</f>
        <v>8252</v>
      </c>
      <c r="I13">
        <f>IF(H13=8252,1203,VLOOKUP(B13,'Mapping - Rev Centre'!$A:$C,2,FALSE))</f>
        <v>1203</v>
      </c>
      <c r="J13" t="str">
        <f>VLOOKUP(B13,'Mapping - Rev Centre'!$A:$C,3,FALSE)</f>
        <v>D3000</v>
      </c>
      <c r="L13" t="str">
        <f t="shared" si="0"/>
        <v>Cost of Discount - Comp Staff Meal 50%</v>
      </c>
      <c r="M13">
        <f>ROUND(VLOOKUP(B13,'Discount COGS'!$A:$B,2,FALSE)*E13,2)</f>
        <v>1.66</v>
      </c>
      <c r="O13">
        <v>7115</v>
      </c>
      <c r="P13">
        <f>VLOOKUP(B13,'Mapping - Rev Centre'!$A:$C,2,FALSE)</f>
        <v>2110</v>
      </c>
      <c r="Q13" t="str">
        <f>VLOOKUP(B13,'Mapping - Rev Centre'!$A:$C,3,FALSE)</f>
        <v>D3000</v>
      </c>
      <c r="S13" t="str">
        <f t="shared" si="1"/>
        <v>Cost of Discount - Comp Staff Meal 50%</v>
      </c>
      <c r="T13">
        <f t="shared" si="2"/>
        <v>-1.66</v>
      </c>
    </row>
    <row r="14" spans="1:20" x14ac:dyDescent="0.25">
      <c r="A14" t="s">
        <v>222</v>
      </c>
      <c r="B14" t="s">
        <v>41</v>
      </c>
      <c r="C14" t="s">
        <v>109</v>
      </c>
      <c r="D14" t="s">
        <v>114</v>
      </c>
      <c r="E14" t="s">
        <v>114</v>
      </c>
      <c r="F14" t="s">
        <v>346</v>
      </c>
      <c r="G14" t="s">
        <v>347</v>
      </c>
      <c r="H14">
        <f>VLOOKUP(A14,'Mapping - Discount'!$A:$B,2,FALSE)</f>
        <v>8710</v>
      </c>
      <c r="I14">
        <f>IF(H14=8252,1203,VLOOKUP(B14,'Mapping - Rev Centre'!$A:$C,2,FALSE))</f>
        <v>4000</v>
      </c>
      <c r="J14" t="str">
        <f>VLOOKUP(B14,'Mapping - Rev Centre'!$A:$C,3,FALSE)</f>
        <v>D3000</v>
      </c>
      <c r="L14" t="str">
        <f t="shared" si="0"/>
        <v>Cost of Discount - Comp Goodwill 50%</v>
      </c>
      <c r="M14">
        <f>ROUND(VLOOKUP(B14,'Discount COGS'!$A:$B,2,FALSE)*E14,2)</f>
        <v>3.17</v>
      </c>
      <c r="O14">
        <v>7115</v>
      </c>
      <c r="P14">
        <f>VLOOKUP(B14,'Mapping - Rev Centre'!$A:$C,2,FALSE)</f>
        <v>4000</v>
      </c>
      <c r="Q14" t="str">
        <f>VLOOKUP(B14,'Mapping - Rev Centre'!$A:$C,3,FALSE)</f>
        <v>D3000</v>
      </c>
      <c r="S14" t="str">
        <f t="shared" si="1"/>
        <v>Cost of Discount - Comp Goodwill 50%</v>
      </c>
      <c r="T14">
        <f t="shared" si="2"/>
        <v>-3.17</v>
      </c>
    </row>
    <row r="15" spans="1:20" x14ac:dyDescent="0.25">
      <c r="A15" t="s">
        <v>266</v>
      </c>
      <c r="B15" t="s">
        <v>41</v>
      </c>
      <c r="C15" t="s">
        <v>160</v>
      </c>
      <c r="D15" t="s">
        <v>348</v>
      </c>
      <c r="E15" t="s">
        <v>349</v>
      </c>
      <c r="F15" t="s">
        <v>350</v>
      </c>
      <c r="G15" t="s">
        <v>351</v>
      </c>
      <c r="H15">
        <f>VLOOKUP(A15,'Mapping - Discount'!$A:$B,2,FALSE)</f>
        <v>8545</v>
      </c>
      <c r="I15">
        <f>IF(H15=8252,1203,VLOOKUP(B15,'Mapping - Rev Centre'!$A:$C,2,FALSE))</f>
        <v>4000</v>
      </c>
      <c r="J15" t="str">
        <f>VLOOKUP(B15,'Mapping - Rev Centre'!$A:$C,3,FALSE)</f>
        <v>D3000</v>
      </c>
      <c r="L15" t="str">
        <f t="shared" si="0"/>
        <v>Cost of Discount - Comp Goodwill Regulars 15%</v>
      </c>
      <c r="M15">
        <f>ROUND(VLOOKUP(B15,'Discount COGS'!$A:$B,2,FALSE)*E15,2)</f>
        <v>0.83</v>
      </c>
      <c r="O15">
        <v>7115</v>
      </c>
      <c r="P15">
        <f>VLOOKUP(B15,'Mapping - Rev Centre'!$A:$C,2,FALSE)</f>
        <v>4000</v>
      </c>
      <c r="Q15" t="str">
        <f>VLOOKUP(B15,'Mapping - Rev Centre'!$A:$C,3,FALSE)</f>
        <v>D3000</v>
      </c>
      <c r="S15" t="str">
        <f t="shared" si="1"/>
        <v>Cost of Discount - Comp Goodwill Regulars 15%</v>
      </c>
      <c r="T15">
        <f t="shared" si="2"/>
        <v>-0.83</v>
      </c>
    </row>
    <row r="16" spans="1:20" x14ac:dyDescent="0.25">
      <c r="A16" t="s">
        <v>258</v>
      </c>
      <c r="B16" t="s">
        <v>41</v>
      </c>
      <c r="C16" t="s">
        <v>352</v>
      </c>
      <c r="D16" t="s">
        <v>91</v>
      </c>
      <c r="E16" t="s">
        <v>353</v>
      </c>
      <c r="F16" t="s">
        <v>353</v>
      </c>
      <c r="G16" t="s">
        <v>91</v>
      </c>
      <c r="H16">
        <f>VLOOKUP(A16,'Mapping - Discount'!$A:$B,2,FALSE)</f>
        <v>8710</v>
      </c>
      <c r="I16">
        <f>IF(H16=8252,1203,VLOOKUP(B16,'Mapping - Rev Centre'!$A:$C,2,FALSE))</f>
        <v>4000</v>
      </c>
      <c r="J16" t="str">
        <f>VLOOKUP(B16,'Mapping - Rev Centre'!$A:$C,3,FALSE)</f>
        <v>D3000</v>
      </c>
      <c r="L16" t="str">
        <f t="shared" si="0"/>
        <v>Cost of Discount - Comp Promoter Goodwill 100%</v>
      </c>
      <c r="M16">
        <f>ROUND(VLOOKUP(B16,'Discount COGS'!$A:$B,2,FALSE)*E16,2)</f>
        <v>29.86</v>
      </c>
      <c r="O16">
        <v>7115</v>
      </c>
      <c r="P16">
        <f>VLOOKUP(B16,'Mapping - Rev Centre'!$A:$C,2,FALSE)</f>
        <v>4000</v>
      </c>
      <c r="Q16" t="str">
        <f>VLOOKUP(B16,'Mapping - Rev Centre'!$A:$C,3,FALSE)</f>
        <v>D3000</v>
      </c>
      <c r="S16" t="str">
        <f t="shared" si="1"/>
        <v>Cost of Discount - Comp Promoter Goodwill 100%</v>
      </c>
      <c r="T16">
        <f t="shared" si="2"/>
        <v>-29.86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topLeftCell="A49" workbookViewId="0">
      <selection activeCell="C73" sqref="C73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354</v>
      </c>
      <c r="B1" s="20" t="s">
        <v>355</v>
      </c>
      <c r="C1" s="20" t="s">
        <v>356</v>
      </c>
      <c r="D1" s="20" t="s">
        <v>357</v>
      </c>
      <c r="E1" s="20" t="s">
        <v>320</v>
      </c>
      <c r="F1" s="20" t="s">
        <v>321</v>
      </c>
      <c r="G1" s="22" t="s">
        <v>221</v>
      </c>
      <c r="H1" s="22" t="s">
        <v>358</v>
      </c>
      <c r="I1" s="22" t="s">
        <v>359</v>
      </c>
      <c r="J1" s="22" t="s">
        <v>81</v>
      </c>
      <c r="K1" s="22" t="s">
        <v>320</v>
      </c>
      <c r="L1" s="22" t="s">
        <v>321</v>
      </c>
    </row>
    <row r="2" spans="1:12" ht="15.75" customHeight="1" thickTop="1" x14ac:dyDescent="0.25">
      <c r="A2" s="18" t="s">
        <v>360</v>
      </c>
      <c r="B2" s="18" t="s">
        <v>360</v>
      </c>
      <c r="C2" s="19" t="s">
        <v>361</v>
      </c>
      <c r="D2" s="23" t="s">
        <v>362</v>
      </c>
      <c r="E2" s="19" t="s">
        <v>363</v>
      </c>
      <c r="F2" s="24" t="s">
        <v>364</v>
      </c>
      <c r="G2" s="17" t="str">
        <f t="shared" ref="G2:G33" si="0">D2</f>
        <v>6145</v>
      </c>
      <c r="H2">
        <f>VLOOKUP(C2,'Accounting Mapping'!$A:$B,2,FALSE)</f>
        <v>2110</v>
      </c>
      <c r="I2" t="s">
        <v>7</v>
      </c>
      <c r="K2" t="str">
        <f t="shared" ref="K2:K33" si="1">C2 &amp; "-" &amp; E2</f>
        <v>Audrey's-Food Sales</v>
      </c>
      <c r="L2" s="16" t="str">
        <f t="shared" ref="L2:L33" si="2">F2</f>
        <v>-$527.12</v>
      </c>
    </row>
    <row r="3" spans="1:12" x14ac:dyDescent="0.25">
      <c r="A3" s="18" t="s">
        <v>360</v>
      </c>
      <c r="B3" s="18" t="s">
        <v>360</v>
      </c>
      <c r="C3" s="19" t="s">
        <v>361</v>
      </c>
      <c r="D3" s="23" t="s">
        <v>365</v>
      </c>
      <c r="E3" s="19" t="s">
        <v>366</v>
      </c>
      <c r="F3" s="24" t="s">
        <v>367</v>
      </c>
      <c r="G3" s="17" t="str">
        <f t="shared" si="0"/>
        <v>5780</v>
      </c>
      <c r="H3">
        <f>VLOOKUP(C3,'Accounting Mapping'!$A:$B,2,FALSE)</f>
        <v>2110</v>
      </c>
      <c r="I3" t="s">
        <v>7</v>
      </c>
      <c r="K3" t="str">
        <f t="shared" si="1"/>
        <v>Audrey's-VAT Payable</v>
      </c>
      <c r="L3" s="16" t="str">
        <f t="shared" si="2"/>
        <v>-$143.58</v>
      </c>
    </row>
    <row r="4" spans="1:12" x14ac:dyDescent="0.25">
      <c r="A4" s="18" t="s">
        <v>360</v>
      </c>
      <c r="B4" s="18" t="s">
        <v>360</v>
      </c>
      <c r="C4" s="19" t="s">
        <v>361</v>
      </c>
      <c r="D4" s="23" t="s">
        <v>368</v>
      </c>
      <c r="E4" s="19" t="s">
        <v>369</v>
      </c>
      <c r="F4" s="24" t="s">
        <v>370</v>
      </c>
      <c r="G4" s="17" t="str">
        <f t="shared" si="0"/>
        <v>2980</v>
      </c>
      <c r="H4">
        <f>VLOOKUP(C4,'Accounting Mapping'!$A:$B,2,FALSE)</f>
        <v>2110</v>
      </c>
      <c r="I4" t="s">
        <v>7</v>
      </c>
      <c r="K4" t="str">
        <f t="shared" si="1"/>
        <v>Audrey's-Card Payment Clearing</v>
      </c>
      <c r="L4" s="16" t="str">
        <f t="shared" si="2"/>
        <v>$949.12</v>
      </c>
    </row>
    <row r="5" spans="1:12" x14ac:dyDescent="0.25">
      <c r="A5" s="18" t="s">
        <v>360</v>
      </c>
      <c r="B5" s="18" t="s">
        <v>360</v>
      </c>
      <c r="C5" s="19" t="s">
        <v>361</v>
      </c>
      <c r="D5" s="23" t="s">
        <v>371</v>
      </c>
      <c r="E5" s="19" t="s">
        <v>372</v>
      </c>
      <c r="F5" s="24" t="s">
        <v>373</v>
      </c>
      <c r="G5" s="17" t="str">
        <f t="shared" si="0"/>
        <v>8760</v>
      </c>
      <c r="H5">
        <f>VLOOKUP(C5,'Accounting Mapping'!$A:$B,2,FALSE)</f>
        <v>2110</v>
      </c>
      <c r="I5" t="s">
        <v>7</v>
      </c>
      <c r="K5" t="str">
        <f t="shared" si="1"/>
        <v>Audrey's-Payment Charges</v>
      </c>
      <c r="L5" s="16" t="str">
        <f t="shared" si="2"/>
        <v>$7.89</v>
      </c>
    </row>
    <row r="6" spans="1:12" x14ac:dyDescent="0.25">
      <c r="A6" s="18" t="s">
        <v>360</v>
      </c>
      <c r="B6" s="18" t="s">
        <v>360</v>
      </c>
      <c r="C6" s="19" t="s">
        <v>361</v>
      </c>
      <c r="D6" s="23" t="s">
        <v>374</v>
      </c>
      <c r="E6" s="19" t="s">
        <v>375</v>
      </c>
      <c r="F6" s="24" t="s">
        <v>376</v>
      </c>
      <c r="G6" s="17" t="str">
        <f t="shared" si="0"/>
        <v>5840</v>
      </c>
      <c r="H6">
        <f>VLOOKUP(C6,'Accounting Mapping'!$A:$B,2,FALSE)</f>
        <v>2110</v>
      </c>
      <c r="I6" t="s">
        <v>7</v>
      </c>
      <c r="K6" t="str">
        <f t="shared" si="1"/>
        <v>Audrey's-Tips</v>
      </c>
      <c r="L6" s="16" t="str">
        <f t="shared" si="2"/>
        <v>-$94.96</v>
      </c>
    </row>
    <row r="7" spans="1:12" x14ac:dyDescent="0.25">
      <c r="A7" s="18" t="s">
        <v>360</v>
      </c>
      <c r="B7" s="18" t="s">
        <v>360</v>
      </c>
      <c r="C7" s="19" t="s">
        <v>361</v>
      </c>
      <c r="D7" s="23" t="s">
        <v>377</v>
      </c>
      <c r="E7" s="19" t="s">
        <v>378</v>
      </c>
      <c r="F7" s="24" t="s">
        <v>379</v>
      </c>
      <c r="G7" s="17" t="str">
        <f t="shared" si="0"/>
        <v>6150</v>
      </c>
      <c r="H7">
        <f>VLOOKUP(C7,'Accounting Mapping'!$A:$B,2,FALSE)</f>
        <v>2110</v>
      </c>
      <c r="I7" t="s">
        <v>7</v>
      </c>
      <c r="K7" t="str">
        <f t="shared" si="1"/>
        <v>Audrey's-Discounts</v>
      </c>
      <c r="L7" s="16" t="str">
        <f t="shared" si="2"/>
        <v>$57.21</v>
      </c>
    </row>
    <row r="8" spans="1:12" x14ac:dyDescent="0.25">
      <c r="A8" s="18" t="s">
        <v>360</v>
      </c>
      <c r="B8" s="18" t="s">
        <v>360</v>
      </c>
      <c r="C8" s="19" t="s">
        <v>361</v>
      </c>
      <c r="D8" s="23" t="s">
        <v>380</v>
      </c>
      <c r="E8" s="19" t="s">
        <v>381</v>
      </c>
      <c r="F8" s="24" t="s">
        <v>382</v>
      </c>
      <c r="G8" s="17" t="str">
        <f t="shared" si="0"/>
        <v>6104</v>
      </c>
      <c r="H8">
        <f>VLOOKUP(C8,'Accounting Mapping'!$A:$B,2,FALSE)</f>
        <v>2110</v>
      </c>
      <c r="I8" t="s">
        <v>7</v>
      </c>
      <c r="K8" t="str">
        <f t="shared" si="1"/>
        <v>Audrey's-Non-Alcoholic Sales</v>
      </c>
      <c r="L8" s="16" t="str">
        <f t="shared" si="2"/>
        <v>-$248.56</v>
      </c>
    </row>
    <row r="9" spans="1:12" x14ac:dyDescent="0.25">
      <c r="A9" s="18" t="s">
        <v>360</v>
      </c>
      <c r="B9" s="18" t="s">
        <v>360</v>
      </c>
      <c r="C9" s="19" t="s">
        <v>383</v>
      </c>
      <c r="D9" s="23" t="s">
        <v>384</v>
      </c>
      <c r="E9" s="19" t="s">
        <v>385</v>
      </c>
      <c r="F9" s="24" t="s">
        <v>386</v>
      </c>
      <c r="G9" s="17" t="str">
        <f t="shared" si="0"/>
        <v>6101</v>
      </c>
      <c r="H9">
        <f>VLOOKUP(C9,'Accounting Mapping'!$A:$B,2,FALSE)</f>
        <v>2210</v>
      </c>
      <c r="I9" t="s">
        <v>7</v>
      </c>
      <c r="K9" t="str">
        <f t="shared" si="1"/>
        <v>Carrubo-Liquor Sales</v>
      </c>
      <c r="L9" s="16" t="str">
        <f t="shared" si="2"/>
        <v>-$329.15</v>
      </c>
    </row>
    <row r="10" spans="1:12" x14ac:dyDescent="0.25">
      <c r="A10" s="18" t="s">
        <v>360</v>
      </c>
      <c r="B10" s="18" t="s">
        <v>360</v>
      </c>
      <c r="C10" s="19" t="s">
        <v>383</v>
      </c>
      <c r="D10" s="23" t="s">
        <v>362</v>
      </c>
      <c r="E10" s="19" t="s">
        <v>363</v>
      </c>
      <c r="F10" s="24" t="s">
        <v>387</v>
      </c>
      <c r="G10" s="17" t="str">
        <f t="shared" si="0"/>
        <v>6145</v>
      </c>
      <c r="H10">
        <f>VLOOKUP(C10,'Accounting Mapping'!$A:$B,2,FALSE)</f>
        <v>2210</v>
      </c>
      <c r="I10" t="s">
        <v>7</v>
      </c>
      <c r="K10" t="str">
        <f t="shared" si="1"/>
        <v>Carrubo-Food Sales</v>
      </c>
      <c r="L10" s="16" t="str">
        <f t="shared" si="2"/>
        <v>-$7.50</v>
      </c>
    </row>
    <row r="11" spans="1:12" x14ac:dyDescent="0.25">
      <c r="A11" s="18" t="s">
        <v>360</v>
      </c>
      <c r="B11" s="18" t="s">
        <v>360</v>
      </c>
      <c r="C11" s="19" t="s">
        <v>383</v>
      </c>
      <c r="D11" s="23" t="s">
        <v>365</v>
      </c>
      <c r="E11" s="19" t="s">
        <v>366</v>
      </c>
      <c r="F11" s="24" t="s">
        <v>388</v>
      </c>
      <c r="G11" s="17" t="str">
        <f t="shared" si="0"/>
        <v>5780</v>
      </c>
      <c r="H11">
        <f>VLOOKUP(C11,'Accounting Mapping'!$A:$B,2,FALSE)</f>
        <v>2210</v>
      </c>
      <c r="I11" t="s">
        <v>7</v>
      </c>
      <c r="K11" t="str">
        <f t="shared" si="1"/>
        <v>Carrubo-VAT Payable</v>
      </c>
      <c r="L11" s="16" t="str">
        <f t="shared" si="2"/>
        <v>-$198.21</v>
      </c>
    </row>
    <row r="12" spans="1:12" x14ac:dyDescent="0.25">
      <c r="A12" s="18" t="s">
        <v>360</v>
      </c>
      <c r="B12" s="18" t="s">
        <v>360</v>
      </c>
      <c r="C12" s="19" t="s">
        <v>383</v>
      </c>
      <c r="D12" s="23" t="s">
        <v>368</v>
      </c>
      <c r="E12" s="19" t="s">
        <v>389</v>
      </c>
      <c r="F12" s="24" t="s">
        <v>390</v>
      </c>
      <c r="G12" s="17" t="str">
        <f t="shared" si="0"/>
        <v>2980</v>
      </c>
      <c r="H12">
        <f>VLOOKUP(C12,'Accounting Mapping'!$A:$B,2,FALSE)</f>
        <v>2210</v>
      </c>
      <c r="I12" t="s">
        <v>7</v>
      </c>
      <c r="K12" t="str">
        <f t="shared" si="1"/>
        <v>Carrubo-Card Clearing Account</v>
      </c>
      <c r="L12" s="16" t="str">
        <f t="shared" si="2"/>
        <v>$1,185.99</v>
      </c>
    </row>
    <row r="13" spans="1:12" x14ac:dyDescent="0.25">
      <c r="A13" s="18" t="s">
        <v>360</v>
      </c>
      <c r="B13" s="18" t="s">
        <v>360</v>
      </c>
      <c r="C13" s="19" t="s">
        <v>383</v>
      </c>
      <c r="D13" s="23" t="s">
        <v>371</v>
      </c>
      <c r="E13" s="19" t="s">
        <v>372</v>
      </c>
      <c r="F13" s="24" t="s">
        <v>391</v>
      </c>
      <c r="G13" s="17" t="str">
        <f t="shared" si="0"/>
        <v>8760</v>
      </c>
      <c r="H13">
        <f>VLOOKUP(C13,'Accounting Mapping'!$A:$B,2,FALSE)</f>
        <v>2210</v>
      </c>
      <c r="I13" t="s">
        <v>7</v>
      </c>
      <c r="K13" t="str">
        <f t="shared" si="1"/>
        <v>Carrubo-Payment Charges</v>
      </c>
      <c r="L13" s="16" t="str">
        <f t="shared" si="2"/>
        <v>$13.77</v>
      </c>
    </row>
    <row r="14" spans="1:12" x14ac:dyDescent="0.25">
      <c r="A14" s="18" t="s">
        <v>360</v>
      </c>
      <c r="B14" s="18" t="s">
        <v>360</v>
      </c>
      <c r="C14" s="19" t="s">
        <v>383</v>
      </c>
      <c r="D14" s="23" t="s">
        <v>374</v>
      </c>
      <c r="E14" s="19" t="s">
        <v>375</v>
      </c>
      <c r="F14" s="24" t="s">
        <v>392</v>
      </c>
      <c r="G14" s="17" t="str">
        <f t="shared" si="0"/>
        <v>5840</v>
      </c>
      <c r="H14">
        <f>VLOOKUP(C14,'Accounting Mapping'!$A:$B,2,FALSE)</f>
        <v>2210</v>
      </c>
      <c r="I14" t="s">
        <v>7</v>
      </c>
      <c r="K14" t="str">
        <f t="shared" si="1"/>
        <v>Carrubo-Tips</v>
      </c>
      <c r="L14" s="16" t="str">
        <f t="shared" si="2"/>
        <v>-$11.76</v>
      </c>
    </row>
    <row r="15" spans="1:12" x14ac:dyDescent="0.25">
      <c r="A15" s="18" t="s">
        <v>360</v>
      </c>
      <c r="B15" s="18" t="s">
        <v>360</v>
      </c>
      <c r="C15" s="19" t="s">
        <v>383</v>
      </c>
      <c r="D15" s="23" t="s">
        <v>393</v>
      </c>
      <c r="E15" s="19" t="s">
        <v>394</v>
      </c>
      <c r="F15" s="24" t="s">
        <v>395</v>
      </c>
      <c r="G15" s="17" t="str">
        <f t="shared" si="0"/>
        <v>6102</v>
      </c>
      <c r="H15">
        <f>VLOOKUP(C15,'Accounting Mapping'!$A:$B,2,FALSE)</f>
        <v>2210</v>
      </c>
      <c r="I15" t="s">
        <v>7</v>
      </c>
      <c r="K15" t="str">
        <f t="shared" si="1"/>
        <v>Carrubo-Beer Sales</v>
      </c>
      <c r="L15" s="16" t="str">
        <f t="shared" si="2"/>
        <v>-$432.33</v>
      </c>
    </row>
    <row r="16" spans="1:12" x14ac:dyDescent="0.25">
      <c r="A16" s="18" t="s">
        <v>360</v>
      </c>
      <c r="B16" s="18" t="s">
        <v>360</v>
      </c>
      <c r="C16" s="19" t="s">
        <v>383</v>
      </c>
      <c r="D16" s="23" t="s">
        <v>396</v>
      </c>
      <c r="E16" s="19" t="s">
        <v>397</v>
      </c>
      <c r="F16" s="24" t="s">
        <v>398</v>
      </c>
      <c r="G16" s="17" t="str">
        <f t="shared" si="0"/>
        <v>6103</v>
      </c>
      <c r="H16">
        <f>VLOOKUP(C16,'Accounting Mapping'!$A:$B,2,FALSE)</f>
        <v>2210</v>
      </c>
      <c r="I16" t="s">
        <v>7</v>
      </c>
      <c r="K16" t="str">
        <f t="shared" si="1"/>
        <v>Carrubo-Wine Sales</v>
      </c>
      <c r="L16" s="16" t="str">
        <f t="shared" si="2"/>
        <v>-$205.40</v>
      </c>
    </row>
    <row r="17" spans="1:12" x14ac:dyDescent="0.25">
      <c r="A17" s="18" t="s">
        <v>360</v>
      </c>
      <c r="B17" s="18" t="s">
        <v>360</v>
      </c>
      <c r="C17" s="19" t="s">
        <v>383</v>
      </c>
      <c r="D17" s="23" t="s">
        <v>380</v>
      </c>
      <c r="E17" s="19" t="s">
        <v>381</v>
      </c>
      <c r="F17" s="24" t="s">
        <v>399</v>
      </c>
      <c r="G17" s="17" t="str">
        <f t="shared" si="0"/>
        <v>6104</v>
      </c>
      <c r="H17">
        <f>VLOOKUP(C17,'Accounting Mapping'!$A:$B,2,FALSE)</f>
        <v>2210</v>
      </c>
      <c r="I17" t="s">
        <v>7</v>
      </c>
      <c r="K17" t="str">
        <f t="shared" si="1"/>
        <v>Carrubo-Non-Alcoholic Sales</v>
      </c>
      <c r="L17" s="16" t="str">
        <f t="shared" si="2"/>
        <v>-$15.41</v>
      </c>
    </row>
    <row r="18" spans="1:12" x14ac:dyDescent="0.25">
      <c r="A18" s="18" t="s">
        <v>360</v>
      </c>
      <c r="B18" s="18" t="s">
        <v>360</v>
      </c>
      <c r="C18" s="19" t="s">
        <v>400</v>
      </c>
      <c r="D18" s="23" t="s">
        <v>384</v>
      </c>
      <c r="E18" s="19" t="s">
        <v>385</v>
      </c>
      <c r="F18" s="24" t="s">
        <v>401</v>
      </c>
      <c r="G18" s="17" t="str">
        <f t="shared" si="0"/>
        <v>6101</v>
      </c>
      <c r="H18">
        <f>VLOOKUP(C18,'Accounting Mapping'!$A:$B,2,FALSE)</f>
        <v>2549</v>
      </c>
      <c r="I18" t="s">
        <v>7</v>
      </c>
      <c r="K18" t="str">
        <f t="shared" si="1"/>
        <v>Flat Iron Square-Liquor Sales</v>
      </c>
      <c r="L18" s="16" t="str">
        <f t="shared" si="2"/>
        <v>-$884.87</v>
      </c>
    </row>
    <row r="19" spans="1:12" x14ac:dyDescent="0.25">
      <c r="A19" s="18" t="s">
        <v>360</v>
      </c>
      <c r="B19" s="18" t="s">
        <v>360</v>
      </c>
      <c r="C19" s="19" t="s">
        <v>400</v>
      </c>
      <c r="D19" s="23" t="s">
        <v>365</v>
      </c>
      <c r="E19" s="19" t="s">
        <v>366</v>
      </c>
      <c r="F19" s="24" t="s">
        <v>402</v>
      </c>
      <c r="G19" s="17" t="str">
        <f t="shared" si="0"/>
        <v>5780</v>
      </c>
      <c r="H19">
        <f>VLOOKUP(C19,'Accounting Mapping'!$A:$B,2,FALSE)</f>
        <v>2549</v>
      </c>
      <c r="I19" t="s">
        <v>7</v>
      </c>
      <c r="K19" t="str">
        <f t="shared" si="1"/>
        <v>Flat Iron Square-VAT Payable</v>
      </c>
      <c r="L19" s="16" t="str">
        <f t="shared" si="2"/>
        <v>-$719.30</v>
      </c>
    </row>
    <row r="20" spans="1:12" x14ac:dyDescent="0.25">
      <c r="A20" s="18" t="s">
        <v>360</v>
      </c>
      <c r="B20" s="18" t="s">
        <v>360</v>
      </c>
      <c r="C20" s="19" t="s">
        <v>400</v>
      </c>
      <c r="D20" s="23" t="s">
        <v>368</v>
      </c>
      <c r="E20" s="19" t="s">
        <v>369</v>
      </c>
      <c r="F20" s="24" t="s">
        <v>403</v>
      </c>
      <c r="G20" s="17" t="str">
        <f t="shared" si="0"/>
        <v>2980</v>
      </c>
      <c r="H20">
        <f>VLOOKUP(C20,'Accounting Mapping'!$A:$B,2,FALSE)</f>
        <v>2549</v>
      </c>
      <c r="I20" t="s">
        <v>7</v>
      </c>
      <c r="K20" t="str">
        <f t="shared" si="1"/>
        <v>Flat Iron Square-Card Payment Clearing</v>
      </c>
      <c r="L20" s="16" t="str">
        <f t="shared" si="2"/>
        <v>$4,301.98</v>
      </c>
    </row>
    <row r="21" spans="1:12" x14ac:dyDescent="0.25">
      <c r="A21" s="18" t="s">
        <v>360</v>
      </c>
      <c r="B21" s="18" t="s">
        <v>360</v>
      </c>
      <c r="C21" s="19" t="s">
        <v>400</v>
      </c>
      <c r="D21" s="23" t="s">
        <v>371</v>
      </c>
      <c r="E21" s="19" t="s">
        <v>372</v>
      </c>
      <c r="F21" s="24" t="s">
        <v>404</v>
      </c>
      <c r="G21" s="17" t="str">
        <f t="shared" si="0"/>
        <v>8760</v>
      </c>
      <c r="H21">
        <f>VLOOKUP(C21,'Accounting Mapping'!$A:$B,2,FALSE)</f>
        <v>2549</v>
      </c>
      <c r="I21" t="s">
        <v>7</v>
      </c>
      <c r="K21" t="str">
        <f t="shared" si="1"/>
        <v>Flat Iron Square-Payment Charges</v>
      </c>
      <c r="L21" s="16" t="str">
        <f t="shared" si="2"/>
        <v>$45.35</v>
      </c>
    </row>
    <row r="22" spans="1:12" x14ac:dyDescent="0.25">
      <c r="A22" s="18" t="s">
        <v>360</v>
      </c>
      <c r="B22" s="18" t="s">
        <v>360</v>
      </c>
      <c r="C22" s="19" t="s">
        <v>400</v>
      </c>
      <c r="D22" s="23" t="s">
        <v>374</v>
      </c>
      <c r="E22" s="19" t="s">
        <v>375</v>
      </c>
      <c r="F22" s="24" t="s">
        <v>405</v>
      </c>
      <c r="G22" s="17" t="str">
        <f t="shared" si="0"/>
        <v>5840</v>
      </c>
      <c r="H22">
        <f>VLOOKUP(C22,'Accounting Mapping'!$A:$B,2,FALSE)</f>
        <v>2549</v>
      </c>
      <c r="I22" t="s">
        <v>7</v>
      </c>
      <c r="K22" t="str">
        <f t="shared" si="1"/>
        <v>Flat Iron Square-Tips</v>
      </c>
      <c r="L22" s="16" t="str">
        <f t="shared" si="2"/>
        <v>-$32.28</v>
      </c>
    </row>
    <row r="23" spans="1:12" x14ac:dyDescent="0.25">
      <c r="A23" s="18" t="s">
        <v>360</v>
      </c>
      <c r="B23" s="18" t="s">
        <v>360</v>
      </c>
      <c r="C23" s="19" t="s">
        <v>400</v>
      </c>
      <c r="D23" s="23" t="s">
        <v>377</v>
      </c>
      <c r="E23" s="19" t="s">
        <v>378</v>
      </c>
      <c r="F23" s="24" t="s">
        <v>406</v>
      </c>
      <c r="G23" s="17" t="str">
        <f t="shared" si="0"/>
        <v>6150</v>
      </c>
      <c r="H23">
        <f>VLOOKUP(C23,'Accounting Mapping'!$A:$B,2,FALSE)</f>
        <v>2549</v>
      </c>
      <c r="I23" t="s">
        <v>7</v>
      </c>
      <c r="K23" t="str">
        <f t="shared" si="1"/>
        <v>Flat Iron Square-Discounts</v>
      </c>
      <c r="L23" s="16" t="str">
        <f t="shared" si="2"/>
        <v>$23.83</v>
      </c>
    </row>
    <row r="24" spans="1:12" x14ac:dyDescent="0.25">
      <c r="A24" s="18" t="s">
        <v>360</v>
      </c>
      <c r="B24" s="18" t="s">
        <v>360</v>
      </c>
      <c r="C24" s="19" t="s">
        <v>400</v>
      </c>
      <c r="D24" s="23" t="s">
        <v>393</v>
      </c>
      <c r="E24" s="19" t="s">
        <v>394</v>
      </c>
      <c r="F24" s="24" t="s">
        <v>407</v>
      </c>
      <c r="G24" s="17" t="str">
        <f t="shared" si="0"/>
        <v>6102</v>
      </c>
      <c r="H24">
        <f>VLOOKUP(C24,'Accounting Mapping'!$A:$B,2,FALSE)</f>
        <v>2549</v>
      </c>
      <c r="I24" t="s">
        <v>7</v>
      </c>
      <c r="K24" t="str">
        <f t="shared" si="1"/>
        <v>Flat Iron Square-Beer Sales</v>
      </c>
      <c r="L24" s="16" t="str">
        <f t="shared" si="2"/>
        <v>-$1,672.55</v>
      </c>
    </row>
    <row r="25" spans="1:12" x14ac:dyDescent="0.25">
      <c r="A25" s="18" t="s">
        <v>360</v>
      </c>
      <c r="B25" s="18" t="s">
        <v>360</v>
      </c>
      <c r="C25" s="19" t="s">
        <v>400</v>
      </c>
      <c r="D25" s="23" t="s">
        <v>396</v>
      </c>
      <c r="E25" s="19" t="s">
        <v>397</v>
      </c>
      <c r="F25" s="24" t="s">
        <v>408</v>
      </c>
      <c r="G25" s="17" t="str">
        <f t="shared" si="0"/>
        <v>6103</v>
      </c>
      <c r="H25">
        <f>VLOOKUP(C25,'Accounting Mapping'!$A:$B,2,FALSE)</f>
        <v>2549</v>
      </c>
      <c r="I25" t="s">
        <v>7</v>
      </c>
      <c r="K25" t="str">
        <f t="shared" si="1"/>
        <v>Flat Iron Square-Wine Sales</v>
      </c>
      <c r="L25" s="16" t="str">
        <f t="shared" si="2"/>
        <v>-$240.81</v>
      </c>
    </row>
    <row r="26" spans="1:12" x14ac:dyDescent="0.25">
      <c r="A26" s="18" t="s">
        <v>360</v>
      </c>
      <c r="B26" s="18" t="s">
        <v>360</v>
      </c>
      <c r="C26" s="19" t="s">
        <v>400</v>
      </c>
      <c r="D26" s="23" t="s">
        <v>380</v>
      </c>
      <c r="E26" s="19" t="s">
        <v>381</v>
      </c>
      <c r="F26" s="24" t="s">
        <v>409</v>
      </c>
      <c r="G26" s="17" t="str">
        <f t="shared" si="0"/>
        <v>6104</v>
      </c>
      <c r="H26">
        <f>VLOOKUP(C26,'Accounting Mapping'!$A:$B,2,FALSE)</f>
        <v>2549</v>
      </c>
      <c r="I26" t="s">
        <v>7</v>
      </c>
      <c r="K26" t="str">
        <f t="shared" si="1"/>
        <v>Flat Iron Square-Non-Alcoholic Sales</v>
      </c>
      <c r="L26" s="16" t="str">
        <f t="shared" si="2"/>
        <v>-$37.91</v>
      </c>
    </row>
    <row r="27" spans="1:12" x14ac:dyDescent="0.25">
      <c r="A27" s="18" t="s">
        <v>360</v>
      </c>
      <c r="B27" s="18" t="s">
        <v>360</v>
      </c>
      <c r="C27" s="19" t="s">
        <v>400</v>
      </c>
      <c r="D27" s="23" t="s">
        <v>410</v>
      </c>
      <c r="E27" s="19" t="s">
        <v>70</v>
      </c>
      <c r="F27" s="24" t="s">
        <v>411</v>
      </c>
      <c r="G27" s="17" t="str">
        <f t="shared" si="0"/>
        <v>6140</v>
      </c>
      <c r="H27">
        <f>VLOOKUP(C27,'Accounting Mapping'!$A:$B,2,FALSE)</f>
        <v>2549</v>
      </c>
      <c r="I27" t="s">
        <v>7</v>
      </c>
      <c r="K27" t="str">
        <f t="shared" si="1"/>
        <v>Flat Iron Square-Other Revenue</v>
      </c>
      <c r="L27" s="16" t="str">
        <f t="shared" si="2"/>
        <v>-$783.44</v>
      </c>
    </row>
    <row r="28" spans="1:12" x14ac:dyDescent="0.25">
      <c r="A28" s="18" t="s">
        <v>360</v>
      </c>
      <c r="B28" s="18" t="s">
        <v>360</v>
      </c>
      <c r="C28" s="19" t="s">
        <v>412</v>
      </c>
      <c r="D28" s="23" t="s">
        <v>384</v>
      </c>
      <c r="E28" s="19" t="s">
        <v>385</v>
      </c>
      <c r="F28" s="24" t="s">
        <v>413</v>
      </c>
      <c r="G28" s="17" t="str">
        <f t="shared" si="0"/>
        <v>6101</v>
      </c>
      <c r="H28">
        <f>VLOOKUP(C28,'Accounting Mapping'!$A:$B,2,FALSE)</f>
        <v>2220</v>
      </c>
      <c r="I28" t="s">
        <v>7</v>
      </c>
      <c r="K28" t="str">
        <f t="shared" si="1"/>
        <v>In Horto-Liquor Sales</v>
      </c>
      <c r="L28" s="16" t="str">
        <f t="shared" si="2"/>
        <v>-$81.25</v>
      </c>
    </row>
    <row r="29" spans="1:12" x14ac:dyDescent="0.25">
      <c r="A29" s="18" t="s">
        <v>360</v>
      </c>
      <c r="B29" s="18" t="s">
        <v>360</v>
      </c>
      <c r="C29" s="19" t="s">
        <v>412</v>
      </c>
      <c r="D29" s="23" t="s">
        <v>362</v>
      </c>
      <c r="E29" s="19" t="s">
        <v>363</v>
      </c>
      <c r="F29" s="24" t="s">
        <v>414</v>
      </c>
      <c r="G29" s="17" t="str">
        <f t="shared" si="0"/>
        <v>6145</v>
      </c>
      <c r="H29">
        <f>VLOOKUP(C29,'Accounting Mapping'!$A:$B,2,FALSE)</f>
        <v>2220</v>
      </c>
      <c r="I29" t="s">
        <v>7</v>
      </c>
      <c r="K29" t="str">
        <f t="shared" si="1"/>
        <v>In Horto-Food Sales</v>
      </c>
      <c r="L29" s="16" t="str">
        <f t="shared" si="2"/>
        <v>-$1,055.42</v>
      </c>
    </row>
    <row r="30" spans="1:12" x14ac:dyDescent="0.25">
      <c r="A30" s="18" t="s">
        <v>360</v>
      </c>
      <c r="B30" s="18" t="s">
        <v>360</v>
      </c>
      <c r="C30" s="19" t="s">
        <v>412</v>
      </c>
      <c r="D30" s="23" t="s">
        <v>365</v>
      </c>
      <c r="E30" s="19" t="s">
        <v>366</v>
      </c>
      <c r="F30" s="24" t="s">
        <v>415</v>
      </c>
      <c r="G30" s="17" t="str">
        <f t="shared" si="0"/>
        <v>5780</v>
      </c>
      <c r="H30">
        <f>VLOOKUP(C30,'Accounting Mapping'!$A:$B,2,FALSE)</f>
        <v>2220</v>
      </c>
      <c r="I30" t="s">
        <v>7</v>
      </c>
      <c r="K30" t="str">
        <f t="shared" si="1"/>
        <v>In Horto-VAT Payable</v>
      </c>
      <c r="L30" s="16" t="str">
        <f t="shared" si="2"/>
        <v>-$294.92</v>
      </c>
    </row>
    <row r="31" spans="1:12" x14ac:dyDescent="0.25">
      <c r="A31" s="18" t="s">
        <v>360</v>
      </c>
      <c r="B31" s="18" t="s">
        <v>360</v>
      </c>
      <c r="C31" s="19" t="s">
        <v>412</v>
      </c>
      <c r="D31" s="23" t="s">
        <v>368</v>
      </c>
      <c r="E31" s="19" t="s">
        <v>369</v>
      </c>
      <c r="F31" s="24" t="s">
        <v>416</v>
      </c>
      <c r="G31" s="17" t="str">
        <f t="shared" si="0"/>
        <v>2980</v>
      </c>
      <c r="H31">
        <f>VLOOKUP(C31,'Accounting Mapping'!$A:$B,2,FALSE)</f>
        <v>2220</v>
      </c>
      <c r="I31" t="s">
        <v>7</v>
      </c>
      <c r="K31" t="str">
        <f t="shared" si="1"/>
        <v>In Horto-Card Payment Clearing</v>
      </c>
      <c r="L31" s="16" t="str">
        <f t="shared" si="2"/>
        <v>$2,020.43</v>
      </c>
    </row>
    <row r="32" spans="1:12" x14ac:dyDescent="0.25">
      <c r="A32" s="18" t="s">
        <v>360</v>
      </c>
      <c r="B32" s="18" t="s">
        <v>360</v>
      </c>
      <c r="C32" s="19" t="s">
        <v>412</v>
      </c>
      <c r="D32" s="23" t="s">
        <v>371</v>
      </c>
      <c r="E32" s="19" t="s">
        <v>372</v>
      </c>
      <c r="F32" s="24" t="s">
        <v>417</v>
      </c>
      <c r="G32" s="17" t="str">
        <f t="shared" si="0"/>
        <v>8760</v>
      </c>
      <c r="H32">
        <f>VLOOKUP(C32,'Accounting Mapping'!$A:$B,2,FALSE)</f>
        <v>2220</v>
      </c>
      <c r="I32" t="s">
        <v>7</v>
      </c>
      <c r="K32" t="str">
        <f t="shared" si="1"/>
        <v>In Horto-Payment Charges</v>
      </c>
      <c r="L32" s="16" t="str">
        <f t="shared" si="2"/>
        <v>$19.43</v>
      </c>
    </row>
    <row r="33" spans="1:12" x14ac:dyDescent="0.25">
      <c r="A33" s="18" t="s">
        <v>360</v>
      </c>
      <c r="B33" s="18" t="s">
        <v>360</v>
      </c>
      <c r="C33" s="19" t="s">
        <v>412</v>
      </c>
      <c r="D33" s="23" t="s">
        <v>374</v>
      </c>
      <c r="E33" s="19" t="s">
        <v>375</v>
      </c>
      <c r="F33" s="24" t="s">
        <v>418</v>
      </c>
      <c r="G33" s="17" t="str">
        <f t="shared" si="0"/>
        <v>5840</v>
      </c>
      <c r="H33">
        <f>VLOOKUP(C33,'Accounting Mapping'!$A:$B,2,FALSE)</f>
        <v>2220</v>
      </c>
      <c r="I33" t="s">
        <v>7</v>
      </c>
      <c r="K33" t="str">
        <f t="shared" si="1"/>
        <v>In Horto-Tips</v>
      </c>
      <c r="L33" s="16" t="str">
        <f t="shared" si="2"/>
        <v>-$270.36</v>
      </c>
    </row>
    <row r="34" spans="1:12" x14ac:dyDescent="0.25">
      <c r="A34" s="18" t="s">
        <v>360</v>
      </c>
      <c r="B34" s="18" t="s">
        <v>360</v>
      </c>
      <c r="C34" s="19" t="s">
        <v>412</v>
      </c>
      <c r="D34" s="23" t="s">
        <v>377</v>
      </c>
      <c r="E34" s="19" t="s">
        <v>378</v>
      </c>
      <c r="F34" s="24" t="s">
        <v>419</v>
      </c>
      <c r="G34" s="17" t="str">
        <f t="shared" ref="G34:G65" si="3">D34</f>
        <v>6150</v>
      </c>
      <c r="H34">
        <f>VLOOKUP(C34,'Accounting Mapping'!$A:$B,2,FALSE)</f>
        <v>2220</v>
      </c>
      <c r="I34" t="s">
        <v>7</v>
      </c>
      <c r="K34" t="str">
        <f t="shared" ref="K34:K65" si="4">C34 &amp; "-" &amp; E34</f>
        <v>In Horto-Discounts</v>
      </c>
      <c r="L34" s="16" t="str">
        <f t="shared" ref="L34:L65" si="5">F34</f>
        <v>$42.91</v>
      </c>
    </row>
    <row r="35" spans="1:12" x14ac:dyDescent="0.25">
      <c r="A35" s="18" t="s">
        <v>360</v>
      </c>
      <c r="B35" s="18" t="s">
        <v>360</v>
      </c>
      <c r="C35" s="19" t="s">
        <v>412</v>
      </c>
      <c r="D35" s="23" t="s">
        <v>393</v>
      </c>
      <c r="E35" s="19" t="s">
        <v>394</v>
      </c>
      <c r="F35" s="24" t="s">
        <v>420</v>
      </c>
      <c r="G35" s="17" t="str">
        <f t="shared" si="3"/>
        <v>6102</v>
      </c>
      <c r="H35">
        <f>VLOOKUP(C35,'Accounting Mapping'!$A:$B,2,FALSE)</f>
        <v>2220</v>
      </c>
      <c r="I35" t="s">
        <v>7</v>
      </c>
      <c r="K35" t="str">
        <f t="shared" si="4"/>
        <v>In Horto-Beer Sales</v>
      </c>
      <c r="L35" s="16" t="str">
        <f t="shared" si="5"/>
        <v>-$68.34</v>
      </c>
    </row>
    <row r="36" spans="1:12" x14ac:dyDescent="0.25">
      <c r="A36" s="18" t="s">
        <v>360</v>
      </c>
      <c r="B36" s="18" t="s">
        <v>360</v>
      </c>
      <c r="C36" s="19" t="s">
        <v>412</v>
      </c>
      <c r="D36" s="23" t="s">
        <v>396</v>
      </c>
      <c r="E36" s="19" t="s">
        <v>397</v>
      </c>
      <c r="F36" s="24" t="s">
        <v>421</v>
      </c>
      <c r="G36" s="17" t="str">
        <f t="shared" si="3"/>
        <v>6103</v>
      </c>
      <c r="H36">
        <f>VLOOKUP(C36,'Accounting Mapping'!$A:$B,2,FALSE)</f>
        <v>2220</v>
      </c>
      <c r="I36" t="s">
        <v>7</v>
      </c>
      <c r="K36" t="str">
        <f t="shared" si="4"/>
        <v>In Horto-Wine Sales</v>
      </c>
      <c r="L36" s="16" t="str">
        <f t="shared" si="5"/>
        <v>-$265.01</v>
      </c>
    </row>
    <row r="37" spans="1:12" x14ac:dyDescent="0.25">
      <c r="A37" s="18" t="s">
        <v>360</v>
      </c>
      <c r="B37" s="18" t="s">
        <v>360</v>
      </c>
      <c r="C37" s="19" t="s">
        <v>412</v>
      </c>
      <c r="D37" s="23" t="s">
        <v>380</v>
      </c>
      <c r="E37" s="19" t="s">
        <v>381</v>
      </c>
      <c r="F37" s="24" t="s">
        <v>422</v>
      </c>
      <c r="G37" s="17" t="str">
        <f t="shared" si="3"/>
        <v>6104</v>
      </c>
      <c r="H37">
        <f>VLOOKUP(C37,'Accounting Mapping'!$A:$B,2,FALSE)</f>
        <v>2220</v>
      </c>
      <c r="I37" t="s">
        <v>7</v>
      </c>
      <c r="K37" t="str">
        <f t="shared" si="4"/>
        <v>In Horto-Non-Alcoholic Sales</v>
      </c>
      <c r="L37" s="16" t="str">
        <f t="shared" si="5"/>
        <v>-$47.47</v>
      </c>
    </row>
    <row r="38" spans="1:12" x14ac:dyDescent="0.25">
      <c r="A38" s="18" t="s">
        <v>360</v>
      </c>
      <c r="B38" s="18" t="s">
        <v>360</v>
      </c>
      <c r="C38" s="19" t="s">
        <v>423</v>
      </c>
      <c r="D38" s="23" t="s">
        <v>377</v>
      </c>
      <c r="E38" s="19" t="s">
        <v>378</v>
      </c>
      <c r="F38" s="24" t="s">
        <v>424</v>
      </c>
      <c r="G38" s="17" t="str">
        <f t="shared" si="3"/>
        <v>6150</v>
      </c>
      <c r="H38">
        <f>VLOOKUP(C38,'Accounting Mapping'!$A:$B,2,FALSE)</f>
        <v>3010</v>
      </c>
      <c r="I38" t="s">
        <v>7</v>
      </c>
      <c r="K38" t="str">
        <f t="shared" si="4"/>
        <v>Lafayette-Discounts</v>
      </c>
      <c r="L38" s="16" t="str">
        <f t="shared" si="5"/>
        <v>$4.16</v>
      </c>
    </row>
    <row r="39" spans="1:12" x14ac:dyDescent="0.25">
      <c r="A39" s="18" t="s">
        <v>360</v>
      </c>
      <c r="B39" s="18" t="s">
        <v>360</v>
      </c>
      <c r="C39" s="19" t="s">
        <v>423</v>
      </c>
      <c r="D39" s="23" t="s">
        <v>380</v>
      </c>
      <c r="E39" s="19" t="s">
        <v>381</v>
      </c>
      <c r="F39" s="24" t="s">
        <v>425</v>
      </c>
      <c r="G39" s="17" t="str">
        <f t="shared" si="3"/>
        <v>6104</v>
      </c>
      <c r="H39">
        <f>VLOOKUP(C39,'Accounting Mapping'!$A:$B,2,FALSE)</f>
        <v>3010</v>
      </c>
      <c r="I39" t="s">
        <v>7</v>
      </c>
      <c r="K39" t="str">
        <f t="shared" si="4"/>
        <v>Lafayette-Non-Alcoholic Sales</v>
      </c>
      <c r="L39" s="16" t="str">
        <f t="shared" si="5"/>
        <v>-$4.16</v>
      </c>
    </row>
    <row r="40" spans="1:12" x14ac:dyDescent="0.25">
      <c r="A40" s="18" t="s">
        <v>360</v>
      </c>
      <c r="B40" s="18" t="s">
        <v>360</v>
      </c>
      <c r="C40" s="19" t="s">
        <v>426</v>
      </c>
      <c r="D40" s="23" t="s">
        <v>384</v>
      </c>
      <c r="E40" s="19" t="s">
        <v>385</v>
      </c>
      <c r="F40" s="24" t="s">
        <v>427</v>
      </c>
      <c r="G40" s="17" t="str">
        <f t="shared" si="3"/>
        <v>6101</v>
      </c>
      <c r="H40">
        <f>VLOOKUP(C40,'Accounting Mapping'!$A:$B,2,FALSE)</f>
        <v>2052</v>
      </c>
      <c r="I40" t="s">
        <v>7</v>
      </c>
      <c r="K40" t="str">
        <f t="shared" si="4"/>
        <v>Lupins-Liquor Sales</v>
      </c>
      <c r="L40" s="16" t="str">
        <f t="shared" si="5"/>
        <v>-$28.33</v>
      </c>
    </row>
    <row r="41" spans="1:12" x14ac:dyDescent="0.25">
      <c r="A41" s="18" t="s">
        <v>360</v>
      </c>
      <c r="B41" s="18" t="s">
        <v>360</v>
      </c>
      <c r="C41" s="19" t="s">
        <v>426</v>
      </c>
      <c r="D41" s="23" t="s">
        <v>362</v>
      </c>
      <c r="E41" s="19" t="s">
        <v>363</v>
      </c>
      <c r="F41" s="24" t="s">
        <v>428</v>
      </c>
      <c r="G41" s="17" t="str">
        <f t="shared" si="3"/>
        <v>6145</v>
      </c>
      <c r="H41">
        <f>VLOOKUP(C41,'Accounting Mapping'!$A:$B,2,FALSE)</f>
        <v>2052</v>
      </c>
      <c r="I41" t="s">
        <v>7</v>
      </c>
      <c r="K41" t="str">
        <f t="shared" si="4"/>
        <v>Lupins-Food Sales</v>
      </c>
      <c r="L41" s="16" t="str">
        <f t="shared" si="5"/>
        <v>-$484.58</v>
      </c>
    </row>
    <row r="42" spans="1:12" x14ac:dyDescent="0.25">
      <c r="A42" s="18" t="s">
        <v>360</v>
      </c>
      <c r="B42" s="18" t="s">
        <v>360</v>
      </c>
      <c r="C42" s="19" t="s">
        <v>426</v>
      </c>
      <c r="D42" s="23" t="s">
        <v>365</v>
      </c>
      <c r="E42" s="19" t="s">
        <v>366</v>
      </c>
      <c r="F42" s="24" t="s">
        <v>429</v>
      </c>
      <c r="G42" s="17" t="str">
        <f t="shared" si="3"/>
        <v>5780</v>
      </c>
      <c r="H42">
        <f>VLOOKUP(C42,'Accounting Mapping'!$A:$B,2,FALSE)</f>
        <v>2052</v>
      </c>
      <c r="I42" t="s">
        <v>7</v>
      </c>
      <c r="K42" t="str">
        <f t="shared" si="4"/>
        <v>Lupins-VAT Payable</v>
      </c>
      <c r="L42" s="16" t="str">
        <f t="shared" si="5"/>
        <v>-$145.24</v>
      </c>
    </row>
    <row r="43" spans="1:12" x14ac:dyDescent="0.25">
      <c r="A43" s="18" t="s">
        <v>360</v>
      </c>
      <c r="B43" s="18" t="s">
        <v>360</v>
      </c>
      <c r="C43" s="19" t="s">
        <v>426</v>
      </c>
      <c r="D43" s="23" t="s">
        <v>368</v>
      </c>
      <c r="E43" s="19" t="s">
        <v>369</v>
      </c>
      <c r="F43" s="24" t="s">
        <v>430</v>
      </c>
      <c r="G43" s="17" t="str">
        <f t="shared" si="3"/>
        <v>2980</v>
      </c>
      <c r="H43">
        <f>VLOOKUP(C43,'Accounting Mapping'!$A:$B,2,FALSE)</f>
        <v>2052</v>
      </c>
      <c r="I43" t="s">
        <v>7</v>
      </c>
      <c r="K43" t="str">
        <f t="shared" si="4"/>
        <v>Lupins-Card Payment Clearing</v>
      </c>
      <c r="L43" s="16" t="str">
        <f t="shared" si="5"/>
        <v>$989.99</v>
      </c>
    </row>
    <row r="44" spans="1:12" x14ac:dyDescent="0.25">
      <c r="A44" s="18" t="s">
        <v>360</v>
      </c>
      <c r="B44" s="18" t="s">
        <v>360</v>
      </c>
      <c r="C44" s="19" t="s">
        <v>426</v>
      </c>
      <c r="D44" s="23" t="s">
        <v>371</v>
      </c>
      <c r="E44" s="19" t="s">
        <v>372</v>
      </c>
      <c r="F44" s="24" t="s">
        <v>431</v>
      </c>
      <c r="G44" s="17" t="str">
        <f t="shared" si="3"/>
        <v>8760</v>
      </c>
      <c r="H44">
        <f>VLOOKUP(C44,'Accounting Mapping'!$A:$B,2,FALSE)</f>
        <v>2052</v>
      </c>
      <c r="I44" t="s">
        <v>7</v>
      </c>
      <c r="K44" t="str">
        <f t="shared" si="4"/>
        <v>Lupins-Payment Charges</v>
      </c>
      <c r="L44" s="16" t="str">
        <f t="shared" si="5"/>
        <v>$8.16</v>
      </c>
    </row>
    <row r="45" spans="1:12" x14ac:dyDescent="0.25">
      <c r="A45" s="18" t="s">
        <v>360</v>
      </c>
      <c r="B45" s="18" t="s">
        <v>360</v>
      </c>
      <c r="C45" s="19" t="s">
        <v>426</v>
      </c>
      <c r="D45" s="23" t="s">
        <v>374</v>
      </c>
      <c r="E45" s="19" t="s">
        <v>375</v>
      </c>
      <c r="F45" s="24" t="s">
        <v>432</v>
      </c>
      <c r="G45" s="17" t="str">
        <f t="shared" si="3"/>
        <v>5840</v>
      </c>
      <c r="H45">
        <f>VLOOKUP(C45,'Accounting Mapping'!$A:$B,2,FALSE)</f>
        <v>2052</v>
      </c>
      <c r="I45" t="s">
        <v>7</v>
      </c>
      <c r="K45" t="str">
        <f t="shared" si="4"/>
        <v>Lupins-Tips</v>
      </c>
      <c r="L45" s="16" t="str">
        <f t="shared" si="5"/>
        <v>-$126.65</v>
      </c>
    </row>
    <row r="46" spans="1:12" x14ac:dyDescent="0.25">
      <c r="A46" s="18" t="s">
        <v>360</v>
      </c>
      <c r="B46" s="18" t="s">
        <v>360</v>
      </c>
      <c r="C46" s="19" t="s">
        <v>426</v>
      </c>
      <c r="D46" s="23" t="s">
        <v>396</v>
      </c>
      <c r="E46" s="19" t="s">
        <v>397</v>
      </c>
      <c r="F46" s="24" t="s">
        <v>433</v>
      </c>
      <c r="G46" s="17" t="str">
        <f t="shared" si="3"/>
        <v>6103</v>
      </c>
      <c r="H46">
        <f>VLOOKUP(C46,'Accounting Mapping'!$A:$B,2,FALSE)</f>
        <v>2052</v>
      </c>
      <c r="I46" t="s">
        <v>7</v>
      </c>
      <c r="K46" t="str">
        <f t="shared" si="4"/>
        <v>Lupins-Wine Sales</v>
      </c>
      <c r="L46" s="16" t="str">
        <f t="shared" si="5"/>
        <v>-$197.09</v>
      </c>
    </row>
    <row r="47" spans="1:12" x14ac:dyDescent="0.25">
      <c r="A47" s="18" t="s">
        <v>360</v>
      </c>
      <c r="B47" s="18" t="s">
        <v>360</v>
      </c>
      <c r="C47" s="19" t="s">
        <v>426</v>
      </c>
      <c r="D47" s="23" t="s">
        <v>380</v>
      </c>
      <c r="E47" s="19" t="s">
        <v>434</v>
      </c>
      <c r="F47" s="24" t="s">
        <v>435</v>
      </c>
      <c r="G47" s="17" t="str">
        <f t="shared" si="3"/>
        <v>6104</v>
      </c>
      <c r="H47">
        <f>VLOOKUP(C47,'Accounting Mapping'!$A:$B,2,FALSE)</f>
        <v>2052</v>
      </c>
      <c r="I47" t="s">
        <v>7</v>
      </c>
      <c r="K47" t="str">
        <f t="shared" si="4"/>
        <v>Lupins-Non-Alcohlic sales</v>
      </c>
      <c r="L47" s="16" t="str">
        <f t="shared" si="5"/>
        <v>-$16.26</v>
      </c>
    </row>
    <row r="48" spans="1:12" x14ac:dyDescent="0.25">
      <c r="A48" s="18" t="s">
        <v>360</v>
      </c>
      <c r="B48" s="18" t="s">
        <v>360</v>
      </c>
      <c r="C48" s="19" t="s">
        <v>436</v>
      </c>
      <c r="D48" s="23" t="s">
        <v>384</v>
      </c>
      <c r="E48" s="19" t="s">
        <v>385</v>
      </c>
      <c r="F48" s="24" t="s">
        <v>437</v>
      </c>
      <c r="G48" s="17" t="str">
        <f t="shared" si="3"/>
        <v>6101</v>
      </c>
      <c r="H48">
        <f>VLOOKUP(C48,'Accounting Mapping'!$A:$B,2,FALSE)</f>
        <v>3200</v>
      </c>
      <c r="I48" t="s">
        <v>7</v>
      </c>
      <c r="K48" t="str">
        <f t="shared" si="4"/>
        <v>Sushi on Jones-Liquor Sales</v>
      </c>
      <c r="L48" s="16" t="str">
        <f t="shared" si="5"/>
        <v>-$53.34</v>
      </c>
    </row>
    <row r="49" spans="1:12" x14ac:dyDescent="0.25">
      <c r="A49" s="18" t="s">
        <v>360</v>
      </c>
      <c r="B49" s="18" t="s">
        <v>360</v>
      </c>
      <c r="C49" s="19" t="s">
        <v>436</v>
      </c>
      <c r="D49" s="23" t="s">
        <v>362</v>
      </c>
      <c r="E49" s="19" t="s">
        <v>363</v>
      </c>
      <c r="F49" s="24" t="s">
        <v>438</v>
      </c>
      <c r="G49" s="17" t="str">
        <f t="shared" si="3"/>
        <v>6145</v>
      </c>
      <c r="H49">
        <f>VLOOKUP(C49,'Accounting Mapping'!$A:$B,2,FALSE)</f>
        <v>3200</v>
      </c>
      <c r="I49" t="s">
        <v>7</v>
      </c>
      <c r="K49" t="str">
        <f t="shared" si="4"/>
        <v>Sushi on Jones-Food Sales</v>
      </c>
      <c r="L49" s="16" t="str">
        <f t="shared" si="5"/>
        <v>-$850.83</v>
      </c>
    </row>
    <row r="50" spans="1:12" x14ac:dyDescent="0.25">
      <c r="A50" s="18" t="s">
        <v>360</v>
      </c>
      <c r="B50" s="18" t="s">
        <v>360</v>
      </c>
      <c r="C50" s="19" t="s">
        <v>436</v>
      </c>
      <c r="D50" s="23" t="s">
        <v>365</v>
      </c>
      <c r="E50" s="19" t="s">
        <v>366</v>
      </c>
      <c r="F50" s="24" t="s">
        <v>439</v>
      </c>
      <c r="G50" s="17" t="str">
        <f t="shared" si="3"/>
        <v>5780</v>
      </c>
      <c r="H50">
        <f>VLOOKUP(C50,'Accounting Mapping'!$A:$B,2,FALSE)</f>
        <v>3200</v>
      </c>
      <c r="I50" t="s">
        <v>7</v>
      </c>
      <c r="K50" t="str">
        <f t="shared" si="4"/>
        <v>Sushi on Jones-VAT Payable</v>
      </c>
      <c r="L50" s="16" t="str">
        <f t="shared" si="5"/>
        <v>-$183.92</v>
      </c>
    </row>
    <row r="51" spans="1:12" x14ac:dyDescent="0.25">
      <c r="A51" s="18" t="s">
        <v>360</v>
      </c>
      <c r="B51" s="18" t="s">
        <v>360</v>
      </c>
      <c r="C51" s="19" t="s">
        <v>436</v>
      </c>
      <c r="D51" s="23" t="s">
        <v>368</v>
      </c>
      <c r="E51" s="19" t="s">
        <v>369</v>
      </c>
      <c r="F51" s="24" t="s">
        <v>440</v>
      </c>
      <c r="G51" s="17" t="str">
        <f t="shared" si="3"/>
        <v>2980</v>
      </c>
      <c r="H51">
        <f>VLOOKUP(C51,'Accounting Mapping'!$A:$B,2,FALSE)</f>
        <v>3200</v>
      </c>
      <c r="I51" t="s">
        <v>7</v>
      </c>
      <c r="K51" t="str">
        <f t="shared" si="4"/>
        <v>Sushi on Jones-Card Payment Clearing</v>
      </c>
      <c r="L51" s="16" t="str">
        <f t="shared" si="5"/>
        <v>$1,231.09</v>
      </c>
    </row>
    <row r="52" spans="1:12" x14ac:dyDescent="0.25">
      <c r="A52" s="18" t="s">
        <v>360</v>
      </c>
      <c r="B52" s="18" t="s">
        <v>360</v>
      </c>
      <c r="C52" s="19" t="s">
        <v>436</v>
      </c>
      <c r="D52" s="23" t="s">
        <v>371</v>
      </c>
      <c r="E52" s="19" t="s">
        <v>372</v>
      </c>
      <c r="F52" s="24" t="s">
        <v>441</v>
      </c>
      <c r="G52" s="17" t="str">
        <f t="shared" si="3"/>
        <v>8760</v>
      </c>
      <c r="H52">
        <f>VLOOKUP(C52,'Accounting Mapping'!$A:$B,2,FALSE)</f>
        <v>3200</v>
      </c>
      <c r="I52" t="s">
        <v>7</v>
      </c>
      <c r="K52" t="str">
        <f t="shared" si="4"/>
        <v>Sushi on Jones-Payment Charges</v>
      </c>
      <c r="L52" s="16" t="str">
        <f t="shared" si="5"/>
        <v>$10.34</v>
      </c>
    </row>
    <row r="53" spans="1:12" x14ac:dyDescent="0.25">
      <c r="A53" s="18" t="s">
        <v>360</v>
      </c>
      <c r="B53" s="18" t="s">
        <v>360</v>
      </c>
      <c r="C53" s="19" t="s">
        <v>436</v>
      </c>
      <c r="D53" s="23" t="s">
        <v>374</v>
      </c>
      <c r="E53" s="19" t="s">
        <v>375</v>
      </c>
      <c r="F53" s="24" t="s">
        <v>442</v>
      </c>
      <c r="G53" s="17" t="str">
        <f t="shared" si="3"/>
        <v>5840</v>
      </c>
      <c r="H53">
        <f>VLOOKUP(C53,'Accounting Mapping'!$A:$B,2,FALSE)</f>
        <v>3200</v>
      </c>
      <c r="I53" t="s">
        <v>7</v>
      </c>
      <c r="K53" t="str">
        <f t="shared" si="4"/>
        <v>Sushi on Jones-Tips</v>
      </c>
      <c r="L53" s="16" t="str">
        <f t="shared" si="5"/>
        <v>-$137.93</v>
      </c>
    </row>
    <row r="54" spans="1:12" x14ac:dyDescent="0.25">
      <c r="A54" s="18" t="s">
        <v>360</v>
      </c>
      <c r="B54" s="18" t="s">
        <v>360</v>
      </c>
      <c r="C54" s="19" t="s">
        <v>436</v>
      </c>
      <c r="D54" s="23" t="s">
        <v>380</v>
      </c>
      <c r="E54" s="19" t="s">
        <v>381</v>
      </c>
      <c r="F54" s="24" t="s">
        <v>443</v>
      </c>
      <c r="G54" s="17" t="str">
        <f t="shared" si="3"/>
        <v>6104</v>
      </c>
      <c r="H54">
        <f>VLOOKUP(C54,'Accounting Mapping'!$A:$B,2,FALSE)</f>
        <v>3200</v>
      </c>
      <c r="I54" t="s">
        <v>7</v>
      </c>
      <c r="K54" t="str">
        <f t="shared" si="4"/>
        <v>Sushi on Jones-Non-Alcoholic Sales</v>
      </c>
      <c r="L54" s="16" t="str">
        <f t="shared" si="5"/>
        <v>-$2.08</v>
      </c>
    </row>
    <row r="55" spans="1:12" x14ac:dyDescent="0.25">
      <c r="A55" s="18" t="s">
        <v>360</v>
      </c>
      <c r="B55" s="18" t="s">
        <v>360</v>
      </c>
      <c r="C55" s="19" t="s">
        <v>436</v>
      </c>
      <c r="D55" s="23" t="s">
        <v>444</v>
      </c>
      <c r="E55" s="19" t="s">
        <v>445</v>
      </c>
      <c r="F55" s="24" t="s">
        <v>446</v>
      </c>
      <c r="G55" s="17" t="str">
        <f t="shared" si="3"/>
        <v>6605</v>
      </c>
      <c r="H55">
        <f>VLOOKUP(C55,'Accounting Mapping'!$A:$B,2,FALSE)</f>
        <v>3200</v>
      </c>
      <c r="I55" t="s">
        <v>7</v>
      </c>
      <c r="K55" t="str">
        <f t="shared" si="4"/>
        <v>Sushi on Jones-Other Income</v>
      </c>
      <c r="L55" s="16" t="str">
        <f t="shared" si="5"/>
        <v>-$13.33</v>
      </c>
    </row>
    <row r="56" spans="1:12" x14ac:dyDescent="0.25">
      <c r="A56" s="18" t="s">
        <v>360</v>
      </c>
      <c r="B56" s="18" t="s">
        <v>360</v>
      </c>
      <c r="C56" s="19" t="s">
        <v>447</v>
      </c>
      <c r="D56" s="23" t="s">
        <v>384</v>
      </c>
      <c r="E56" s="19" t="s">
        <v>385</v>
      </c>
      <c r="F56" s="24" t="s">
        <v>448</v>
      </c>
      <c r="G56" s="17" t="str">
        <f t="shared" si="3"/>
        <v>6101</v>
      </c>
      <c r="H56">
        <f>VLOOKUP(C56,'Accounting Mapping'!$A:$B,2,FALSE)</f>
        <v>2030</v>
      </c>
      <c r="I56" t="s">
        <v>7</v>
      </c>
      <c r="K56" t="str">
        <f t="shared" si="4"/>
        <v>Tap &amp; Bottle-Liquor Sales</v>
      </c>
      <c r="L56" s="16" t="str">
        <f t="shared" si="5"/>
        <v>-$15.00</v>
      </c>
    </row>
    <row r="57" spans="1:12" x14ac:dyDescent="0.25">
      <c r="A57" s="18" t="s">
        <v>360</v>
      </c>
      <c r="B57" s="18" t="s">
        <v>360</v>
      </c>
      <c r="C57" s="19" t="s">
        <v>447</v>
      </c>
      <c r="D57" s="23" t="s">
        <v>362</v>
      </c>
      <c r="E57" s="19" t="s">
        <v>363</v>
      </c>
      <c r="F57" s="24" t="s">
        <v>449</v>
      </c>
      <c r="G57" s="17" t="str">
        <f t="shared" si="3"/>
        <v>6145</v>
      </c>
      <c r="H57">
        <f>VLOOKUP(C57,'Accounting Mapping'!$A:$B,2,FALSE)</f>
        <v>2030</v>
      </c>
      <c r="I57" t="s">
        <v>7</v>
      </c>
      <c r="K57" t="str">
        <f t="shared" si="4"/>
        <v>Tap &amp; Bottle-Food Sales</v>
      </c>
      <c r="L57" s="16" t="str">
        <f t="shared" si="5"/>
        <v>-$117.49</v>
      </c>
    </row>
    <row r="58" spans="1:12" x14ac:dyDescent="0.25">
      <c r="A58" s="18" t="s">
        <v>360</v>
      </c>
      <c r="B58" s="18" t="s">
        <v>360</v>
      </c>
      <c r="C58" s="19" t="s">
        <v>447</v>
      </c>
      <c r="D58" s="23" t="s">
        <v>365</v>
      </c>
      <c r="E58" s="19" t="s">
        <v>366</v>
      </c>
      <c r="F58" s="24" t="s">
        <v>450</v>
      </c>
      <c r="G58" s="17" t="str">
        <f t="shared" si="3"/>
        <v>5780</v>
      </c>
      <c r="H58">
        <f>VLOOKUP(C58,'Accounting Mapping'!$A:$B,2,FALSE)</f>
        <v>2030</v>
      </c>
      <c r="I58" t="s">
        <v>7</v>
      </c>
      <c r="K58" t="str">
        <f t="shared" si="4"/>
        <v>Tap &amp; Bottle-VAT Payable</v>
      </c>
      <c r="L58" s="16" t="str">
        <f t="shared" si="5"/>
        <v>-$314.79</v>
      </c>
    </row>
    <row r="59" spans="1:12" x14ac:dyDescent="0.25">
      <c r="A59" s="18" t="s">
        <v>360</v>
      </c>
      <c r="B59" s="18" t="s">
        <v>360</v>
      </c>
      <c r="C59" s="19" t="s">
        <v>447</v>
      </c>
      <c r="D59" s="23" t="s">
        <v>368</v>
      </c>
      <c r="E59" s="19" t="s">
        <v>369</v>
      </c>
      <c r="F59" s="24" t="s">
        <v>451</v>
      </c>
      <c r="G59" s="17" t="str">
        <f t="shared" si="3"/>
        <v>2980</v>
      </c>
      <c r="H59">
        <f>VLOOKUP(C59,'Accounting Mapping'!$A:$B,2,FALSE)</f>
        <v>2030</v>
      </c>
      <c r="I59" t="s">
        <v>7</v>
      </c>
      <c r="K59" t="str">
        <f t="shared" si="4"/>
        <v>Tap &amp; Bottle-Card Payment Clearing</v>
      </c>
      <c r="L59" s="16" t="str">
        <f t="shared" si="5"/>
        <v>$2,098.81</v>
      </c>
    </row>
    <row r="60" spans="1:12" x14ac:dyDescent="0.25">
      <c r="A60" s="18" t="s">
        <v>360</v>
      </c>
      <c r="B60" s="18" t="s">
        <v>360</v>
      </c>
      <c r="C60" s="19" t="s">
        <v>447</v>
      </c>
      <c r="D60" s="23" t="s">
        <v>371</v>
      </c>
      <c r="E60" s="19" t="s">
        <v>372</v>
      </c>
      <c r="F60" s="24" t="s">
        <v>452</v>
      </c>
      <c r="G60" s="17" t="str">
        <f t="shared" si="3"/>
        <v>8760</v>
      </c>
      <c r="H60">
        <f>VLOOKUP(C60,'Accounting Mapping'!$A:$B,2,FALSE)</f>
        <v>2030</v>
      </c>
      <c r="I60" t="s">
        <v>7</v>
      </c>
      <c r="K60" t="str">
        <f t="shared" si="4"/>
        <v>Tap &amp; Bottle-Payment Charges</v>
      </c>
      <c r="L60" s="16" t="str">
        <f t="shared" si="5"/>
        <v>$18.75</v>
      </c>
    </row>
    <row r="61" spans="1:12" x14ac:dyDescent="0.25">
      <c r="A61" s="18" t="s">
        <v>360</v>
      </c>
      <c r="B61" s="18" t="s">
        <v>360</v>
      </c>
      <c r="C61" s="19" t="s">
        <v>447</v>
      </c>
      <c r="D61" s="23" t="s">
        <v>374</v>
      </c>
      <c r="E61" s="19" t="s">
        <v>375</v>
      </c>
      <c r="F61" s="24" t="s">
        <v>453</v>
      </c>
      <c r="G61" s="17" t="str">
        <f t="shared" si="3"/>
        <v>5840</v>
      </c>
      <c r="H61">
        <f>VLOOKUP(C61,'Accounting Mapping'!$A:$B,2,FALSE)</f>
        <v>2030</v>
      </c>
      <c r="I61" t="s">
        <v>7</v>
      </c>
      <c r="K61" t="str">
        <f t="shared" si="4"/>
        <v>Tap &amp; Bottle-Tips</v>
      </c>
      <c r="L61" s="16" t="str">
        <f t="shared" si="5"/>
        <v>-$229.06</v>
      </c>
    </row>
    <row r="62" spans="1:12" x14ac:dyDescent="0.25">
      <c r="A62" s="18" t="s">
        <v>360</v>
      </c>
      <c r="B62" s="18" t="s">
        <v>360</v>
      </c>
      <c r="C62" s="19" t="s">
        <v>447</v>
      </c>
      <c r="D62" s="23" t="s">
        <v>393</v>
      </c>
      <c r="E62" s="19" t="s">
        <v>394</v>
      </c>
      <c r="F62" s="24" t="s">
        <v>454</v>
      </c>
      <c r="G62" s="17" t="str">
        <f t="shared" si="3"/>
        <v>6102</v>
      </c>
      <c r="H62">
        <f>VLOOKUP(C62,'Accounting Mapping'!$A:$B,2,FALSE)</f>
        <v>2030</v>
      </c>
      <c r="I62" t="s">
        <v>7</v>
      </c>
      <c r="K62" t="str">
        <f t="shared" si="4"/>
        <v>Tap &amp; Bottle-Beer Sales</v>
      </c>
      <c r="L62" s="16" t="str">
        <f t="shared" si="5"/>
        <v>-$26.66</v>
      </c>
    </row>
    <row r="63" spans="1:12" x14ac:dyDescent="0.25">
      <c r="A63" s="18" t="s">
        <v>360</v>
      </c>
      <c r="B63" s="18" t="s">
        <v>360</v>
      </c>
      <c r="C63" s="19" t="s">
        <v>447</v>
      </c>
      <c r="D63" s="23" t="s">
        <v>396</v>
      </c>
      <c r="E63" s="19" t="s">
        <v>397</v>
      </c>
      <c r="F63" s="24" t="s">
        <v>455</v>
      </c>
      <c r="G63" s="17" t="str">
        <f t="shared" si="3"/>
        <v>6103</v>
      </c>
      <c r="H63">
        <f>VLOOKUP(C63,'Accounting Mapping'!$A:$B,2,FALSE)</f>
        <v>2030</v>
      </c>
      <c r="I63" t="s">
        <v>7</v>
      </c>
      <c r="K63" t="str">
        <f t="shared" si="4"/>
        <v>Tap &amp; Bottle-Wine Sales</v>
      </c>
      <c r="L63" s="16" t="str">
        <f t="shared" si="5"/>
        <v>-$1,414.56</v>
      </c>
    </row>
    <row r="64" spans="1:12" x14ac:dyDescent="0.25">
      <c r="A64" s="18" t="s">
        <v>360</v>
      </c>
      <c r="B64" s="18" t="s">
        <v>360</v>
      </c>
      <c r="C64" s="19" t="s">
        <v>456</v>
      </c>
      <c r="D64" s="23" t="s">
        <v>384</v>
      </c>
      <c r="E64" s="19" t="s">
        <v>385</v>
      </c>
      <c r="F64" s="24" t="s">
        <v>457</v>
      </c>
      <c r="G64" s="17" t="str">
        <f t="shared" si="3"/>
        <v>6101</v>
      </c>
      <c r="H64">
        <f>VLOOKUP(C64,'Accounting Mapping'!$A:$B,2,FALSE)</f>
        <v>4000</v>
      </c>
      <c r="I64" t="s">
        <v>7</v>
      </c>
      <c r="K64" t="str">
        <f t="shared" si="4"/>
        <v>The Social-Liquor Sales</v>
      </c>
      <c r="L64" s="16" t="str">
        <f t="shared" si="5"/>
        <v>-$268.39</v>
      </c>
    </row>
    <row r="65" spans="1:12" x14ac:dyDescent="0.25">
      <c r="A65" s="18" t="s">
        <v>360</v>
      </c>
      <c r="B65" s="18" t="s">
        <v>360</v>
      </c>
      <c r="C65" s="19" t="s">
        <v>456</v>
      </c>
      <c r="D65" s="23" t="s">
        <v>365</v>
      </c>
      <c r="E65" s="19" t="s">
        <v>366</v>
      </c>
      <c r="F65" s="24" t="s">
        <v>458</v>
      </c>
      <c r="G65" s="17" t="str">
        <f t="shared" si="3"/>
        <v>5780</v>
      </c>
      <c r="H65">
        <f>VLOOKUP(C65,'Accounting Mapping'!$A:$B,2,FALSE)</f>
        <v>4000</v>
      </c>
      <c r="I65" t="s">
        <v>7</v>
      </c>
      <c r="K65" t="str">
        <f t="shared" si="4"/>
        <v>The Social-VAT Payable</v>
      </c>
      <c r="L65" s="16" t="str">
        <f t="shared" si="5"/>
        <v>-$267.69</v>
      </c>
    </row>
    <row r="66" spans="1:12" x14ac:dyDescent="0.25">
      <c r="A66" s="18" t="s">
        <v>360</v>
      </c>
      <c r="B66" s="18" t="s">
        <v>360</v>
      </c>
      <c r="C66" s="19" t="s">
        <v>456</v>
      </c>
      <c r="D66" s="23" t="s">
        <v>368</v>
      </c>
      <c r="E66" s="19" t="s">
        <v>369</v>
      </c>
      <c r="F66" s="24" t="s">
        <v>459</v>
      </c>
      <c r="G66" s="17" t="str">
        <f t="shared" ref="G66:G72" si="6">D66</f>
        <v>2980</v>
      </c>
      <c r="H66">
        <f>VLOOKUP(C66,'Accounting Mapping'!$A:$B,2,FALSE)</f>
        <v>4000</v>
      </c>
      <c r="I66" t="s">
        <v>7</v>
      </c>
      <c r="K66" t="str">
        <f t="shared" ref="K66:K72" si="7">C66 &amp; "-" &amp; E66</f>
        <v>The Social-Card Payment Clearing</v>
      </c>
      <c r="L66" s="16" t="str">
        <f t="shared" ref="L66:L72" si="8">F66</f>
        <v>$1,617.24</v>
      </c>
    </row>
    <row r="67" spans="1:12" x14ac:dyDescent="0.25">
      <c r="A67" s="18" t="s">
        <v>360</v>
      </c>
      <c r="B67" s="18" t="s">
        <v>360</v>
      </c>
      <c r="C67" s="19" t="s">
        <v>456</v>
      </c>
      <c r="D67" s="23" t="s">
        <v>371</v>
      </c>
      <c r="E67" s="19" t="s">
        <v>372</v>
      </c>
      <c r="F67" s="24" t="s">
        <v>460</v>
      </c>
      <c r="G67" s="17" t="str">
        <f t="shared" si="6"/>
        <v>8760</v>
      </c>
      <c r="H67">
        <f>VLOOKUP(C67,'Accounting Mapping'!$A:$B,2,FALSE)</f>
        <v>4000</v>
      </c>
      <c r="I67" t="s">
        <v>7</v>
      </c>
      <c r="K67" t="str">
        <f t="shared" si="7"/>
        <v>The Social-Payment Charges</v>
      </c>
      <c r="L67" s="16" t="str">
        <f t="shared" si="8"/>
        <v>$16.67</v>
      </c>
    </row>
    <row r="68" spans="1:12" x14ac:dyDescent="0.25">
      <c r="A68" s="18" t="s">
        <v>360</v>
      </c>
      <c r="B68" s="18" t="s">
        <v>360</v>
      </c>
      <c r="C68" s="19" t="s">
        <v>456</v>
      </c>
      <c r="D68" s="23" t="s">
        <v>374</v>
      </c>
      <c r="E68" s="19" t="s">
        <v>375</v>
      </c>
      <c r="F68" s="24" t="s">
        <v>461</v>
      </c>
      <c r="G68" s="17" t="str">
        <f t="shared" si="6"/>
        <v>5840</v>
      </c>
      <c r="H68">
        <f>VLOOKUP(C68,'Accounting Mapping'!$A:$B,2,FALSE)</f>
        <v>4000</v>
      </c>
      <c r="I68" t="s">
        <v>7</v>
      </c>
      <c r="K68" t="str">
        <f t="shared" si="7"/>
        <v>The Social-Tips</v>
      </c>
      <c r="L68" s="16" t="str">
        <f t="shared" si="8"/>
        <v>-$27.29</v>
      </c>
    </row>
    <row r="69" spans="1:12" x14ac:dyDescent="0.25">
      <c r="A69" s="18" t="s">
        <v>360</v>
      </c>
      <c r="B69" s="18" t="s">
        <v>360</v>
      </c>
      <c r="C69" s="19" t="s">
        <v>456</v>
      </c>
      <c r="D69" s="23" t="s">
        <v>377</v>
      </c>
      <c r="E69" s="19" t="s">
        <v>378</v>
      </c>
      <c r="F69" s="24" t="s">
        <v>462</v>
      </c>
      <c r="G69" s="17" t="str">
        <f t="shared" si="6"/>
        <v>6150</v>
      </c>
      <c r="H69">
        <f>VLOOKUP(C69,'Accounting Mapping'!$A:$B,2,FALSE)</f>
        <v>4000</v>
      </c>
      <c r="I69" t="s">
        <v>7</v>
      </c>
      <c r="K69" t="str">
        <f t="shared" si="7"/>
        <v>The Social-Discounts</v>
      </c>
      <c r="L69" s="16" t="str">
        <f t="shared" si="8"/>
        <v>$146.64</v>
      </c>
    </row>
    <row r="70" spans="1:12" x14ac:dyDescent="0.25">
      <c r="A70" s="18" t="s">
        <v>360</v>
      </c>
      <c r="B70" s="18" t="s">
        <v>360</v>
      </c>
      <c r="C70" s="19" t="s">
        <v>456</v>
      </c>
      <c r="D70" s="23" t="s">
        <v>393</v>
      </c>
      <c r="E70" s="19" t="s">
        <v>394</v>
      </c>
      <c r="F70" s="24" t="s">
        <v>463</v>
      </c>
      <c r="G70" s="17" t="str">
        <f t="shared" si="6"/>
        <v>6102</v>
      </c>
      <c r="H70">
        <f>VLOOKUP(C70,'Accounting Mapping'!$A:$B,2,FALSE)</f>
        <v>4000</v>
      </c>
      <c r="I70" t="s">
        <v>7</v>
      </c>
      <c r="K70" t="str">
        <f t="shared" si="7"/>
        <v>The Social-Beer Sales</v>
      </c>
      <c r="L70" s="16" t="str">
        <f t="shared" si="8"/>
        <v>-$1,121.20</v>
      </c>
    </row>
    <row r="71" spans="1:12" x14ac:dyDescent="0.25">
      <c r="A71" s="18" t="s">
        <v>360</v>
      </c>
      <c r="B71" s="18" t="s">
        <v>360</v>
      </c>
      <c r="C71" s="19" t="s">
        <v>456</v>
      </c>
      <c r="D71" s="23" t="s">
        <v>396</v>
      </c>
      <c r="E71" s="19" t="s">
        <v>397</v>
      </c>
      <c r="F71" s="24" t="s">
        <v>464</v>
      </c>
      <c r="G71" s="17" t="str">
        <f t="shared" si="6"/>
        <v>6103</v>
      </c>
      <c r="H71">
        <f>VLOOKUP(C71,'Accounting Mapping'!$A:$B,2,FALSE)</f>
        <v>4000</v>
      </c>
      <c r="I71" t="s">
        <v>7</v>
      </c>
      <c r="K71" t="str">
        <f t="shared" si="7"/>
        <v>The Social-Wine Sales</v>
      </c>
      <c r="L71" s="16" t="str">
        <f t="shared" si="8"/>
        <v>-$78.89</v>
      </c>
    </row>
    <row r="72" spans="1:12" x14ac:dyDescent="0.25">
      <c r="A72" s="18" t="s">
        <v>360</v>
      </c>
      <c r="B72" s="18" t="s">
        <v>360</v>
      </c>
      <c r="C72" s="19" t="s">
        <v>456</v>
      </c>
      <c r="D72" s="23" t="s">
        <v>380</v>
      </c>
      <c r="E72" s="19" t="s">
        <v>381</v>
      </c>
      <c r="F72" s="24" t="s">
        <v>465</v>
      </c>
      <c r="G72" s="17" t="str">
        <f t="shared" si="6"/>
        <v>6104</v>
      </c>
      <c r="H72">
        <f>VLOOKUP(C72,'Accounting Mapping'!$A:$B,2,FALSE)</f>
        <v>4000</v>
      </c>
      <c r="I72" t="s">
        <v>7</v>
      </c>
      <c r="K72" t="str">
        <f t="shared" si="7"/>
        <v>The Social-Non-Alcoholic Sales</v>
      </c>
      <c r="L72" s="16" t="str">
        <f t="shared" si="8"/>
        <v>-$17.09</v>
      </c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466</v>
      </c>
      <c r="B1">
        <v>2041</v>
      </c>
    </row>
    <row r="2" spans="1:2" x14ac:dyDescent="0.25">
      <c r="A2" s="19" t="s">
        <v>361</v>
      </c>
      <c r="B2">
        <v>2110</v>
      </c>
    </row>
    <row r="3" spans="1:2" x14ac:dyDescent="0.25">
      <c r="A3" s="19" t="s">
        <v>383</v>
      </c>
      <c r="B3">
        <v>2210</v>
      </c>
    </row>
    <row r="4" spans="1:2" x14ac:dyDescent="0.25">
      <c r="A4" s="19" t="s">
        <v>400</v>
      </c>
      <c r="B4">
        <v>2549</v>
      </c>
    </row>
    <row r="5" spans="1:2" x14ac:dyDescent="0.25">
      <c r="A5" s="19" t="s">
        <v>412</v>
      </c>
      <c r="B5">
        <v>2220</v>
      </c>
    </row>
    <row r="6" spans="1:2" x14ac:dyDescent="0.25">
      <c r="A6" s="19" t="s">
        <v>426</v>
      </c>
      <c r="B6">
        <v>2052</v>
      </c>
    </row>
    <row r="7" spans="1:2" x14ac:dyDescent="0.25">
      <c r="A7" s="19" t="s">
        <v>467</v>
      </c>
      <c r="B7">
        <v>2020</v>
      </c>
    </row>
    <row r="8" spans="1:2" x14ac:dyDescent="0.25">
      <c r="A8" s="19" t="s">
        <v>447</v>
      </c>
      <c r="B8">
        <v>2030</v>
      </c>
    </row>
    <row r="9" spans="1:2" x14ac:dyDescent="0.25">
      <c r="A9" s="19" t="s">
        <v>423</v>
      </c>
      <c r="B9">
        <v>3010</v>
      </c>
    </row>
    <row r="10" spans="1:2" x14ac:dyDescent="0.25">
      <c r="A10" s="19" t="s">
        <v>436</v>
      </c>
      <c r="B10">
        <v>3200</v>
      </c>
    </row>
    <row r="11" spans="1:2" x14ac:dyDescent="0.25">
      <c r="A11" s="19" t="s">
        <v>456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opLeftCell="K71" workbookViewId="0">
      <selection activeCell="I75" sqref="I75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468</v>
      </c>
      <c r="B1" s="3" t="s">
        <v>469</v>
      </c>
      <c r="C1" s="3" t="s">
        <v>470</v>
      </c>
      <c r="D1" s="3" t="s">
        <v>471</v>
      </c>
      <c r="E1" s="3" t="s">
        <v>472</v>
      </c>
      <c r="F1" s="3" t="s">
        <v>473</v>
      </c>
      <c r="G1" s="3" t="s">
        <v>474</v>
      </c>
      <c r="H1" s="3" t="s">
        <v>475</v>
      </c>
      <c r="I1" s="3" t="s">
        <v>476</v>
      </c>
      <c r="J1" s="3" t="s">
        <v>477</v>
      </c>
      <c r="K1" s="3" t="s">
        <v>478</v>
      </c>
      <c r="L1" s="3" t="s">
        <v>479</v>
      </c>
      <c r="M1" s="3" t="s">
        <v>480</v>
      </c>
      <c r="N1" s="3" t="s">
        <v>481</v>
      </c>
      <c r="O1" s="3" t="s">
        <v>482</v>
      </c>
      <c r="P1" s="3" t="s">
        <v>483</v>
      </c>
      <c r="Q1" s="3" t="s">
        <v>484</v>
      </c>
      <c r="R1" s="3" t="s">
        <v>485</v>
      </c>
      <c r="S1" s="3" t="s">
        <v>486</v>
      </c>
      <c r="T1" s="3" t="s">
        <v>487</v>
      </c>
      <c r="U1" s="4" t="s">
        <v>488</v>
      </c>
      <c r="V1" s="3" t="s">
        <v>489</v>
      </c>
      <c r="W1" s="3" t="s">
        <v>490</v>
      </c>
      <c r="X1" s="3" t="s">
        <v>491</v>
      </c>
      <c r="Y1" s="3" t="s">
        <v>492</v>
      </c>
      <c r="Z1" s="3" t="s">
        <v>493</v>
      </c>
      <c r="AA1" s="3" t="s">
        <v>494</v>
      </c>
      <c r="AB1" s="3" t="s">
        <v>495</v>
      </c>
      <c r="AC1" s="3" t="s">
        <v>496</v>
      </c>
      <c r="AD1" s="3" t="s">
        <v>497</v>
      </c>
      <c r="AE1" s="3" t="s">
        <v>498</v>
      </c>
      <c r="AF1" s="3" t="s">
        <v>499</v>
      </c>
      <c r="AG1" s="3" t="s">
        <v>500</v>
      </c>
      <c r="AH1" s="3" t="s">
        <v>501</v>
      </c>
      <c r="AI1" s="3" t="s">
        <v>502</v>
      </c>
      <c r="AJ1" s="3" t="s">
        <v>503</v>
      </c>
    </row>
    <row r="2" spans="1:36" s="6" customFormat="1" ht="324" customHeight="1" x14ac:dyDescent="0.25">
      <c r="A2" s="5" t="s">
        <v>504</v>
      </c>
      <c r="B2" s="5" t="s">
        <v>505</v>
      </c>
      <c r="C2" s="5" t="s">
        <v>506</v>
      </c>
      <c r="D2" s="5" t="s">
        <v>507</v>
      </c>
      <c r="E2" s="5" t="s">
        <v>508</v>
      </c>
      <c r="F2" s="5" t="s">
        <v>509</v>
      </c>
      <c r="G2" s="5" t="s">
        <v>510</v>
      </c>
      <c r="H2" s="5" t="s">
        <v>511</v>
      </c>
      <c r="I2" s="5" t="s">
        <v>512</v>
      </c>
      <c r="J2" s="5" t="s">
        <v>513</v>
      </c>
      <c r="K2" s="5" t="s">
        <v>514</v>
      </c>
      <c r="L2" s="5" t="s">
        <v>515</v>
      </c>
      <c r="M2" s="5" t="s">
        <v>516</v>
      </c>
      <c r="N2" s="5" t="s">
        <v>517</v>
      </c>
      <c r="O2" s="5" t="s">
        <v>518</v>
      </c>
      <c r="P2" s="5" t="s">
        <v>519</v>
      </c>
      <c r="Q2" s="5" t="s">
        <v>520</v>
      </c>
      <c r="R2" s="5" t="s">
        <v>521</v>
      </c>
      <c r="S2" s="5" t="s">
        <v>522</v>
      </c>
      <c r="T2" s="5" t="s">
        <v>523</v>
      </c>
      <c r="U2" s="5" t="s">
        <v>524</v>
      </c>
      <c r="V2" s="5" t="s">
        <v>525</v>
      </c>
      <c r="W2" s="5" t="s">
        <v>526</v>
      </c>
      <c r="X2" s="5" t="s">
        <v>527</v>
      </c>
      <c r="Y2" s="5" t="s">
        <v>528</v>
      </c>
      <c r="Z2" s="5" t="s">
        <v>529</v>
      </c>
      <c r="AA2" s="5" t="s">
        <v>530</v>
      </c>
      <c r="AB2" s="5" t="s">
        <v>531</v>
      </c>
      <c r="AC2" s="5" t="s">
        <v>532</v>
      </c>
      <c r="AD2" s="5" t="s">
        <v>533</v>
      </c>
      <c r="AE2" s="5" t="s">
        <v>534</v>
      </c>
      <c r="AF2" s="5" t="s">
        <v>535</v>
      </c>
      <c r="AG2" s="5" t="s">
        <v>536</v>
      </c>
      <c r="AH2" s="5" t="s">
        <v>537</v>
      </c>
      <c r="AI2" s="5" t="s">
        <v>538</v>
      </c>
      <c r="AJ2" s="5" t="s">
        <v>539</v>
      </c>
    </row>
    <row r="3" spans="1:36" customFormat="1" ht="15" customHeight="1" x14ac:dyDescent="0.25">
      <c r="B3" s="7" t="s">
        <v>540</v>
      </c>
      <c r="C3" s="8" t="s">
        <v>541</v>
      </c>
      <c r="E3" s="7" t="s">
        <v>542</v>
      </c>
      <c r="G3" s="7" t="s">
        <v>121</v>
      </c>
      <c r="H3" s="9" t="s">
        <v>362</v>
      </c>
      <c r="I3" s="9" t="s">
        <v>543</v>
      </c>
      <c r="J3" s="7" t="s">
        <v>7</v>
      </c>
      <c r="L3" s="7" t="s">
        <v>544</v>
      </c>
      <c r="M3" s="7" t="s">
        <v>545</v>
      </c>
      <c r="O3" s="7" t="s">
        <v>546</v>
      </c>
      <c r="W3" t="s">
        <v>547</v>
      </c>
      <c r="X3" t="s">
        <v>548</v>
      </c>
      <c r="AB3" t="s">
        <v>549</v>
      </c>
      <c r="AC3" s="7" t="s">
        <v>88</v>
      </c>
      <c r="AJ3" t="s">
        <v>121</v>
      </c>
    </row>
    <row r="4" spans="1:36" customFormat="1" ht="15" customHeight="1" x14ac:dyDescent="0.25">
      <c r="B4" s="7" t="s">
        <v>540</v>
      </c>
      <c r="C4" s="8" t="s">
        <v>541</v>
      </c>
      <c r="E4" s="7" t="s">
        <v>542</v>
      </c>
      <c r="G4" s="7" t="s">
        <v>103</v>
      </c>
      <c r="H4" s="9" t="s">
        <v>362</v>
      </c>
      <c r="I4" s="9" t="s">
        <v>550</v>
      </c>
      <c r="J4" s="7" t="s">
        <v>7</v>
      </c>
      <c r="L4" s="7" t="s">
        <v>551</v>
      </c>
      <c r="M4" s="7" t="s">
        <v>552</v>
      </c>
      <c r="O4" s="7" t="s">
        <v>546</v>
      </c>
      <c r="W4" s="7" t="s">
        <v>547</v>
      </c>
      <c r="X4" s="7" t="s">
        <v>548</v>
      </c>
      <c r="AB4" s="7" t="s">
        <v>549</v>
      </c>
      <c r="AC4" s="7" t="s">
        <v>92</v>
      </c>
      <c r="AJ4" s="7" t="s">
        <v>121</v>
      </c>
    </row>
    <row r="5" spans="1:36" customFormat="1" ht="15" customHeight="1" x14ac:dyDescent="0.25">
      <c r="B5" s="7" t="s">
        <v>540</v>
      </c>
      <c r="C5" s="8" t="s">
        <v>541</v>
      </c>
      <c r="E5" s="7" t="s">
        <v>542</v>
      </c>
      <c r="G5" s="7" t="s">
        <v>109</v>
      </c>
      <c r="H5" s="9" t="s">
        <v>362</v>
      </c>
      <c r="I5" s="9" t="s">
        <v>553</v>
      </c>
      <c r="J5" s="7" t="s">
        <v>7</v>
      </c>
      <c r="L5" s="7" t="s">
        <v>554</v>
      </c>
      <c r="M5" s="7" t="s">
        <v>555</v>
      </c>
      <c r="O5" s="7" t="s">
        <v>546</v>
      </c>
      <c r="W5" s="7" t="s">
        <v>547</v>
      </c>
      <c r="X5" s="7" t="s">
        <v>548</v>
      </c>
      <c r="AB5" s="7" t="s">
        <v>549</v>
      </c>
      <c r="AC5" s="7" t="s">
        <v>97</v>
      </c>
      <c r="AJ5" s="7" t="s">
        <v>121</v>
      </c>
    </row>
    <row r="6" spans="1:36" customFormat="1" ht="15" customHeight="1" x14ac:dyDescent="0.25">
      <c r="B6" s="7" t="s">
        <v>540</v>
      </c>
      <c r="C6" s="8" t="s">
        <v>541</v>
      </c>
      <c r="E6" s="7" t="s">
        <v>542</v>
      </c>
      <c r="G6" s="7" t="s">
        <v>160</v>
      </c>
      <c r="H6" s="9" t="s">
        <v>362</v>
      </c>
      <c r="I6" s="9" t="s">
        <v>556</v>
      </c>
      <c r="J6" s="7" t="s">
        <v>7</v>
      </c>
      <c r="L6" s="7" t="s">
        <v>557</v>
      </c>
      <c r="M6" s="7" t="s">
        <v>558</v>
      </c>
      <c r="O6" s="7" t="s">
        <v>546</v>
      </c>
      <c r="W6" s="7" t="s">
        <v>547</v>
      </c>
      <c r="X6" s="7" t="s">
        <v>548</v>
      </c>
      <c r="AB6" s="7" t="s">
        <v>549</v>
      </c>
      <c r="AC6" s="7" t="s">
        <v>100</v>
      </c>
      <c r="AJ6" s="7" t="s">
        <v>121</v>
      </c>
    </row>
    <row r="7" spans="1:36" customFormat="1" ht="15" customHeight="1" x14ac:dyDescent="0.25">
      <c r="B7" s="7" t="s">
        <v>540</v>
      </c>
      <c r="C7" s="8" t="s">
        <v>541</v>
      </c>
      <c r="E7" s="7" t="s">
        <v>542</v>
      </c>
      <c r="G7" s="7" t="s">
        <v>124</v>
      </c>
      <c r="H7" s="9" t="s">
        <v>362</v>
      </c>
      <c r="I7" s="9" t="s">
        <v>559</v>
      </c>
      <c r="J7" s="7" t="s">
        <v>7</v>
      </c>
      <c r="L7" s="7" t="s">
        <v>560</v>
      </c>
      <c r="M7" s="7" t="s">
        <v>561</v>
      </c>
      <c r="O7" s="7" t="s">
        <v>546</v>
      </c>
      <c r="W7" s="7" t="s">
        <v>547</v>
      </c>
      <c r="X7" s="7" t="s">
        <v>548</v>
      </c>
      <c r="AB7" s="7" t="s">
        <v>549</v>
      </c>
      <c r="AC7" s="7" t="s">
        <v>102</v>
      </c>
      <c r="AJ7" s="7" t="s">
        <v>121</v>
      </c>
    </row>
    <row r="8" spans="1:36" customFormat="1" ht="15" customHeight="1" x14ac:dyDescent="0.25">
      <c r="B8" s="7" t="s">
        <v>540</v>
      </c>
      <c r="C8" s="8" t="s">
        <v>541</v>
      </c>
      <c r="E8" s="7" t="s">
        <v>542</v>
      </c>
      <c r="G8" s="7" t="s">
        <v>157</v>
      </c>
      <c r="H8" s="9" t="s">
        <v>362</v>
      </c>
      <c r="I8" s="9" t="s">
        <v>562</v>
      </c>
      <c r="J8" s="7" t="s">
        <v>7</v>
      </c>
      <c r="L8" s="7" t="s">
        <v>563</v>
      </c>
      <c r="M8" s="7" t="s">
        <v>564</v>
      </c>
      <c r="O8" s="7" t="s">
        <v>546</v>
      </c>
      <c r="W8" s="7" t="s">
        <v>547</v>
      </c>
      <c r="X8" s="7" t="s">
        <v>548</v>
      </c>
      <c r="AB8" s="7" t="s">
        <v>549</v>
      </c>
      <c r="AC8" s="7" t="s">
        <v>105</v>
      </c>
      <c r="AJ8" s="7" t="s">
        <v>121</v>
      </c>
    </row>
    <row r="9" spans="1:36" customFormat="1" ht="15" customHeight="1" x14ac:dyDescent="0.25">
      <c r="B9" s="7" t="s">
        <v>540</v>
      </c>
      <c r="C9" s="8" t="s">
        <v>541</v>
      </c>
      <c r="E9" s="7" t="s">
        <v>542</v>
      </c>
      <c r="G9" s="7" t="s">
        <v>198</v>
      </c>
      <c r="H9" s="9" t="s">
        <v>384</v>
      </c>
      <c r="I9" s="9" t="s">
        <v>562</v>
      </c>
      <c r="J9" s="7" t="s">
        <v>7</v>
      </c>
      <c r="L9" s="7" t="s">
        <v>565</v>
      </c>
      <c r="M9" s="7" t="s">
        <v>566</v>
      </c>
      <c r="O9" s="7" t="s">
        <v>546</v>
      </c>
      <c r="W9" s="7" t="s">
        <v>547</v>
      </c>
      <c r="X9" s="7" t="s">
        <v>548</v>
      </c>
      <c r="AB9" s="7" t="s">
        <v>549</v>
      </c>
      <c r="AC9" s="7" t="s">
        <v>108</v>
      </c>
      <c r="AJ9" s="7" t="s">
        <v>121</v>
      </c>
    </row>
    <row r="10" spans="1:36" customFormat="1" ht="15" customHeight="1" x14ac:dyDescent="0.25">
      <c r="B10" s="7" t="s">
        <v>540</v>
      </c>
      <c r="C10" s="8" t="s">
        <v>541</v>
      </c>
      <c r="E10" s="7" t="s">
        <v>542</v>
      </c>
      <c r="G10" s="7" t="s">
        <v>567</v>
      </c>
      <c r="H10" s="9" t="s">
        <v>384</v>
      </c>
      <c r="I10" s="9" t="s">
        <v>568</v>
      </c>
      <c r="J10" s="7" t="s">
        <v>18</v>
      </c>
      <c r="L10" s="7" t="s">
        <v>569</v>
      </c>
      <c r="M10" s="7" t="s">
        <v>570</v>
      </c>
      <c r="O10" s="7" t="s">
        <v>546</v>
      </c>
      <c r="W10" s="7" t="s">
        <v>547</v>
      </c>
      <c r="X10" s="7" t="s">
        <v>548</v>
      </c>
      <c r="AB10" s="7" t="s">
        <v>549</v>
      </c>
      <c r="AC10" s="7" t="s">
        <v>111</v>
      </c>
      <c r="AJ10" s="7" t="s">
        <v>121</v>
      </c>
    </row>
    <row r="11" spans="1:36" customFormat="1" ht="15" customHeight="1" x14ac:dyDescent="0.25">
      <c r="B11" s="7" t="s">
        <v>540</v>
      </c>
      <c r="C11" s="8" t="s">
        <v>541</v>
      </c>
      <c r="E11" s="7" t="s">
        <v>542</v>
      </c>
      <c r="G11" s="7" t="s">
        <v>167</v>
      </c>
      <c r="H11" s="7" t="s">
        <v>384</v>
      </c>
      <c r="I11" s="7" t="s">
        <v>568</v>
      </c>
      <c r="J11" s="7" t="s">
        <v>7</v>
      </c>
      <c r="L11" s="7" t="s">
        <v>571</v>
      </c>
      <c r="M11" s="7" t="s">
        <v>572</v>
      </c>
      <c r="O11" s="7" t="s">
        <v>546</v>
      </c>
      <c r="W11" s="7" t="s">
        <v>547</v>
      </c>
      <c r="X11" s="7" t="s">
        <v>548</v>
      </c>
      <c r="AB11" s="7" t="s">
        <v>549</v>
      </c>
      <c r="AC11" s="7" t="s">
        <v>116</v>
      </c>
      <c r="AJ11" s="7" t="s">
        <v>121</v>
      </c>
    </row>
    <row r="12" spans="1:36" customFormat="1" ht="15" customHeight="1" x14ac:dyDescent="0.25">
      <c r="B12" s="7" t="s">
        <v>540</v>
      </c>
      <c r="C12" s="8" t="s">
        <v>541</v>
      </c>
      <c r="E12" s="7" t="s">
        <v>542</v>
      </c>
      <c r="G12" s="7" t="s">
        <v>203</v>
      </c>
      <c r="H12" s="9" t="s">
        <v>384</v>
      </c>
      <c r="I12" s="9" t="s">
        <v>573</v>
      </c>
      <c r="J12" s="7" t="s">
        <v>7</v>
      </c>
      <c r="L12" s="7" t="s">
        <v>574</v>
      </c>
      <c r="M12" s="7" t="s">
        <v>575</v>
      </c>
      <c r="O12" s="7" t="s">
        <v>546</v>
      </c>
      <c r="W12" s="7" t="s">
        <v>547</v>
      </c>
      <c r="X12" s="7" t="s">
        <v>548</v>
      </c>
      <c r="AB12" s="7" t="s">
        <v>549</v>
      </c>
      <c r="AC12" s="7" t="s">
        <v>119</v>
      </c>
      <c r="AJ12" s="7" t="s">
        <v>121</v>
      </c>
    </row>
    <row r="13" spans="1:36" customFormat="1" ht="15" customHeight="1" x14ac:dyDescent="0.25">
      <c r="B13" s="7" t="s">
        <v>540</v>
      </c>
      <c r="C13" s="8" t="s">
        <v>541</v>
      </c>
      <c r="E13" s="7" t="s">
        <v>542</v>
      </c>
      <c r="G13" s="7" t="s">
        <v>576</v>
      </c>
      <c r="H13" s="9" t="s">
        <v>384</v>
      </c>
      <c r="I13" s="9" t="s">
        <v>559</v>
      </c>
      <c r="J13" s="7" t="s">
        <v>7</v>
      </c>
      <c r="L13" s="7" t="s">
        <v>577</v>
      </c>
      <c r="M13" s="7" t="s">
        <v>578</v>
      </c>
      <c r="O13" s="7" t="s">
        <v>546</v>
      </c>
      <c r="W13" s="7" t="s">
        <v>547</v>
      </c>
      <c r="X13" s="7" t="s">
        <v>548</v>
      </c>
      <c r="AB13" s="7" t="s">
        <v>549</v>
      </c>
      <c r="AC13" s="7" t="s">
        <v>109</v>
      </c>
      <c r="AJ13" s="7" t="s">
        <v>121</v>
      </c>
    </row>
    <row r="14" spans="1:36" customFormat="1" ht="15" customHeight="1" x14ac:dyDescent="0.25">
      <c r="B14" s="7" t="s">
        <v>540</v>
      </c>
      <c r="C14" s="8" t="s">
        <v>541</v>
      </c>
      <c r="E14" s="7" t="s">
        <v>542</v>
      </c>
      <c r="G14" s="7" t="s">
        <v>579</v>
      </c>
      <c r="H14" s="9" t="s">
        <v>384</v>
      </c>
      <c r="I14" s="9" t="s">
        <v>543</v>
      </c>
      <c r="J14" s="7" t="s">
        <v>7</v>
      </c>
      <c r="L14" s="7" t="s">
        <v>580</v>
      </c>
      <c r="M14" s="7" t="s">
        <v>581</v>
      </c>
      <c r="O14" s="7" t="s">
        <v>546</v>
      </c>
      <c r="W14" s="7" t="s">
        <v>547</v>
      </c>
      <c r="X14" s="7" t="s">
        <v>548</v>
      </c>
      <c r="AB14" s="7" t="s">
        <v>549</v>
      </c>
      <c r="AC14" s="7" t="s">
        <v>123</v>
      </c>
      <c r="AJ14" s="7" t="s">
        <v>121</v>
      </c>
    </row>
    <row r="15" spans="1:36" customFormat="1" ht="15" customHeight="1" x14ac:dyDescent="0.25">
      <c r="B15" s="7" t="s">
        <v>540</v>
      </c>
      <c r="C15" s="8" t="s">
        <v>541</v>
      </c>
      <c r="E15" s="7" t="s">
        <v>542</v>
      </c>
      <c r="G15" s="7" t="s">
        <v>582</v>
      </c>
      <c r="H15" s="9" t="s">
        <v>393</v>
      </c>
      <c r="I15" s="9" t="s">
        <v>559</v>
      </c>
      <c r="J15" s="7" t="s">
        <v>7</v>
      </c>
      <c r="L15" s="7" t="s">
        <v>583</v>
      </c>
      <c r="M15" s="7" t="s">
        <v>584</v>
      </c>
      <c r="O15" s="7" t="s">
        <v>546</v>
      </c>
      <c r="W15" s="7" t="s">
        <v>547</v>
      </c>
      <c r="X15" s="7" t="s">
        <v>548</v>
      </c>
      <c r="AB15" s="7" t="s">
        <v>549</v>
      </c>
      <c r="AC15" s="7" t="s">
        <v>126</v>
      </c>
      <c r="AJ15" s="7" t="s">
        <v>121</v>
      </c>
    </row>
    <row r="16" spans="1:36" customFormat="1" ht="15" customHeight="1" x14ac:dyDescent="0.25">
      <c r="B16" s="7" t="s">
        <v>540</v>
      </c>
      <c r="C16" s="8" t="s">
        <v>541</v>
      </c>
      <c r="E16" s="7" t="s">
        <v>542</v>
      </c>
      <c r="G16" s="7" t="s">
        <v>178</v>
      </c>
      <c r="H16" s="9" t="s">
        <v>393</v>
      </c>
      <c r="I16" s="9" t="s">
        <v>573</v>
      </c>
      <c r="J16" s="7" t="s">
        <v>7</v>
      </c>
      <c r="L16" s="7" t="s">
        <v>585</v>
      </c>
      <c r="M16" s="7" t="s">
        <v>586</v>
      </c>
      <c r="O16" s="7" t="s">
        <v>546</v>
      </c>
      <c r="W16" s="7" t="s">
        <v>547</v>
      </c>
      <c r="X16" s="7" t="s">
        <v>548</v>
      </c>
      <c r="AB16" s="7" t="s">
        <v>549</v>
      </c>
      <c r="AC16" s="7" t="s">
        <v>131</v>
      </c>
      <c r="AJ16" s="7" t="s">
        <v>121</v>
      </c>
    </row>
    <row r="17" spans="2:36" customFormat="1" ht="15" customHeight="1" x14ac:dyDescent="0.25">
      <c r="B17" s="7" t="s">
        <v>540</v>
      </c>
      <c r="C17" s="8" t="s">
        <v>541</v>
      </c>
      <c r="E17" s="7" t="s">
        <v>542</v>
      </c>
      <c r="G17" s="7" t="s">
        <v>120</v>
      </c>
      <c r="H17" s="9" t="s">
        <v>393</v>
      </c>
      <c r="I17" s="9" t="s">
        <v>568</v>
      </c>
      <c r="J17" s="7" t="s">
        <v>18</v>
      </c>
      <c r="L17" s="7" t="s">
        <v>587</v>
      </c>
      <c r="M17" s="7" t="s">
        <v>588</v>
      </c>
      <c r="O17" s="7" t="s">
        <v>546</v>
      </c>
      <c r="W17" s="7" t="s">
        <v>547</v>
      </c>
      <c r="X17" s="7" t="s">
        <v>548</v>
      </c>
      <c r="AB17" s="7" t="s">
        <v>549</v>
      </c>
      <c r="AC17" s="7" t="s">
        <v>134</v>
      </c>
      <c r="AJ17" s="7" t="s">
        <v>121</v>
      </c>
    </row>
    <row r="18" spans="2:36" customFormat="1" ht="15" customHeight="1" x14ac:dyDescent="0.25">
      <c r="B18" s="7" t="s">
        <v>540</v>
      </c>
      <c r="C18" s="8" t="s">
        <v>541</v>
      </c>
      <c r="E18" s="7" t="s">
        <v>542</v>
      </c>
      <c r="G18" s="7" t="s">
        <v>98</v>
      </c>
      <c r="H18" s="9" t="s">
        <v>393</v>
      </c>
      <c r="I18" s="9" t="s">
        <v>562</v>
      </c>
      <c r="J18" s="7" t="s">
        <v>7</v>
      </c>
      <c r="L18" s="7" t="s">
        <v>589</v>
      </c>
      <c r="M18" s="7" t="s">
        <v>590</v>
      </c>
      <c r="O18" s="7" t="s">
        <v>546</v>
      </c>
      <c r="W18" s="7" t="s">
        <v>547</v>
      </c>
      <c r="X18" s="7" t="s">
        <v>548</v>
      </c>
      <c r="AB18" s="7" t="s">
        <v>549</v>
      </c>
      <c r="AC18" s="7" t="s">
        <v>137</v>
      </c>
      <c r="AJ18" s="7" t="s">
        <v>121</v>
      </c>
    </row>
    <row r="19" spans="2:36" customFormat="1" ht="15" customHeight="1" x14ac:dyDescent="0.25">
      <c r="B19" s="7" t="s">
        <v>540</v>
      </c>
      <c r="C19" s="8" t="s">
        <v>541</v>
      </c>
      <c r="E19" s="7" t="s">
        <v>542</v>
      </c>
      <c r="G19" s="7" t="s">
        <v>112</v>
      </c>
      <c r="H19" s="9" t="s">
        <v>393</v>
      </c>
      <c r="I19" s="9" t="s">
        <v>568</v>
      </c>
      <c r="J19" s="7" t="s">
        <v>7</v>
      </c>
      <c r="L19" s="7" t="s">
        <v>591</v>
      </c>
      <c r="M19" s="7" t="s">
        <v>592</v>
      </c>
      <c r="O19" s="7" t="s">
        <v>546</v>
      </c>
      <c r="W19" s="7" t="s">
        <v>547</v>
      </c>
      <c r="X19" s="7" t="s">
        <v>548</v>
      </c>
      <c r="AB19" s="7" t="s">
        <v>549</v>
      </c>
      <c r="AC19" s="7" t="s">
        <v>142</v>
      </c>
      <c r="AJ19" s="7" t="s">
        <v>121</v>
      </c>
    </row>
    <row r="20" spans="2:36" customFormat="1" ht="15" customHeight="1" x14ac:dyDescent="0.25">
      <c r="B20" s="7" t="s">
        <v>540</v>
      </c>
      <c r="C20" s="8" t="s">
        <v>541</v>
      </c>
      <c r="E20" s="7" t="s">
        <v>542</v>
      </c>
      <c r="G20" s="7" t="s">
        <v>106</v>
      </c>
      <c r="H20" s="9" t="s">
        <v>393</v>
      </c>
      <c r="I20" s="9" t="s">
        <v>543</v>
      </c>
      <c r="J20" s="7" t="s">
        <v>7</v>
      </c>
      <c r="L20" s="7" t="s">
        <v>593</v>
      </c>
      <c r="M20" s="7" t="s">
        <v>594</v>
      </c>
      <c r="O20" s="7" t="s">
        <v>546</v>
      </c>
      <c r="W20" s="7" t="s">
        <v>547</v>
      </c>
      <c r="X20" s="7" t="s">
        <v>548</v>
      </c>
      <c r="AB20" s="7" t="s">
        <v>549</v>
      </c>
      <c r="AC20" s="7" t="s">
        <v>144</v>
      </c>
      <c r="AJ20" s="7" t="s">
        <v>121</v>
      </c>
    </row>
    <row r="21" spans="2:36" customFormat="1" ht="15" customHeight="1" x14ac:dyDescent="0.25">
      <c r="B21" s="7" t="s">
        <v>540</v>
      </c>
      <c r="C21" s="8" t="s">
        <v>541</v>
      </c>
      <c r="E21" s="7" t="s">
        <v>542</v>
      </c>
      <c r="G21" s="7" t="s">
        <v>595</v>
      </c>
      <c r="H21" s="9" t="s">
        <v>380</v>
      </c>
      <c r="I21" s="9" t="s">
        <v>553</v>
      </c>
      <c r="J21" s="7" t="s">
        <v>7</v>
      </c>
      <c r="L21" s="7" t="s">
        <v>596</v>
      </c>
      <c r="M21" s="7" t="s">
        <v>597</v>
      </c>
      <c r="O21" s="7" t="s">
        <v>546</v>
      </c>
      <c r="W21" s="7" t="s">
        <v>547</v>
      </c>
      <c r="X21" s="7" t="s">
        <v>548</v>
      </c>
      <c r="AB21" s="7" t="s">
        <v>549</v>
      </c>
      <c r="AC21" s="7" t="s">
        <v>149</v>
      </c>
      <c r="AJ21" s="7" t="s">
        <v>121</v>
      </c>
    </row>
    <row r="22" spans="2:36" customFormat="1" ht="15" customHeight="1" x14ac:dyDescent="0.25">
      <c r="B22" s="7" t="s">
        <v>540</v>
      </c>
      <c r="C22" s="8" t="s">
        <v>541</v>
      </c>
      <c r="E22" s="7" t="s">
        <v>542</v>
      </c>
      <c r="G22" s="7" t="s">
        <v>598</v>
      </c>
      <c r="H22" s="9" t="s">
        <v>380</v>
      </c>
      <c r="I22" s="9" t="s">
        <v>556</v>
      </c>
      <c r="J22" s="7" t="s">
        <v>7</v>
      </c>
      <c r="L22" s="7" t="s">
        <v>599</v>
      </c>
      <c r="M22" s="7" t="s">
        <v>600</v>
      </c>
      <c r="O22" s="7" t="s">
        <v>546</v>
      </c>
      <c r="W22" s="7" t="s">
        <v>547</v>
      </c>
      <c r="X22" s="7" t="s">
        <v>548</v>
      </c>
      <c r="AB22" s="7" t="s">
        <v>549</v>
      </c>
      <c r="AC22" s="7" t="s">
        <v>151</v>
      </c>
      <c r="AJ22" s="7" t="s">
        <v>121</v>
      </c>
    </row>
    <row r="23" spans="2:36" customFormat="1" ht="15" customHeight="1" x14ac:dyDescent="0.25">
      <c r="B23" s="7" t="s">
        <v>540</v>
      </c>
      <c r="C23" s="8" t="s">
        <v>541</v>
      </c>
      <c r="E23" s="7" t="s">
        <v>542</v>
      </c>
      <c r="G23" s="7" t="s">
        <v>601</v>
      </c>
      <c r="H23" s="9" t="s">
        <v>380</v>
      </c>
      <c r="I23" s="9" t="s">
        <v>573</v>
      </c>
      <c r="J23" s="7" t="s">
        <v>7</v>
      </c>
      <c r="L23" s="7" t="s">
        <v>602</v>
      </c>
      <c r="M23" s="7" t="s">
        <v>603</v>
      </c>
      <c r="O23" s="7" t="s">
        <v>546</v>
      </c>
      <c r="W23" s="7" t="s">
        <v>547</v>
      </c>
      <c r="X23" s="7" t="s">
        <v>548</v>
      </c>
      <c r="AB23" s="7" t="s">
        <v>549</v>
      </c>
      <c r="AC23" s="7" t="s">
        <v>153</v>
      </c>
      <c r="AJ23" s="7" t="s">
        <v>121</v>
      </c>
    </row>
    <row r="24" spans="2:36" customFormat="1" ht="15" customHeight="1" x14ac:dyDescent="0.25">
      <c r="B24" s="7" t="s">
        <v>540</v>
      </c>
      <c r="C24" s="8" t="s">
        <v>541</v>
      </c>
      <c r="E24" s="7" t="s">
        <v>542</v>
      </c>
      <c r="G24" s="7" t="s">
        <v>604</v>
      </c>
      <c r="H24" s="9" t="s">
        <v>380</v>
      </c>
      <c r="I24" s="9" t="s">
        <v>550</v>
      </c>
      <c r="J24" s="7" t="s">
        <v>7</v>
      </c>
      <c r="L24" s="7" t="s">
        <v>605</v>
      </c>
      <c r="M24" s="7" t="s">
        <v>606</v>
      </c>
      <c r="O24" s="7" t="s">
        <v>546</v>
      </c>
      <c r="W24" s="7" t="s">
        <v>547</v>
      </c>
      <c r="X24" s="7" t="s">
        <v>548</v>
      </c>
      <c r="AB24" s="7" t="s">
        <v>549</v>
      </c>
      <c r="AC24" s="7" t="s">
        <v>155</v>
      </c>
      <c r="AJ24" s="7" t="s">
        <v>121</v>
      </c>
    </row>
    <row r="25" spans="2:36" customFormat="1" ht="15" customHeight="1" x14ac:dyDescent="0.25">
      <c r="B25" s="7" t="s">
        <v>540</v>
      </c>
      <c r="C25" s="8" t="s">
        <v>541</v>
      </c>
      <c r="E25" s="7" t="s">
        <v>542</v>
      </c>
      <c r="G25" s="7" t="s">
        <v>607</v>
      </c>
      <c r="H25" s="9" t="s">
        <v>380</v>
      </c>
      <c r="I25" s="9" t="s">
        <v>608</v>
      </c>
      <c r="J25" s="7" t="s">
        <v>18</v>
      </c>
      <c r="L25" s="7" t="s">
        <v>609</v>
      </c>
      <c r="M25" s="7" t="s">
        <v>91</v>
      </c>
      <c r="O25" s="7" t="s">
        <v>546</v>
      </c>
      <c r="W25" s="7" t="s">
        <v>547</v>
      </c>
      <c r="X25" s="7" t="s">
        <v>548</v>
      </c>
      <c r="AB25" s="7" t="s">
        <v>549</v>
      </c>
      <c r="AC25" s="7" t="s">
        <v>91</v>
      </c>
      <c r="AJ25" s="7" t="s">
        <v>121</v>
      </c>
    </row>
    <row r="26" spans="2:36" customFormat="1" ht="15" customHeight="1" x14ac:dyDescent="0.25">
      <c r="B26" s="7" t="s">
        <v>540</v>
      </c>
      <c r="C26" s="8" t="s">
        <v>541</v>
      </c>
      <c r="E26" s="7" t="s">
        <v>542</v>
      </c>
      <c r="G26" s="7" t="s">
        <v>170</v>
      </c>
      <c r="H26" s="9" t="s">
        <v>380</v>
      </c>
      <c r="I26" s="9" t="s">
        <v>568</v>
      </c>
      <c r="J26" s="7" t="s">
        <v>18</v>
      </c>
      <c r="L26" s="7" t="s">
        <v>610</v>
      </c>
      <c r="M26" s="7" t="s">
        <v>611</v>
      </c>
      <c r="O26" s="7" t="s">
        <v>546</v>
      </c>
      <c r="W26" s="7" t="s">
        <v>547</v>
      </c>
      <c r="X26" s="7" t="s">
        <v>548</v>
      </c>
      <c r="AB26" s="7" t="s">
        <v>549</v>
      </c>
      <c r="AC26" s="7" t="s">
        <v>159</v>
      </c>
      <c r="AJ26" s="7" t="s">
        <v>121</v>
      </c>
    </row>
    <row r="27" spans="2:36" customFormat="1" ht="15" customHeight="1" x14ac:dyDescent="0.25">
      <c r="B27" s="7" t="s">
        <v>540</v>
      </c>
      <c r="C27" s="8" t="s">
        <v>541</v>
      </c>
      <c r="E27" s="7" t="s">
        <v>542</v>
      </c>
      <c r="G27" s="7" t="s">
        <v>352</v>
      </c>
      <c r="H27" s="9" t="s">
        <v>380</v>
      </c>
      <c r="I27" s="9" t="s">
        <v>562</v>
      </c>
      <c r="J27" s="7" t="s">
        <v>7</v>
      </c>
      <c r="L27" s="7" t="s">
        <v>612</v>
      </c>
      <c r="M27" s="7" t="s">
        <v>613</v>
      </c>
      <c r="O27" s="7" t="s">
        <v>546</v>
      </c>
      <c r="W27" s="7" t="s">
        <v>547</v>
      </c>
      <c r="X27" s="7" t="s">
        <v>548</v>
      </c>
      <c r="AB27" s="7" t="s">
        <v>549</v>
      </c>
      <c r="AC27" s="7" t="s">
        <v>162</v>
      </c>
      <c r="AJ27" s="7" t="s">
        <v>121</v>
      </c>
    </row>
    <row r="28" spans="2:36" customFormat="1" ht="15" customHeight="1" x14ac:dyDescent="0.25">
      <c r="B28" s="7" t="s">
        <v>540</v>
      </c>
      <c r="C28" s="8" t="s">
        <v>541</v>
      </c>
      <c r="E28" s="7" t="s">
        <v>542</v>
      </c>
      <c r="G28" s="7" t="s">
        <v>614</v>
      </c>
      <c r="H28" s="9" t="s">
        <v>380</v>
      </c>
      <c r="I28" s="9" t="s">
        <v>543</v>
      </c>
      <c r="J28" s="7" t="s">
        <v>7</v>
      </c>
      <c r="L28" s="7" t="s">
        <v>615</v>
      </c>
      <c r="M28" s="7" t="s">
        <v>616</v>
      </c>
      <c r="O28" s="7" t="s">
        <v>546</v>
      </c>
      <c r="W28" s="7" t="s">
        <v>547</v>
      </c>
      <c r="X28" s="7" t="s">
        <v>548</v>
      </c>
      <c r="AB28" s="7" t="s">
        <v>549</v>
      </c>
      <c r="AC28" s="7" t="s">
        <v>166</v>
      </c>
      <c r="AJ28" s="7" t="s">
        <v>121</v>
      </c>
    </row>
    <row r="29" spans="2:36" customFormat="1" ht="15" customHeight="1" x14ac:dyDescent="0.25">
      <c r="B29" s="7" t="s">
        <v>540</v>
      </c>
      <c r="C29" s="8" t="s">
        <v>541</v>
      </c>
      <c r="E29" s="7" t="s">
        <v>542</v>
      </c>
      <c r="G29" s="7" t="s">
        <v>617</v>
      </c>
      <c r="H29" s="9" t="s">
        <v>380</v>
      </c>
      <c r="I29" s="9" t="s">
        <v>568</v>
      </c>
      <c r="J29" s="7" t="s">
        <v>7</v>
      </c>
      <c r="L29" s="7" t="s">
        <v>618</v>
      </c>
      <c r="M29" s="7" t="s">
        <v>564</v>
      </c>
      <c r="O29" s="7" t="s">
        <v>546</v>
      </c>
      <c r="W29" s="7" t="s">
        <v>547</v>
      </c>
      <c r="X29" s="7" t="s">
        <v>548</v>
      </c>
      <c r="AB29" s="7" t="s">
        <v>549</v>
      </c>
      <c r="AC29" s="7" t="s">
        <v>105</v>
      </c>
      <c r="AJ29" s="7" t="s">
        <v>121</v>
      </c>
    </row>
    <row r="30" spans="2:36" customFormat="1" ht="15" customHeight="1" x14ac:dyDescent="0.25">
      <c r="B30" s="7" t="s">
        <v>540</v>
      </c>
      <c r="C30" s="8" t="s">
        <v>541</v>
      </c>
      <c r="E30" s="7" t="s">
        <v>542</v>
      </c>
      <c r="G30" s="7" t="s">
        <v>194</v>
      </c>
      <c r="H30" s="9" t="s">
        <v>396</v>
      </c>
      <c r="I30" s="9" t="s">
        <v>568</v>
      </c>
      <c r="J30" s="7" t="s">
        <v>18</v>
      </c>
      <c r="L30" s="7" t="s">
        <v>619</v>
      </c>
      <c r="M30" s="7" t="s">
        <v>620</v>
      </c>
      <c r="O30" s="7" t="s">
        <v>546</v>
      </c>
      <c r="W30" s="7" t="s">
        <v>547</v>
      </c>
      <c r="X30" s="7" t="s">
        <v>548</v>
      </c>
      <c r="AB30" s="7" t="s">
        <v>549</v>
      </c>
      <c r="AC30" s="7" t="s">
        <v>169</v>
      </c>
      <c r="AJ30" s="7" t="s">
        <v>121</v>
      </c>
    </row>
    <row r="31" spans="2:36" customFormat="1" ht="15" customHeight="1" x14ac:dyDescent="0.25">
      <c r="B31" s="7" t="s">
        <v>540</v>
      </c>
      <c r="C31" s="8" t="s">
        <v>541</v>
      </c>
      <c r="E31" s="7" t="s">
        <v>542</v>
      </c>
      <c r="G31" s="7" t="s">
        <v>195</v>
      </c>
      <c r="H31" s="9" t="s">
        <v>396</v>
      </c>
      <c r="I31" s="9" t="s">
        <v>573</v>
      </c>
      <c r="J31" s="7" t="s">
        <v>7</v>
      </c>
      <c r="L31" s="7" t="s">
        <v>621</v>
      </c>
      <c r="M31" s="7" t="s">
        <v>622</v>
      </c>
      <c r="O31" s="7" t="s">
        <v>546</v>
      </c>
      <c r="W31" s="7" t="s">
        <v>547</v>
      </c>
      <c r="X31" s="7" t="s">
        <v>548</v>
      </c>
      <c r="AB31" s="7" t="s">
        <v>549</v>
      </c>
      <c r="AC31" s="7" t="s">
        <v>172</v>
      </c>
      <c r="AJ31" s="7" t="s">
        <v>121</v>
      </c>
    </row>
    <row r="32" spans="2:36" customFormat="1" ht="15" customHeight="1" x14ac:dyDescent="0.25">
      <c r="B32" s="7" t="s">
        <v>540</v>
      </c>
      <c r="C32" s="8" t="s">
        <v>541</v>
      </c>
      <c r="E32" s="7" t="s">
        <v>542</v>
      </c>
      <c r="G32" s="7" t="s">
        <v>623</v>
      </c>
      <c r="H32" s="9" t="s">
        <v>396</v>
      </c>
      <c r="I32" s="9" t="s">
        <v>559</v>
      </c>
      <c r="J32" s="7" t="s">
        <v>7</v>
      </c>
      <c r="L32" s="7" t="s">
        <v>624</v>
      </c>
      <c r="M32" s="7" t="s">
        <v>625</v>
      </c>
      <c r="O32" s="7" t="s">
        <v>546</v>
      </c>
      <c r="W32" s="7" t="s">
        <v>547</v>
      </c>
      <c r="X32" s="7" t="s">
        <v>548</v>
      </c>
      <c r="AB32" s="7" t="s">
        <v>549</v>
      </c>
      <c r="AC32" s="7" t="s">
        <v>175</v>
      </c>
      <c r="AJ32" s="7" t="s">
        <v>121</v>
      </c>
    </row>
    <row r="33" spans="2:36" customFormat="1" ht="15" customHeight="1" x14ac:dyDescent="0.25">
      <c r="B33" s="7" t="s">
        <v>540</v>
      </c>
      <c r="C33" s="8" t="s">
        <v>541</v>
      </c>
      <c r="E33" s="7" t="s">
        <v>542</v>
      </c>
      <c r="G33" s="7" t="s">
        <v>214</v>
      </c>
      <c r="H33" s="9" t="s">
        <v>396</v>
      </c>
      <c r="I33" s="9" t="s">
        <v>568</v>
      </c>
      <c r="J33" s="7" t="s">
        <v>7</v>
      </c>
      <c r="L33" s="7" t="s">
        <v>626</v>
      </c>
      <c r="M33" s="7" t="s">
        <v>627</v>
      </c>
      <c r="O33" s="7" t="s">
        <v>546</v>
      </c>
      <c r="W33" s="7" t="s">
        <v>547</v>
      </c>
      <c r="X33" s="7" t="s">
        <v>548</v>
      </c>
      <c r="AB33" s="7" t="s">
        <v>549</v>
      </c>
      <c r="AC33" s="7" t="s">
        <v>177</v>
      </c>
      <c r="AJ33" s="7" t="s">
        <v>121</v>
      </c>
    </row>
    <row r="34" spans="2:36" customFormat="1" ht="15" customHeight="1" x14ac:dyDescent="0.25">
      <c r="B34" s="7" t="s">
        <v>540</v>
      </c>
      <c r="C34" s="8" t="s">
        <v>541</v>
      </c>
      <c r="E34" s="7" t="s">
        <v>542</v>
      </c>
      <c r="G34" s="7" t="s">
        <v>628</v>
      </c>
      <c r="H34" s="9" t="s">
        <v>396</v>
      </c>
      <c r="I34" s="9" t="s">
        <v>550</v>
      </c>
      <c r="J34" s="7" t="s">
        <v>7</v>
      </c>
      <c r="L34" s="7" t="s">
        <v>629</v>
      </c>
      <c r="M34" s="7" t="s">
        <v>630</v>
      </c>
      <c r="O34" s="7" t="s">
        <v>546</v>
      </c>
      <c r="W34" s="7" t="s">
        <v>547</v>
      </c>
      <c r="X34" s="7" t="s">
        <v>548</v>
      </c>
      <c r="AB34" s="7" t="s">
        <v>549</v>
      </c>
      <c r="AC34" s="7" t="s">
        <v>180</v>
      </c>
      <c r="AJ34" s="7" t="s">
        <v>121</v>
      </c>
    </row>
    <row r="35" spans="2:36" customFormat="1" ht="15" customHeight="1" x14ac:dyDescent="0.25">
      <c r="B35" s="7" t="s">
        <v>540</v>
      </c>
      <c r="C35" s="8" t="s">
        <v>541</v>
      </c>
      <c r="E35" s="7" t="s">
        <v>542</v>
      </c>
      <c r="G35" s="7" t="s">
        <v>631</v>
      </c>
      <c r="H35" s="9" t="s">
        <v>396</v>
      </c>
      <c r="I35" s="9" t="s">
        <v>543</v>
      </c>
      <c r="J35" s="7" t="s">
        <v>7</v>
      </c>
      <c r="L35" s="7" t="s">
        <v>632</v>
      </c>
      <c r="M35" s="7" t="s">
        <v>633</v>
      </c>
      <c r="O35" s="7" t="s">
        <v>546</v>
      </c>
      <c r="W35" s="7" t="s">
        <v>547</v>
      </c>
      <c r="X35" s="7" t="s">
        <v>548</v>
      </c>
      <c r="AB35" s="7" t="s">
        <v>549</v>
      </c>
      <c r="AC35" s="7" t="s">
        <v>184</v>
      </c>
      <c r="AJ35" s="7" t="s">
        <v>121</v>
      </c>
    </row>
    <row r="36" spans="2:36" customFormat="1" ht="15" customHeight="1" x14ac:dyDescent="0.25">
      <c r="B36" s="7" t="s">
        <v>540</v>
      </c>
      <c r="C36" s="8" t="s">
        <v>541</v>
      </c>
      <c r="E36" s="7" t="s">
        <v>542</v>
      </c>
      <c r="G36" s="7" t="s">
        <v>206</v>
      </c>
      <c r="H36" s="9" t="s">
        <v>396</v>
      </c>
      <c r="I36" s="9" t="s">
        <v>562</v>
      </c>
      <c r="J36" s="7" t="s">
        <v>7</v>
      </c>
      <c r="L36" s="7" t="s">
        <v>634</v>
      </c>
      <c r="M36" s="7" t="s">
        <v>635</v>
      </c>
      <c r="O36" s="7" t="s">
        <v>546</v>
      </c>
      <c r="W36" s="7" t="s">
        <v>547</v>
      </c>
      <c r="X36" s="7" t="s">
        <v>548</v>
      </c>
      <c r="AB36" s="7" t="s">
        <v>549</v>
      </c>
      <c r="AC36" s="7" t="s">
        <v>186</v>
      </c>
      <c r="AJ36" s="7" t="s">
        <v>121</v>
      </c>
    </row>
    <row r="37" spans="2:36" customFormat="1" ht="15" customHeight="1" x14ac:dyDescent="0.25">
      <c r="B37" s="7" t="s">
        <v>540</v>
      </c>
      <c r="C37" s="8" t="s">
        <v>541</v>
      </c>
      <c r="E37" s="7" t="s">
        <v>542</v>
      </c>
      <c r="G37" s="7" t="s">
        <v>636</v>
      </c>
      <c r="H37" s="9" t="s">
        <v>380</v>
      </c>
      <c r="I37" s="9" t="s">
        <v>553</v>
      </c>
      <c r="J37" s="7" t="s">
        <v>7</v>
      </c>
      <c r="L37" s="7" t="s">
        <v>637</v>
      </c>
      <c r="M37" s="7" t="s">
        <v>91</v>
      </c>
      <c r="O37" s="7" t="s">
        <v>546</v>
      </c>
      <c r="W37" s="7" t="s">
        <v>547</v>
      </c>
      <c r="X37" s="7" t="s">
        <v>548</v>
      </c>
      <c r="AB37" s="7" t="s">
        <v>549</v>
      </c>
      <c r="AC37" s="7" t="s">
        <v>91</v>
      </c>
      <c r="AJ37" s="7" t="s">
        <v>121</v>
      </c>
    </row>
    <row r="38" spans="2:36" customFormat="1" ht="15" customHeight="1" x14ac:dyDescent="0.25">
      <c r="B38" s="7" t="s">
        <v>540</v>
      </c>
      <c r="C38" s="8" t="s">
        <v>541</v>
      </c>
      <c r="E38" s="7" t="s">
        <v>542</v>
      </c>
      <c r="G38" s="7" t="s">
        <v>638</v>
      </c>
      <c r="H38" s="9" t="s">
        <v>384</v>
      </c>
      <c r="I38" s="9" t="s">
        <v>573</v>
      </c>
      <c r="J38" s="7" t="s">
        <v>7</v>
      </c>
      <c r="L38" s="7" t="s">
        <v>639</v>
      </c>
      <c r="M38" s="7" t="s">
        <v>640</v>
      </c>
      <c r="O38" s="7" t="s">
        <v>546</v>
      </c>
      <c r="W38" s="7" t="s">
        <v>547</v>
      </c>
      <c r="X38" s="7" t="s">
        <v>548</v>
      </c>
      <c r="AB38" s="7" t="s">
        <v>549</v>
      </c>
      <c r="AC38" s="7" t="s">
        <v>190</v>
      </c>
      <c r="AJ38" s="7" t="s">
        <v>121</v>
      </c>
    </row>
    <row r="39" spans="2:36" customFormat="1" ht="15" customHeight="1" x14ac:dyDescent="0.25">
      <c r="B39" s="7" t="s">
        <v>540</v>
      </c>
      <c r="C39" s="8" t="s">
        <v>541</v>
      </c>
      <c r="E39" s="7" t="s">
        <v>542</v>
      </c>
      <c r="G39" s="7" t="s">
        <v>641</v>
      </c>
      <c r="H39" s="9" t="s">
        <v>384</v>
      </c>
      <c r="I39" s="9" t="s">
        <v>550</v>
      </c>
      <c r="J39" s="7" t="s">
        <v>7</v>
      </c>
      <c r="L39" s="7" t="s">
        <v>642</v>
      </c>
      <c r="M39" s="7" t="s">
        <v>643</v>
      </c>
      <c r="O39" s="7" t="s">
        <v>546</v>
      </c>
      <c r="W39" s="7" t="s">
        <v>547</v>
      </c>
      <c r="X39" s="7" t="s">
        <v>548</v>
      </c>
      <c r="AB39" s="7" t="s">
        <v>549</v>
      </c>
      <c r="AC39" s="7" t="s">
        <v>192</v>
      </c>
      <c r="AJ39" s="7" t="s">
        <v>121</v>
      </c>
    </row>
    <row r="40" spans="2:36" customFormat="1" ht="15" customHeight="1" x14ac:dyDescent="0.25">
      <c r="B40" s="7" t="s">
        <v>540</v>
      </c>
      <c r="C40" s="8" t="s">
        <v>541</v>
      </c>
      <c r="E40" s="7" t="s">
        <v>542</v>
      </c>
      <c r="G40" s="7" t="s">
        <v>188</v>
      </c>
      <c r="H40" s="9" t="s">
        <v>384</v>
      </c>
      <c r="I40" s="9" t="s">
        <v>568</v>
      </c>
      <c r="J40" s="7" t="s">
        <v>7</v>
      </c>
      <c r="L40" s="7" t="s">
        <v>644</v>
      </c>
      <c r="M40" s="7" t="s">
        <v>645</v>
      </c>
      <c r="O40" s="7" t="s">
        <v>546</v>
      </c>
      <c r="W40" s="7" t="s">
        <v>547</v>
      </c>
      <c r="X40" s="7" t="s">
        <v>548</v>
      </c>
      <c r="AB40" s="7" t="s">
        <v>549</v>
      </c>
      <c r="AC40" s="7" t="s">
        <v>194</v>
      </c>
      <c r="AJ40" s="7" t="s">
        <v>121</v>
      </c>
    </row>
    <row r="41" spans="2:36" customFormat="1" ht="15" customHeight="1" x14ac:dyDescent="0.25">
      <c r="B41" s="7" t="s">
        <v>540</v>
      </c>
      <c r="C41" s="8" t="s">
        <v>541</v>
      </c>
      <c r="E41" s="7" t="s">
        <v>542</v>
      </c>
      <c r="G41" s="7" t="s">
        <v>646</v>
      </c>
      <c r="H41" s="9" t="s">
        <v>384</v>
      </c>
      <c r="I41" s="9" t="s">
        <v>562</v>
      </c>
      <c r="J41" s="7" t="s">
        <v>7</v>
      </c>
      <c r="L41" s="7" t="s">
        <v>647</v>
      </c>
      <c r="M41" s="7" t="s">
        <v>648</v>
      </c>
      <c r="O41" s="7" t="s">
        <v>546</v>
      </c>
      <c r="W41" s="7" t="s">
        <v>547</v>
      </c>
      <c r="X41" s="7" t="s">
        <v>548</v>
      </c>
      <c r="AB41" s="7" t="s">
        <v>549</v>
      </c>
      <c r="AC41" s="7" t="s">
        <v>197</v>
      </c>
      <c r="AJ41" s="7" t="s">
        <v>121</v>
      </c>
    </row>
    <row r="42" spans="2:36" customFormat="1" ht="15" customHeight="1" x14ac:dyDescent="0.25">
      <c r="B42" s="7" t="s">
        <v>540</v>
      </c>
      <c r="C42" s="8" t="s">
        <v>541</v>
      </c>
      <c r="E42" s="7" t="s">
        <v>542</v>
      </c>
      <c r="G42" s="7" t="s">
        <v>649</v>
      </c>
      <c r="H42" s="9" t="s">
        <v>384</v>
      </c>
      <c r="I42" s="9" t="s">
        <v>543</v>
      </c>
      <c r="J42" s="7" t="s">
        <v>7</v>
      </c>
      <c r="L42" s="7" t="s">
        <v>650</v>
      </c>
      <c r="M42" s="7" t="s">
        <v>651</v>
      </c>
      <c r="O42" s="7" t="s">
        <v>546</v>
      </c>
      <c r="W42" s="7" t="s">
        <v>547</v>
      </c>
      <c r="X42" s="7" t="s">
        <v>548</v>
      </c>
      <c r="AB42" s="7" t="s">
        <v>549</v>
      </c>
      <c r="AC42" s="7" t="s">
        <v>200</v>
      </c>
      <c r="AJ42" s="7" t="s">
        <v>121</v>
      </c>
    </row>
    <row r="43" spans="2:36" customFormat="1" ht="15" customHeight="1" x14ac:dyDescent="0.25">
      <c r="B43" s="7" t="s">
        <v>540</v>
      </c>
      <c r="C43" s="8" t="s">
        <v>541</v>
      </c>
      <c r="E43" s="7" t="s">
        <v>542</v>
      </c>
      <c r="G43" s="7" t="s">
        <v>652</v>
      </c>
      <c r="H43" s="9" t="s">
        <v>384</v>
      </c>
      <c r="I43" s="9" t="s">
        <v>556</v>
      </c>
      <c r="J43" s="7" t="s">
        <v>7</v>
      </c>
      <c r="L43" s="7" t="s">
        <v>653</v>
      </c>
      <c r="M43" s="7" t="s">
        <v>654</v>
      </c>
      <c r="O43" s="7" t="s">
        <v>546</v>
      </c>
      <c r="W43" s="7" t="s">
        <v>547</v>
      </c>
      <c r="X43" s="7" t="s">
        <v>548</v>
      </c>
      <c r="AB43" s="7" t="s">
        <v>549</v>
      </c>
      <c r="AC43" s="7" t="s">
        <v>202</v>
      </c>
      <c r="AJ43" s="7" t="s">
        <v>121</v>
      </c>
    </row>
    <row r="44" spans="2:36" customFormat="1" ht="15" customHeight="1" x14ac:dyDescent="0.25">
      <c r="B44" s="7" t="s">
        <v>540</v>
      </c>
      <c r="C44" s="8" t="s">
        <v>541</v>
      </c>
      <c r="E44" s="7" t="s">
        <v>542</v>
      </c>
      <c r="G44" s="7" t="s">
        <v>655</v>
      </c>
      <c r="H44" s="9" t="s">
        <v>410</v>
      </c>
      <c r="I44" s="9" t="s">
        <v>656</v>
      </c>
      <c r="J44" s="7" t="s">
        <v>7</v>
      </c>
      <c r="L44" s="7" t="s">
        <v>657</v>
      </c>
      <c r="M44" s="7" t="s">
        <v>658</v>
      </c>
      <c r="O44" s="7" t="s">
        <v>546</v>
      </c>
      <c r="W44" s="7" t="s">
        <v>547</v>
      </c>
      <c r="X44" s="7" t="s">
        <v>548</v>
      </c>
      <c r="AB44" s="7" t="s">
        <v>549</v>
      </c>
      <c r="AC44" s="7" t="s">
        <v>205</v>
      </c>
      <c r="AJ44" s="7" t="s">
        <v>121</v>
      </c>
    </row>
    <row r="45" spans="2:36" customFormat="1" ht="15" customHeight="1" x14ac:dyDescent="0.25">
      <c r="B45" s="7" t="s">
        <v>540</v>
      </c>
      <c r="C45" s="8" t="s">
        <v>541</v>
      </c>
      <c r="E45" s="7" t="s">
        <v>542</v>
      </c>
      <c r="G45" s="7" t="s">
        <v>659</v>
      </c>
      <c r="H45" s="9" t="s">
        <v>410</v>
      </c>
      <c r="I45" s="9" t="s">
        <v>656</v>
      </c>
      <c r="J45" s="7" t="s">
        <v>7</v>
      </c>
      <c r="L45" s="7" t="s">
        <v>660</v>
      </c>
      <c r="M45" s="7" t="s">
        <v>661</v>
      </c>
      <c r="O45" s="7" t="s">
        <v>546</v>
      </c>
      <c r="W45" s="7" t="s">
        <v>547</v>
      </c>
      <c r="X45" s="7" t="s">
        <v>548</v>
      </c>
      <c r="AB45" s="7" t="s">
        <v>549</v>
      </c>
      <c r="AC45" s="7" t="s">
        <v>208</v>
      </c>
      <c r="AJ45" s="7" t="s">
        <v>121</v>
      </c>
    </row>
    <row r="46" spans="2:36" customFormat="1" ht="15" customHeight="1" x14ac:dyDescent="0.25">
      <c r="B46" s="7" t="s">
        <v>540</v>
      </c>
      <c r="C46" s="8" t="s">
        <v>541</v>
      </c>
      <c r="E46" s="7" t="s">
        <v>542</v>
      </c>
      <c r="G46" s="7" t="s">
        <v>662</v>
      </c>
      <c r="H46" s="9" t="s">
        <v>410</v>
      </c>
      <c r="I46" s="9" t="s">
        <v>656</v>
      </c>
      <c r="J46" s="7" t="s">
        <v>7</v>
      </c>
      <c r="L46" s="7" t="s">
        <v>663</v>
      </c>
      <c r="M46" s="7" t="s">
        <v>664</v>
      </c>
      <c r="O46" s="7" t="s">
        <v>546</v>
      </c>
      <c r="W46" s="7" t="s">
        <v>547</v>
      </c>
      <c r="X46" s="7" t="s">
        <v>548</v>
      </c>
      <c r="AB46" s="7" t="s">
        <v>549</v>
      </c>
      <c r="AC46" s="7" t="s">
        <v>213</v>
      </c>
      <c r="AJ46" s="7" t="s">
        <v>121</v>
      </c>
    </row>
    <row r="47" spans="2:36" customFormat="1" ht="15" customHeight="1" x14ac:dyDescent="0.25">
      <c r="B47" s="7" t="s">
        <v>540</v>
      </c>
      <c r="C47" s="8" t="s">
        <v>541</v>
      </c>
      <c r="E47" s="7" t="s">
        <v>542</v>
      </c>
      <c r="G47" s="7" t="s">
        <v>665</v>
      </c>
      <c r="H47" s="9" t="s">
        <v>410</v>
      </c>
      <c r="I47" s="9" t="s">
        <v>656</v>
      </c>
      <c r="J47" s="7" t="s">
        <v>7</v>
      </c>
      <c r="L47" s="7" t="s">
        <v>666</v>
      </c>
      <c r="M47" s="7" t="s">
        <v>667</v>
      </c>
      <c r="O47" s="7" t="s">
        <v>546</v>
      </c>
      <c r="W47" s="7" t="s">
        <v>547</v>
      </c>
      <c r="X47" s="7" t="s">
        <v>548</v>
      </c>
      <c r="AB47" s="7" t="s">
        <v>549</v>
      </c>
      <c r="AC47" s="7" t="s">
        <v>216</v>
      </c>
      <c r="AJ47" s="7" t="s">
        <v>121</v>
      </c>
    </row>
    <row r="48" spans="2:36" customFormat="1" ht="15" customHeight="1" x14ac:dyDescent="0.25">
      <c r="B48" s="7" t="s">
        <v>540</v>
      </c>
      <c r="C48" s="8" t="s">
        <v>541</v>
      </c>
      <c r="E48" s="7" t="s">
        <v>542</v>
      </c>
      <c r="G48" s="7" t="s">
        <v>668</v>
      </c>
      <c r="H48" s="9" t="s">
        <v>410</v>
      </c>
      <c r="I48" s="9" t="s">
        <v>556</v>
      </c>
      <c r="J48" s="7" t="s">
        <v>7</v>
      </c>
      <c r="L48" s="7" t="s">
        <v>669</v>
      </c>
      <c r="M48" s="7" t="s">
        <v>670</v>
      </c>
      <c r="O48" s="7" t="s">
        <v>546</v>
      </c>
      <c r="W48" s="7" t="s">
        <v>547</v>
      </c>
      <c r="X48" s="7" t="s">
        <v>548</v>
      </c>
      <c r="AB48" s="7" t="s">
        <v>549</v>
      </c>
      <c r="AC48" s="7" t="s">
        <v>218</v>
      </c>
      <c r="AJ48" s="7" t="s">
        <v>121</v>
      </c>
    </row>
    <row r="49" spans="2:15" customFormat="1" ht="15" customHeight="1" x14ac:dyDescent="0.25">
      <c r="B49" s="7" t="s">
        <v>540</v>
      </c>
      <c r="C49" s="8" t="s">
        <v>541</v>
      </c>
      <c r="E49" s="7" t="s">
        <v>542</v>
      </c>
      <c r="G49" s="7" t="s">
        <v>671</v>
      </c>
      <c r="H49" s="9" t="s">
        <v>672</v>
      </c>
      <c r="I49" s="9" t="s">
        <v>673</v>
      </c>
      <c r="J49" s="7" t="s">
        <v>7</v>
      </c>
      <c r="L49" s="7" t="s">
        <v>674</v>
      </c>
      <c r="M49" s="7" t="s">
        <v>675</v>
      </c>
      <c r="O49" s="7" t="s">
        <v>546</v>
      </c>
    </row>
    <row r="50" spans="2:15" customFormat="1" ht="15" customHeight="1" x14ac:dyDescent="0.25">
      <c r="B50" s="7" t="s">
        <v>540</v>
      </c>
      <c r="C50" s="8" t="s">
        <v>541</v>
      </c>
      <c r="E50" s="7" t="s">
        <v>542</v>
      </c>
      <c r="G50" s="7" t="s">
        <v>676</v>
      </c>
      <c r="H50" s="9" t="s">
        <v>672</v>
      </c>
      <c r="I50" s="9" t="s">
        <v>673</v>
      </c>
      <c r="J50" s="7" t="s">
        <v>7</v>
      </c>
      <c r="L50" s="7" t="s">
        <v>674</v>
      </c>
      <c r="M50" s="7" t="s">
        <v>677</v>
      </c>
      <c r="O50" s="7" t="s">
        <v>546</v>
      </c>
    </row>
    <row r="51" spans="2:15" customFormat="1" ht="15" customHeight="1" x14ac:dyDescent="0.25">
      <c r="B51" s="7" t="s">
        <v>540</v>
      </c>
      <c r="C51" s="8" t="s">
        <v>541</v>
      </c>
      <c r="E51" s="7" t="s">
        <v>542</v>
      </c>
      <c r="G51" s="7" t="s">
        <v>89</v>
      </c>
      <c r="H51" s="9" t="s">
        <v>672</v>
      </c>
      <c r="I51" s="9" t="s">
        <v>673</v>
      </c>
      <c r="J51" s="7" t="s">
        <v>7</v>
      </c>
      <c r="L51" s="7" t="s">
        <v>674</v>
      </c>
      <c r="M51" s="7" t="s">
        <v>678</v>
      </c>
      <c r="O51" s="7" t="s">
        <v>546</v>
      </c>
    </row>
    <row r="52" spans="2:15" customFormat="1" ht="15" customHeight="1" x14ac:dyDescent="0.25">
      <c r="B52" s="7" t="s">
        <v>540</v>
      </c>
      <c r="C52" s="8" t="s">
        <v>541</v>
      </c>
      <c r="E52" s="7" t="s">
        <v>542</v>
      </c>
      <c r="G52" s="7" t="s">
        <v>679</v>
      </c>
      <c r="H52" s="9" t="s">
        <v>680</v>
      </c>
      <c r="I52" s="9" t="s">
        <v>553</v>
      </c>
      <c r="J52" s="7" t="s">
        <v>7</v>
      </c>
      <c r="L52" s="7" t="s">
        <v>681</v>
      </c>
      <c r="M52" s="7" t="s">
        <v>682</v>
      </c>
      <c r="O52" s="7" t="s">
        <v>546</v>
      </c>
    </row>
    <row r="53" spans="2:15" customFormat="1" ht="15" customHeight="1" x14ac:dyDescent="0.25">
      <c r="B53" s="7" t="s">
        <v>540</v>
      </c>
      <c r="C53" s="8" t="s">
        <v>541</v>
      </c>
      <c r="E53" s="7" t="s">
        <v>542</v>
      </c>
      <c r="G53" s="7" t="s">
        <v>209</v>
      </c>
      <c r="H53" s="9" t="s">
        <v>683</v>
      </c>
      <c r="I53" s="9" t="s">
        <v>553</v>
      </c>
      <c r="J53" s="7" t="s">
        <v>7</v>
      </c>
      <c r="L53" s="7" t="s">
        <v>684</v>
      </c>
      <c r="M53" s="7" t="s">
        <v>685</v>
      </c>
      <c r="O53" s="7" t="s">
        <v>546</v>
      </c>
    </row>
    <row r="54" spans="2:15" customFormat="1" ht="15" customHeight="1" x14ac:dyDescent="0.25">
      <c r="B54" s="7" t="s">
        <v>540</v>
      </c>
      <c r="C54" s="8" t="s">
        <v>541</v>
      </c>
      <c r="E54" s="7" t="s">
        <v>542</v>
      </c>
      <c r="G54" s="7" t="s">
        <v>686</v>
      </c>
      <c r="H54" s="9" t="s">
        <v>687</v>
      </c>
      <c r="I54" s="9" t="s">
        <v>553</v>
      </c>
      <c r="J54" s="7" t="s">
        <v>7</v>
      </c>
      <c r="L54" s="7" t="s">
        <v>688</v>
      </c>
      <c r="M54" s="7" t="s">
        <v>689</v>
      </c>
      <c r="O54" s="7" t="s">
        <v>546</v>
      </c>
    </row>
    <row r="55" spans="2:15" customFormat="1" ht="15" customHeight="1" x14ac:dyDescent="0.25">
      <c r="B55" s="7" t="s">
        <v>540</v>
      </c>
      <c r="C55" s="8" t="s">
        <v>541</v>
      </c>
      <c r="E55" s="7" t="s">
        <v>542</v>
      </c>
      <c r="G55" s="7" t="s">
        <v>690</v>
      </c>
      <c r="H55" s="9" t="s">
        <v>672</v>
      </c>
      <c r="I55" s="9" t="s">
        <v>673</v>
      </c>
      <c r="J55" s="7" t="s">
        <v>7</v>
      </c>
      <c r="L55" s="7" t="s">
        <v>691</v>
      </c>
      <c r="M55" s="7" t="s">
        <v>692</v>
      </c>
      <c r="O55" s="7" t="s">
        <v>546</v>
      </c>
    </row>
    <row r="56" spans="2:15" customFormat="1" ht="15" customHeight="1" x14ac:dyDescent="0.25">
      <c r="B56" s="7" t="s">
        <v>540</v>
      </c>
      <c r="C56" s="8" t="s">
        <v>541</v>
      </c>
      <c r="E56" s="7" t="s">
        <v>542</v>
      </c>
      <c r="G56" s="7" t="s">
        <v>693</v>
      </c>
      <c r="H56" s="9" t="s">
        <v>672</v>
      </c>
      <c r="I56" s="9" t="s">
        <v>673</v>
      </c>
      <c r="J56" s="7" t="s">
        <v>7</v>
      </c>
      <c r="L56" s="7" t="s">
        <v>694</v>
      </c>
      <c r="M56" s="7" t="s">
        <v>695</v>
      </c>
      <c r="O56" s="7" t="s">
        <v>546</v>
      </c>
    </row>
    <row r="57" spans="2:15" customFormat="1" ht="15" customHeight="1" x14ac:dyDescent="0.25">
      <c r="B57" s="7" t="s">
        <v>540</v>
      </c>
      <c r="C57" s="8" t="s">
        <v>541</v>
      </c>
      <c r="E57" s="7" t="s">
        <v>542</v>
      </c>
      <c r="G57" s="7" t="s">
        <v>696</v>
      </c>
      <c r="H57" s="9" t="s">
        <v>672</v>
      </c>
      <c r="I57" s="9" t="s">
        <v>673</v>
      </c>
      <c r="J57" s="7" t="s">
        <v>18</v>
      </c>
      <c r="L57" s="7" t="s">
        <v>694</v>
      </c>
      <c r="M57" s="7" t="s">
        <v>697</v>
      </c>
      <c r="O57" s="7" t="s">
        <v>546</v>
      </c>
    </row>
    <row r="58" spans="2:15" customFormat="1" ht="15" customHeight="1" x14ac:dyDescent="0.25">
      <c r="B58" s="7" t="s">
        <v>540</v>
      </c>
      <c r="C58" s="8" t="s">
        <v>541</v>
      </c>
      <c r="E58" s="7" t="s">
        <v>542</v>
      </c>
      <c r="G58" s="7" t="s">
        <v>698</v>
      </c>
      <c r="H58" s="9" t="s">
        <v>687</v>
      </c>
      <c r="I58" s="9" t="s">
        <v>568</v>
      </c>
      <c r="J58" s="7" t="s">
        <v>7</v>
      </c>
      <c r="L58" s="7" t="s">
        <v>699</v>
      </c>
      <c r="M58" s="7" t="s">
        <v>700</v>
      </c>
      <c r="O58" s="7" t="s">
        <v>546</v>
      </c>
    </row>
    <row r="59" spans="2:15" customFormat="1" ht="15" customHeight="1" x14ac:dyDescent="0.25">
      <c r="B59" s="7" t="s">
        <v>540</v>
      </c>
      <c r="C59" s="8" t="s">
        <v>541</v>
      </c>
      <c r="E59" s="7" t="s">
        <v>542</v>
      </c>
      <c r="G59" s="7" t="s">
        <v>701</v>
      </c>
      <c r="H59" s="9" t="s">
        <v>672</v>
      </c>
      <c r="I59" s="9" t="s">
        <v>673</v>
      </c>
      <c r="J59" s="7" t="s">
        <v>7</v>
      </c>
      <c r="L59" s="7" t="s">
        <v>702</v>
      </c>
      <c r="M59" s="7" t="s">
        <v>703</v>
      </c>
      <c r="O59" s="7" t="s">
        <v>546</v>
      </c>
    </row>
    <row r="60" spans="2:15" customFormat="1" ht="15" customHeight="1" x14ac:dyDescent="0.25">
      <c r="B60" s="7" t="s">
        <v>540</v>
      </c>
      <c r="C60" s="8" t="s">
        <v>541</v>
      </c>
      <c r="E60" s="7" t="s">
        <v>542</v>
      </c>
      <c r="G60" s="7" t="s">
        <v>704</v>
      </c>
      <c r="H60" s="9" t="s">
        <v>705</v>
      </c>
      <c r="I60" s="9" t="s">
        <v>568</v>
      </c>
      <c r="J60" s="7" t="s">
        <v>7</v>
      </c>
      <c r="L60" s="7" t="s">
        <v>706</v>
      </c>
      <c r="M60" s="7" t="s">
        <v>707</v>
      </c>
      <c r="O60" s="7" t="s">
        <v>546</v>
      </c>
    </row>
    <row r="61" spans="2:15" customFormat="1" ht="15" customHeight="1" x14ac:dyDescent="0.25">
      <c r="B61" s="7" t="s">
        <v>540</v>
      </c>
      <c r="C61" s="8" t="s">
        <v>541</v>
      </c>
      <c r="E61" s="7" t="s">
        <v>542</v>
      </c>
      <c r="G61" s="7" t="s">
        <v>708</v>
      </c>
      <c r="H61" s="9" t="s">
        <v>687</v>
      </c>
      <c r="I61" s="9" t="s">
        <v>568</v>
      </c>
      <c r="J61" s="7" t="s">
        <v>7</v>
      </c>
      <c r="L61" s="7" t="s">
        <v>709</v>
      </c>
      <c r="M61" s="7" t="s">
        <v>710</v>
      </c>
      <c r="O61" s="7" t="s">
        <v>546</v>
      </c>
    </row>
    <row r="62" spans="2:15" customFormat="1" ht="15" customHeight="1" x14ac:dyDescent="0.25">
      <c r="B62" s="7" t="s">
        <v>540</v>
      </c>
      <c r="C62" s="8" t="s">
        <v>541</v>
      </c>
      <c r="E62" s="7" t="s">
        <v>542</v>
      </c>
      <c r="G62" s="7" t="s">
        <v>711</v>
      </c>
      <c r="H62" s="9" t="s">
        <v>705</v>
      </c>
      <c r="I62" s="9" t="s">
        <v>568</v>
      </c>
      <c r="J62" s="7" t="s">
        <v>7</v>
      </c>
      <c r="L62" s="7" t="s">
        <v>712</v>
      </c>
      <c r="M62" s="7" t="s">
        <v>713</v>
      </c>
      <c r="O62" s="7" t="s">
        <v>546</v>
      </c>
    </row>
    <row r="63" spans="2:15" customFormat="1" ht="15" customHeight="1" x14ac:dyDescent="0.25">
      <c r="B63" s="7" t="s">
        <v>540</v>
      </c>
      <c r="C63" s="8" t="s">
        <v>541</v>
      </c>
      <c r="E63" s="7" t="s">
        <v>542</v>
      </c>
      <c r="G63" s="7" t="s">
        <v>714</v>
      </c>
      <c r="H63" s="9" t="s">
        <v>715</v>
      </c>
      <c r="I63" s="9" t="s">
        <v>543</v>
      </c>
      <c r="J63" s="7" t="s">
        <v>7</v>
      </c>
      <c r="L63" s="7" t="s">
        <v>674</v>
      </c>
      <c r="M63" s="7" t="s">
        <v>716</v>
      </c>
      <c r="O63" s="7" t="s">
        <v>546</v>
      </c>
    </row>
    <row r="64" spans="2:15" customFormat="1" ht="15" customHeight="1" x14ac:dyDescent="0.25">
      <c r="B64" s="7" t="s">
        <v>540</v>
      </c>
      <c r="C64" s="8" t="s">
        <v>541</v>
      </c>
      <c r="E64" s="7" t="s">
        <v>542</v>
      </c>
      <c r="G64" s="7" t="s">
        <v>717</v>
      </c>
      <c r="H64" s="9" t="s">
        <v>715</v>
      </c>
      <c r="I64" s="9" t="s">
        <v>573</v>
      </c>
      <c r="J64" s="7" t="s">
        <v>7</v>
      </c>
      <c r="L64" s="7" t="s">
        <v>674</v>
      </c>
      <c r="M64" s="7" t="s">
        <v>718</v>
      </c>
      <c r="O64" s="7" t="s">
        <v>546</v>
      </c>
    </row>
    <row r="65" spans="2:15" customFormat="1" ht="15" customHeight="1" x14ac:dyDescent="0.25">
      <c r="B65" s="7" t="s">
        <v>540</v>
      </c>
      <c r="C65" s="8" t="s">
        <v>541</v>
      </c>
      <c r="E65" s="7" t="s">
        <v>542</v>
      </c>
      <c r="G65" s="7" t="s">
        <v>719</v>
      </c>
      <c r="H65" s="9" t="s">
        <v>715</v>
      </c>
      <c r="I65" s="9" t="s">
        <v>553</v>
      </c>
      <c r="J65" s="7" t="s">
        <v>7</v>
      </c>
      <c r="L65" s="7" t="s">
        <v>674</v>
      </c>
      <c r="M65" s="7" t="s">
        <v>720</v>
      </c>
      <c r="O65" s="7" t="s">
        <v>546</v>
      </c>
    </row>
    <row r="66" spans="2:15" customFormat="1" ht="15" customHeight="1" x14ac:dyDescent="0.25">
      <c r="B66" s="7" t="s">
        <v>540</v>
      </c>
      <c r="C66" s="8" t="s">
        <v>541</v>
      </c>
      <c r="E66" s="7" t="s">
        <v>542</v>
      </c>
      <c r="G66" s="7" t="s">
        <v>132</v>
      </c>
      <c r="H66" s="9" t="s">
        <v>715</v>
      </c>
      <c r="I66" s="9" t="s">
        <v>553</v>
      </c>
      <c r="J66" s="7" t="s">
        <v>7</v>
      </c>
      <c r="L66" s="7" t="s">
        <v>681</v>
      </c>
      <c r="M66" s="7" t="s">
        <v>721</v>
      </c>
      <c r="O66" s="7" t="s">
        <v>546</v>
      </c>
    </row>
    <row r="67" spans="2:15" customFormat="1" ht="15" customHeight="1" x14ac:dyDescent="0.25">
      <c r="B67" s="7" t="s">
        <v>540</v>
      </c>
      <c r="C67" s="8" t="s">
        <v>541</v>
      </c>
      <c r="E67" s="7" t="s">
        <v>542</v>
      </c>
      <c r="G67" s="7" t="s">
        <v>93</v>
      </c>
      <c r="H67" s="9" t="s">
        <v>715</v>
      </c>
      <c r="I67" s="9" t="s">
        <v>553</v>
      </c>
      <c r="J67" s="7" t="s">
        <v>7</v>
      </c>
      <c r="L67" s="7" t="s">
        <v>684</v>
      </c>
      <c r="M67" s="7" t="s">
        <v>722</v>
      </c>
      <c r="O67" s="7" t="s">
        <v>546</v>
      </c>
    </row>
    <row r="68" spans="2:15" customFormat="1" ht="15" customHeight="1" x14ac:dyDescent="0.25">
      <c r="B68" s="7" t="s">
        <v>540</v>
      </c>
      <c r="C68" s="8" t="s">
        <v>541</v>
      </c>
      <c r="E68" s="7" t="s">
        <v>542</v>
      </c>
      <c r="G68" s="7" t="s">
        <v>723</v>
      </c>
      <c r="H68" s="9" t="s">
        <v>715</v>
      </c>
      <c r="I68" s="9" t="s">
        <v>553</v>
      </c>
      <c r="J68" s="7" t="s">
        <v>7</v>
      </c>
      <c r="L68" s="7" t="s">
        <v>688</v>
      </c>
      <c r="M68" s="7" t="s">
        <v>724</v>
      </c>
      <c r="O68" s="7" t="s">
        <v>546</v>
      </c>
    </row>
    <row r="69" spans="2:15" customFormat="1" ht="15" customHeight="1" x14ac:dyDescent="0.25">
      <c r="B69" s="7" t="s">
        <v>540</v>
      </c>
      <c r="C69" s="8" t="s">
        <v>541</v>
      </c>
      <c r="E69" s="7" t="s">
        <v>542</v>
      </c>
      <c r="G69" s="7" t="s">
        <v>725</v>
      </c>
      <c r="H69" s="9" t="s">
        <v>715</v>
      </c>
      <c r="I69" s="9" t="s">
        <v>553</v>
      </c>
      <c r="J69" s="7" t="s">
        <v>7</v>
      </c>
      <c r="L69" s="7" t="s">
        <v>691</v>
      </c>
      <c r="M69" s="7" t="s">
        <v>726</v>
      </c>
      <c r="O69" s="7" t="s">
        <v>546</v>
      </c>
    </row>
    <row r="70" spans="2:15" customFormat="1" ht="15" customHeight="1" x14ac:dyDescent="0.25">
      <c r="B70" s="7" t="s">
        <v>540</v>
      </c>
      <c r="C70" s="8" t="s">
        <v>541</v>
      </c>
      <c r="E70" s="7" t="s">
        <v>542</v>
      </c>
      <c r="G70" s="7" t="s">
        <v>727</v>
      </c>
      <c r="H70" s="9" t="s">
        <v>715</v>
      </c>
      <c r="I70" s="9" t="s">
        <v>568</v>
      </c>
      <c r="J70" s="7" t="s">
        <v>7</v>
      </c>
      <c r="L70" s="7" t="s">
        <v>694</v>
      </c>
      <c r="M70" s="7" t="s">
        <v>728</v>
      </c>
      <c r="O70" s="7" t="s">
        <v>546</v>
      </c>
    </row>
    <row r="71" spans="2:15" customFormat="1" ht="15" customHeight="1" x14ac:dyDescent="0.25">
      <c r="B71" s="7" t="s">
        <v>540</v>
      </c>
      <c r="C71" s="8" t="s">
        <v>541</v>
      </c>
      <c r="E71" s="7" t="s">
        <v>542</v>
      </c>
      <c r="G71" s="7" t="s">
        <v>117</v>
      </c>
      <c r="H71" s="9" t="s">
        <v>715</v>
      </c>
      <c r="I71" s="9" t="s">
        <v>608</v>
      </c>
      <c r="J71" s="7" t="s">
        <v>18</v>
      </c>
      <c r="L71" s="7" t="s">
        <v>694</v>
      </c>
      <c r="M71" s="7" t="s">
        <v>729</v>
      </c>
      <c r="O71" s="7" t="s">
        <v>546</v>
      </c>
    </row>
    <row r="72" spans="2:15" customFormat="1" ht="15" customHeight="1" x14ac:dyDescent="0.25">
      <c r="B72" s="7" t="s">
        <v>540</v>
      </c>
      <c r="C72" s="8" t="s">
        <v>541</v>
      </c>
      <c r="E72" s="7" t="s">
        <v>542</v>
      </c>
      <c r="G72" s="7" t="s">
        <v>730</v>
      </c>
      <c r="H72" s="9" t="s">
        <v>715</v>
      </c>
      <c r="I72" s="9" t="s">
        <v>568</v>
      </c>
      <c r="J72" s="7" t="s">
        <v>7</v>
      </c>
      <c r="L72" s="7" t="s">
        <v>699</v>
      </c>
      <c r="M72" s="7" t="s">
        <v>731</v>
      </c>
      <c r="O72" s="7" t="s">
        <v>546</v>
      </c>
    </row>
    <row r="73" spans="2:15" customFormat="1" ht="15" customHeight="1" x14ac:dyDescent="0.25">
      <c r="B73" s="7" t="s">
        <v>540</v>
      </c>
      <c r="C73" s="8" t="s">
        <v>541</v>
      </c>
      <c r="E73" s="7" t="s">
        <v>542</v>
      </c>
      <c r="G73" s="7" t="s">
        <v>732</v>
      </c>
      <c r="H73" s="9" t="s">
        <v>715</v>
      </c>
      <c r="I73" s="9" t="s">
        <v>553</v>
      </c>
      <c r="J73" s="7" t="s">
        <v>7</v>
      </c>
      <c r="L73" s="7" t="s">
        <v>702</v>
      </c>
      <c r="M73" s="7" t="s">
        <v>733</v>
      </c>
      <c r="O73" s="7" t="s">
        <v>546</v>
      </c>
    </row>
    <row r="74" spans="2:15" customFormat="1" ht="15" customHeight="1" x14ac:dyDescent="0.25">
      <c r="B74" s="7" t="s">
        <v>540</v>
      </c>
      <c r="C74" s="8" t="s">
        <v>541</v>
      </c>
      <c r="E74" s="7" t="s">
        <v>542</v>
      </c>
      <c r="G74" s="7" t="s">
        <v>734</v>
      </c>
      <c r="H74" s="9" t="s">
        <v>715</v>
      </c>
      <c r="I74" s="9" t="s">
        <v>568</v>
      </c>
      <c r="J74" s="7" t="s">
        <v>7</v>
      </c>
      <c r="L74" s="7" t="s">
        <v>706</v>
      </c>
      <c r="M74" s="7" t="s">
        <v>735</v>
      </c>
      <c r="O74" s="7" t="s">
        <v>546</v>
      </c>
    </row>
    <row r="75" spans="2:15" customFormat="1" ht="15" customHeight="1" x14ac:dyDescent="0.25">
      <c r="B75" s="7" t="s">
        <v>540</v>
      </c>
      <c r="C75" s="8" t="s">
        <v>541</v>
      </c>
      <c r="E75" s="7" t="s">
        <v>542</v>
      </c>
      <c r="G75" s="7" t="s">
        <v>84</v>
      </c>
      <c r="H75" s="9" t="s">
        <v>715</v>
      </c>
      <c r="I75" s="9" t="s">
        <v>568</v>
      </c>
      <c r="J75" s="7" t="s">
        <v>7</v>
      </c>
      <c r="L75" s="7" t="s">
        <v>709</v>
      </c>
      <c r="M75" s="7" t="s">
        <v>736</v>
      </c>
      <c r="O75" s="7" t="s">
        <v>546</v>
      </c>
    </row>
    <row r="76" spans="2:15" customFormat="1" ht="15" customHeight="1" x14ac:dyDescent="0.25">
      <c r="B76" s="7" t="s">
        <v>540</v>
      </c>
      <c r="C76" s="8" t="s">
        <v>541</v>
      </c>
      <c r="E76" s="7" t="s">
        <v>542</v>
      </c>
      <c r="G76" s="7" t="s">
        <v>737</v>
      </c>
      <c r="H76" s="9" t="s">
        <v>715</v>
      </c>
      <c r="I76" s="9" t="s">
        <v>568</v>
      </c>
      <c r="J76" s="7" t="s">
        <v>7</v>
      </c>
      <c r="L76" s="7" t="s">
        <v>712</v>
      </c>
      <c r="M76" s="7" t="s">
        <v>738</v>
      </c>
      <c r="O76" s="7" t="s">
        <v>546</v>
      </c>
    </row>
    <row r="77" spans="2:15" customFormat="1" ht="15" customHeight="1" x14ac:dyDescent="0.25">
      <c r="B77" s="7" t="s">
        <v>540</v>
      </c>
      <c r="C77" s="8" t="s">
        <v>541</v>
      </c>
      <c r="E77" s="7" t="s">
        <v>542</v>
      </c>
      <c r="G77" s="7" t="s">
        <v>739</v>
      </c>
      <c r="H77" s="9" t="s">
        <v>368</v>
      </c>
      <c r="I77" s="9" t="s">
        <v>553</v>
      </c>
      <c r="J77" s="7" t="s">
        <v>7</v>
      </c>
      <c r="L77" s="7" t="s">
        <v>740</v>
      </c>
      <c r="M77" s="7" t="s">
        <v>741</v>
      </c>
      <c r="O77" s="7" t="s">
        <v>546</v>
      </c>
    </row>
    <row r="78" spans="2:15" customFormat="1" ht="15" customHeight="1" x14ac:dyDescent="0.25">
      <c r="B78" s="7" t="s">
        <v>540</v>
      </c>
      <c r="C78" s="8" t="s">
        <v>541</v>
      </c>
      <c r="E78" s="7" t="s">
        <v>542</v>
      </c>
      <c r="G78" s="7" t="s">
        <v>742</v>
      </c>
      <c r="H78" s="9" t="s">
        <v>371</v>
      </c>
      <c r="I78" s="9" t="s">
        <v>553</v>
      </c>
      <c r="J78" s="7" t="s">
        <v>7</v>
      </c>
      <c r="L78" s="7" t="s">
        <v>743</v>
      </c>
      <c r="M78" s="7" t="s">
        <v>744</v>
      </c>
      <c r="O78" s="7" t="s">
        <v>546</v>
      </c>
    </row>
    <row r="79" spans="2:15" customFormat="1" ht="15" customHeight="1" x14ac:dyDescent="0.25">
      <c r="B79" s="7" t="s">
        <v>540</v>
      </c>
      <c r="C79" s="8" t="s">
        <v>541</v>
      </c>
      <c r="E79" s="7" t="s">
        <v>542</v>
      </c>
      <c r="G79" s="7" t="s">
        <v>745</v>
      </c>
      <c r="H79" s="9" t="s">
        <v>374</v>
      </c>
      <c r="I79" s="9" t="s">
        <v>553</v>
      </c>
      <c r="J79" s="7" t="s">
        <v>7</v>
      </c>
      <c r="L79" s="7" t="s">
        <v>746</v>
      </c>
      <c r="M79" s="7" t="s">
        <v>747</v>
      </c>
      <c r="O79" s="7" t="s">
        <v>546</v>
      </c>
    </row>
    <row r="80" spans="2:15" customFormat="1" ht="15" customHeight="1" x14ac:dyDescent="0.25">
      <c r="B80" s="7" t="s">
        <v>540</v>
      </c>
      <c r="C80" s="8" t="s">
        <v>541</v>
      </c>
      <c r="E80" s="7" t="s">
        <v>542</v>
      </c>
      <c r="G80" s="7" t="s">
        <v>748</v>
      </c>
      <c r="H80" s="9" t="s">
        <v>368</v>
      </c>
      <c r="I80" s="9" t="s">
        <v>562</v>
      </c>
      <c r="J80" s="7" t="s">
        <v>7</v>
      </c>
      <c r="L80" s="7" t="s">
        <v>749</v>
      </c>
      <c r="M80" s="7" t="s">
        <v>750</v>
      </c>
      <c r="O80" s="7" t="s">
        <v>546</v>
      </c>
    </row>
    <row r="81" spans="2:15" customFormat="1" ht="15" customHeight="1" x14ac:dyDescent="0.25">
      <c r="B81" s="7" t="s">
        <v>540</v>
      </c>
      <c r="C81" s="8" t="s">
        <v>541</v>
      </c>
      <c r="E81" s="7" t="s">
        <v>542</v>
      </c>
      <c r="G81" s="7" t="s">
        <v>135</v>
      </c>
      <c r="H81" s="9" t="s">
        <v>371</v>
      </c>
      <c r="I81" s="9" t="s">
        <v>562</v>
      </c>
      <c r="J81" s="7" t="s">
        <v>7</v>
      </c>
      <c r="L81" s="7" t="s">
        <v>751</v>
      </c>
      <c r="M81" s="7" t="s">
        <v>752</v>
      </c>
      <c r="O81" s="7" t="s">
        <v>546</v>
      </c>
    </row>
    <row r="82" spans="2:15" customFormat="1" ht="15" customHeight="1" x14ac:dyDescent="0.25">
      <c r="B82" s="7" t="s">
        <v>540</v>
      </c>
      <c r="C82" s="8" t="s">
        <v>541</v>
      </c>
      <c r="E82" s="7" t="s">
        <v>542</v>
      </c>
      <c r="G82" s="7" t="s">
        <v>753</v>
      </c>
      <c r="H82" s="9" t="s">
        <v>374</v>
      </c>
      <c r="I82" s="9" t="s">
        <v>562</v>
      </c>
      <c r="J82" s="7" t="s">
        <v>7</v>
      </c>
      <c r="L82" s="7" t="s">
        <v>754</v>
      </c>
      <c r="M82" s="7" t="s">
        <v>755</v>
      </c>
      <c r="O82" s="7" t="s">
        <v>546</v>
      </c>
    </row>
    <row r="83" spans="2:15" customFormat="1" ht="15" customHeight="1" x14ac:dyDescent="0.25">
      <c r="B83" s="7" t="s">
        <v>540</v>
      </c>
      <c r="C83" s="8" t="s">
        <v>541</v>
      </c>
      <c r="E83" s="7" t="s">
        <v>542</v>
      </c>
      <c r="G83" s="7" t="s">
        <v>756</v>
      </c>
      <c r="H83" s="9" t="s">
        <v>368</v>
      </c>
      <c r="I83" s="9" t="s">
        <v>573</v>
      </c>
      <c r="J83" s="7" t="s">
        <v>7</v>
      </c>
      <c r="L83" s="7" t="s">
        <v>757</v>
      </c>
      <c r="M83" s="7" t="s">
        <v>758</v>
      </c>
      <c r="O83" s="7" t="s">
        <v>546</v>
      </c>
    </row>
    <row r="84" spans="2:15" customFormat="1" ht="15" customHeight="1" x14ac:dyDescent="0.25">
      <c r="B84" s="7" t="s">
        <v>540</v>
      </c>
      <c r="C84" s="8" t="s">
        <v>541</v>
      </c>
      <c r="E84" s="7" t="s">
        <v>542</v>
      </c>
      <c r="G84" s="7" t="s">
        <v>145</v>
      </c>
      <c r="H84" s="9" t="s">
        <v>371</v>
      </c>
      <c r="I84" s="9" t="s">
        <v>573</v>
      </c>
      <c r="J84" s="7" t="s">
        <v>7</v>
      </c>
      <c r="L84" s="7" t="s">
        <v>759</v>
      </c>
      <c r="M84" s="7" t="s">
        <v>760</v>
      </c>
      <c r="O84" s="7" t="s">
        <v>546</v>
      </c>
    </row>
    <row r="85" spans="2:15" customFormat="1" ht="15" customHeight="1" x14ac:dyDescent="0.25">
      <c r="B85" s="7" t="s">
        <v>540</v>
      </c>
      <c r="C85" s="8" t="s">
        <v>541</v>
      </c>
      <c r="E85" s="7" t="s">
        <v>542</v>
      </c>
      <c r="G85" s="7" t="s">
        <v>761</v>
      </c>
      <c r="H85" s="9" t="s">
        <v>374</v>
      </c>
      <c r="I85" s="9" t="s">
        <v>573</v>
      </c>
      <c r="J85" s="7" t="s">
        <v>7</v>
      </c>
      <c r="L85" s="7" t="s">
        <v>762</v>
      </c>
      <c r="M85" s="7" t="s">
        <v>763</v>
      </c>
      <c r="O85" s="7" t="s">
        <v>546</v>
      </c>
    </row>
    <row r="86" spans="2:15" customFormat="1" ht="15" customHeight="1" x14ac:dyDescent="0.25">
      <c r="B86" s="7" t="s">
        <v>540</v>
      </c>
      <c r="C86" s="8" t="s">
        <v>541</v>
      </c>
      <c r="E86" s="7" t="s">
        <v>542</v>
      </c>
      <c r="G86" s="7" t="s">
        <v>764</v>
      </c>
      <c r="H86" s="9" t="s">
        <v>368</v>
      </c>
      <c r="I86" s="9" t="s">
        <v>543</v>
      </c>
      <c r="J86" s="7" t="s">
        <v>7</v>
      </c>
      <c r="L86" s="7" t="s">
        <v>765</v>
      </c>
      <c r="M86" s="7" t="s">
        <v>766</v>
      </c>
      <c r="O86" s="7" t="s">
        <v>546</v>
      </c>
    </row>
    <row r="87" spans="2:15" customFormat="1" ht="15" customHeight="1" x14ac:dyDescent="0.25">
      <c r="B87" s="7" t="s">
        <v>540</v>
      </c>
      <c r="C87" s="8" t="s">
        <v>541</v>
      </c>
      <c r="E87" s="7" t="s">
        <v>542</v>
      </c>
      <c r="G87" s="7" t="s">
        <v>767</v>
      </c>
      <c r="H87" s="9" t="s">
        <v>371</v>
      </c>
      <c r="I87" s="9" t="s">
        <v>543</v>
      </c>
      <c r="J87" s="7" t="s">
        <v>7</v>
      </c>
      <c r="L87" s="7" t="s">
        <v>768</v>
      </c>
      <c r="M87" s="7" t="s">
        <v>769</v>
      </c>
      <c r="O87" s="7" t="s">
        <v>546</v>
      </c>
    </row>
    <row r="88" spans="2:15" customFormat="1" ht="15" customHeight="1" x14ac:dyDescent="0.25">
      <c r="B88" s="7" t="s">
        <v>540</v>
      </c>
      <c r="C88" s="8" t="s">
        <v>541</v>
      </c>
      <c r="E88" s="7" t="s">
        <v>542</v>
      </c>
      <c r="G88" s="7" t="s">
        <v>770</v>
      </c>
      <c r="H88" s="9" t="s">
        <v>374</v>
      </c>
      <c r="I88" s="9" t="s">
        <v>543</v>
      </c>
      <c r="J88" s="7" t="s">
        <v>7</v>
      </c>
      <c r="L88" s="7" t="s">
        <v>771</v>
      </c>
      <c r="M88" s="7" t="s">
        <v>772</v>
      </c>
      <c r="O88" s="7" t="s">
        <v>546</v>
      </c>
    </row>
    <row r="89" spans="2:15" customFormat="1" ht="15" customHeight="1" x14ac:dyDescent="0.25">
      <c r="B89" s="7" t="s">
        <v>540</v>
      </c>
      <c r="C89" s="8" t="s">
        <v>541</v>
      </c>
      <c r="E89" s="7" t="s">
        <v>542</v>
      </c>
      <c r="G89" s="7" t="s">
        <v>773</v>
      </c>
      <c r="H89" s="9" t="s">
        <v>368</v>
      </c>
      <c r="I89" s="9" t="s">
        <v>550</v>
      </c>
      <c r="J89" s="7" t="s">
        <v>7</v>
      </c>
      <c r="L89" s="9" t="s">
        <v>774</v>
      </c>
      <c r="M89" s="16" t="s">
        <v>775</v>
      </c>
      <c r="O89" s="7" t="s">
        <v>546</v>
      </c>
    </row>
    <row r="90" spans="2:15" customFormat="1" ht="15" customHeight="1" x14ac:dyDescent="0.25">
      <c r="B90" s="7" t="s">
        <v>540</v>
      </c>
      <c r="C90" s="8" t="s">
        <v>541</v>
      </c>
      <c r="E90" s="7" t="s">
        <v>542</v>
      </c>
      <c r="G90" s="7" t="s">
        <v>776</v>
      </c>
      <c r="H90" s="9" t="s">
        <v>371</v>
      </c>
      <c r="I90" s="9" t="s">
        <v>550</v>
      </c>
      <c r="J90" s="7" t="s">
        <v>7</v>
      </c>
      <c r="L90" s="9" t="s">
        <v>777</v>
      </c>
      <c r="M90" s="16" t="s">
        <v>778</v>
      </c>
      <c r="O90" s="7" t="s">
        <v>546</v>
      </c>
    </row>
    <row r="91" spans="2:15" customFormat="1" ht="15" customHeight="1" x14ac:dyDescent="0.25">
      <c r="B91" s="7" t="s">
        <v>540</v>
      </c>
      <c r="C91" s="8" t="s">
        <v>541</v>
      </c>
      <c r="E91" s="7" t="s">
        <v>542</v>
      </c>
      <c r="G91" s="7" t="s">
        <v>779</v>
      </c>
      <c r="H91" s="9" t="s">
        <v>374</v>
      </c>
      <c r="I91" s="9" t="s">
        <v>550</v>
      </c>
      <c r="J91" s="7" t="s">
        <v>7</v>
      </c>
      <c r="L91" s="9" t="s">
        <v>780</v>
      </c>
      <c r="M91" s="16" t="s">
        <v>781</v>
      </c>
      <c r="O91" s="7" t="s">
        <v>546</v>
      </c>
    </row>
    <row r="92" spans="2:15" customFormat="1" ht="15" customHeight="1" x14ac:dyDescent="0.25">
      <c r="B92" s="7" t="s">
        <v>540</v>
      </c>
      <c r="C92" s="8" t="s">
        <v>541</v>
      </c>
      <c r="E92" s="7" t="s">
        <v>542</v>
      </c>
      <c r="G92" s="7" t="s">
        <v>782</v>
      </c>
      <c r="H92" s="9" t="s">
        <v>368</v>
      </c>
      <c r="I92" s="9" t="s">
        <v>556</v>
      </c>
      <c r="J92" s="7" t="s">
        <v>7</v>
      </c>
      <c r="L92" s="9" t="s">
        <v>783</v>
      </c>
      <c r="M92" s="16" t="s">
        <v>784</v>
      </c>
      <c r="O92" s="7" t="s">
        <v>546</v>
      </c>
    </row>
    <row r="93" spans="2:15" customFormat="1" ht="15" customHeight="1" x14ac:dyDescent="0.25">
      <c r="B93" s="7" t="s">
        <v>540</v>
      </c>
      <c r="C93" s="8" t="s">
        <v>541</v>
      </c>
      <c r="E93" s="7" t="s">
        <v>542</v>
      </c>
      <c r="G93" s="7" t="s">
        <v>785</v>
      </c>
      <c r="H93" s="9" t="s">
        <v>371</v>
      </c>
      <c r="I93" s="9" t="s">
        <v>556</v>
      </c>
      <c r="J93" s="7" t="s">
        <v>7</v>
      </c>
      <c r="L93" s="9" t="s">
        <v>786</v>
      </c>
      <c r="M93" s="16" t="s">
        <v>787</v>
      </c>
      <c r="O93" s="7" t="s">
        <v>546</v>
      </c>
    </row>
    <row r="94" spans="2:15" customFormat="1" ht="15" customHeight="1" x14ac:dyDescent="0.25">
      <c r="B94" s="7" t="s">
        <v>540</v>
      </c>
      <c r="C94" s="8" t="s">
        <v>541</v>
      </c>
      <c r="E94" s="7" t="s">
        <v>542</v>
      </c>
      <c r="G94" s="7" t="s">
        <v>788</v>
      </c>
      <c r="H94" s="9" t="s">
        <v>374</v>
      </c>
      <c r="I94" s="9" t="s">
        <v>556</v>
      </c>
      <c r="J94" s="7" t="s">
        <v>7</v>
      </c>
      <c r="L94" s="9" t="s">
        <v>789</v>
      </c>
      <c r="M94" s="16" t="s">
        <v>790</v>
      </c>
      <c r="O94" s="7" t="s">
        <v>546</v>
      </c>
    </row>
    <row r="95" spans="2:15" customFormat="1" ht="15" customHeight="1" x14ac:dyDescent="0.25">
      <c r="B95" s="7" t="s">
        <v>540</v>
      </c>
      <c r="C95" s="8" t="s">
        <v>541</v>
      </c>
      <c r="E95" s="7" t="s">
        <v>542</v>
      </c>
      <c r="G95" s="7" t="s">
        <v>791</v>
      </c>
      <c r="H95" s="9" t="s">
        <v>368</v>
      </c>
      <c r="I95" s="9" t="s">
        <v>559</v>
      </c>
      <c r="J95" s="7" t="s">
        <v>7</v>
      </c>
      <c r="L95" s="9" t="s">
        <v>792</v>
      </c>
      <c r="M95" s="16" t="s">
        <v>793</v>
      </c>
      <c r="O95" s="7" t="s">
        <v>546</v>
      </c>
    </row>
    <row r="96" spans="2:15" customFormat="1" ht="15" customHeight="1" x14ac:dyDescent="0.25">
      <c r="B96" s="7" t="s">
        <v>540</v>
      </c>
      <c r="C96" s="8" t="s">
        <v>541</v>
      </c>
      <c r="E96" s="7" t="s">
        <v>542</v>
      </c>
      <c r="G96" s="7" t="s">
        <v>794</v>
      </c>
      <c r="H96" s="9" t="s">
        <v>371</v>
      </c>
      <c r="I96" s="9" t="s">
        <v>559</v>
      </c>
      <c r="J96" s="7" t="s">
        <v>7</v>
      </c>
      <c r="L96" s="9" t="s">
        <v>795</v>
      </c>
      <c r="M96" s="16" t="s">
        <v>796</v>
      </c>
      <c r="O96" s="7" t="s">
        <v>546</v>
      </c>
    </row>
    <row r="97" spans="2:15" customFormat="1" ht="15" customHeight="1" x14ac:dyDescent="0.25">
      <c r="B97" s="7" t="s">
        <v>540</v>
      </c>
      <c r="C97" s="8" t="s">
        <v>541</v>
      </c>
      <c r="E97" s="7" t="s">
        <v>542</v>
      </c>
      <c r="G97" s="7" t="s">
        <v>173</v>
      </c>
      <c r="H97" s="9" t="s">
        <v>374</v>
      </c>
      <c r="I97" s="9" t="s">
        <v>559</v>
      </c>
      <c r="J97" s="7" t="s">
        <v>7</v>
      </c>
      <c r="L97" s="9" t="s">
        <v>797</v>
      </c>
      <c r="M97" s="16" t="s">
        <v>798</v>
      </c>
      <c r="O97" s="7" t="s">
        <v>546</v>
      </c>
    </row>
    <row r="98" spans="2:15" customFormat="1" ht="15" customHeight="1" x14ac:dyDescent="0.25">
      <c r="B98" s="7" t="s">
        <v>540</v>
      </c>
      <c r="C98" s="8" t="s">
        <v>541</v>
      </c>
      <c r="E98" s="7" t="s">
        <v>542</v>
      </c>
      <c r="G98" s="7" t="s">
        <v>799</v>
      </c>
      <c r="H98" s="9" t="s">
        <v>368</v>
      </c>
      <c r="I98" s="9" t="s">
        <v>568</v>
      </c>
      <c r="J98" s="7" t="s">
        <v>7</v>
      </c>
      <c r="L98" s="9" t="s">
        <v>800</v>
      </c>
      <c r="M98" s="16" t="s">
        <v>801</v>
      </c>
      <c r="O98" s="7" t="s">
        <v>546</v>
      </c>
    </row>
    <row r="99" spans="2:15" customFormat="1" ht="15" customHeight="1" x14ac:dyDescent="0.25">
      <c r="B99" s="7" t="s">
        <v>540</v>
      </c>
      <c r="C99" s="8" t="s">
        <v>541</v>
      </c>
      <c r="E99" s="7" t="s">
        <v>542</v>
      </c>
      <c r="G99" s="7" t="s">
        <v>802</v>
      </c>
      <c r="H99" s="9" t="s">
        <v>371</v>
      </c>
      <c r="I99" s="9" t="s">
        <v>568</v>
      </c>
      <c r="J99" s="7" t="s">
        <v>7</v>
      </c>
      <c r="L99" s="9" t="s">
        <v>803</v>
      </c>
      <c r="M99" s="16" t="s">
        <v>804</v>
      </c>
      <c r="O99" s="7" t="s">
        <v>546</v>
      </c>
    </row>
    <row r="100" spans="2:15" customFormat="1" ht="15" customHeight="1" x14ac:dyDescent="0.25">
      <c r="B100" s="7" t="s">
        <v>540</v>
      </c>
      <c r="C100" s="8" t="s">
        <v>541</v>
      </c>
      <c r="E100" s="7" t="s">
        <v>542</v>
      </c>
      <c r="G100" s="7" t="s">
        <v>805</v>
      </c>
      <c r="H100" s="9" t="s">
        <v>374</v>
      </c>
      <c r="I100" s="9" t="s">
        <v>568</v>
      </c>
      <c r="J100" s="7" t="s">
        <v>7</v>
      </c>
      <c r="L100" s="9" t="s">
        <v>806</v>
      </c>
      <c r="M100" s="16" t="s">
        <v>807</v>
      </c>
      <c r="O100" s="7" t="s">
        <v>546</v>
      </c>
    </row>
    <row r="101" spans="2:15" customFormat="1" ht="15" customHeight="1" x14ac:dyDescent="0.25">
      <c r="C101" s="8"/>
      <c r="M101" s="16"/>
    </row>
    <row r="102" spans="2:15" customFormat="1" ht="15" customHeight="1" x14ac:dyDescent="0.25">
      <c r="C102" s="8"/>
      <c r="M102" s="16"/>
    </row>
    <row r="103" spans="2:15" customFormat="1" ht="15" customHeight="1" x14ac:dyDescent="0.25">
      <c r="C103" s="8"/>
      <c r="M103" s="16"/>
    </row>
    <row r="104" spans="2:15" customFormat="1" ht="15" customHeight="1" x14ac:dyDescent="0.25">
      <c r="C104" s="8"/>
      <c r="M104" s="16"/>
    </row>
    <row r="105" spans="2:15" customFormat="1" ht="15" customHeight="1" x14ac:dyDescent="0.25">
      <c r="C105" s="8"/>
      <c r="M105" s="16"/>
    </row>
    <row r="106" spans="2:15" customFormat="1" ht="15" customHeight="1" x14ac:dyDescent="0.25">
      <c r="C106" s="8"/>
      <c r="M106" s="16"/>
    </row>
    <row r="107" spans="2:15" customFormat="1" ht="15" customHeight="1" x14ac:dyDescent="0.25">
      <c r="C107" s="8"/>
      <c r="M107" s="16"/>
    </row>
    <row r="108" spans="2:15" customFormat="1" ht="15" customHeight="1" x14ac:dyDescent="0.25">
      <c r="C108" s="8"/>
      <c r="M108" s="16"/>
    </row>
    <row r="109" spans="2:15" customFormat="1" ht="15" customHeight="1" x14ac:dyDescent="0.25">
      <c r="C109" s="8"/>
      <c r="M109" s="16"/>
    </row>
    <row r="110" spans="2:15" customFormat="1" ht="15" customHeight="1" x14ac:dyDescent="0.25">
      <c r="C110" s="8"/>
      <c r="M110" s="16"/>
    </row>
    <row r="111" spans="2:15" customFormat="1" ht="15" customHeight="1" x14ac:dyDescent="0.25">
      <c r="C111" s="8"/>
      <c r="M111" s="16"/>
    </row>
    <row r="112" spans="2:15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2024-04-18T08:11:26Z</dcterms:modified>
</cp:coreProperties>
</file>