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25-04-2024\Sushi on Jones\"/>
    </mc:Choice>
  </mc:AlternateContent>
  <xr:revisionPtr revIDLastSave="0" documentId="13_ncr:1_{71309ED5-3450-45F8-A45F-2DAD9232A724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1" i="6"/>
  <c r="I1" i="6"/>
  <c r="J1" i="6"/>
  <c r="L1" i="6"/>
  <c r="M1" i="6"/>
  <c r="T1" i="6" s="1"/>
  <c r="P1" i="6"/>
  <c r="Q1" i="6"/>
  <c r="S1" i="6"/>
  <c r="H2" i="6"/>
  <c r="I2" i="6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<sst xmlns="http://schemas.openxmlformats.org/spreadsheetml/2006/main" count="707" uniqueCount="341">
  <si>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</si>
  <si>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</si>
  <si>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</si>
  <si>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</si>
  <si>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</si>
  <si>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</si>
  <si>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</si>
  <si>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</si>
  <si>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</si>
  <si>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</si>
  <si>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</si>
  <si>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</si>
  <si>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</si>
  <si>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</si>
  <si>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</si>
  <si>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</si>
  <si>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</si>
  <si>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</si>
  <si>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</si>
  <si>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</si>
  <si>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</si>
  <si>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</si>
  <si>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</si>
  <si>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</si>
  <si>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</si>
  <si>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</si>
  <si>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</si>
  <si>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</si>
  <si>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</si>
  <si>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</si>
  <si>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</si>
  <si>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</si>
  <si>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</si>
  <si>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</si>
  <si>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</si>
  <si>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</si>
  <si>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</si>
  <si>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</si>
  <si>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</si>
  <si>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</si>
  <si>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</si>
  <si>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</si>
  <si>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</si>
  <si>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</si>
  <si>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</si>
  <si>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</si>
  <si>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</si>
  <si>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</si>
  <si>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</si>
  <si>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</si>
  <si>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</si>
  <si>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</si>
  <si>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</si>
  <si>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</si>
  <si>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</si>
  <si>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</si>
  <si>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</si>
  <si>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</si>
  <si>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</si>
  <si>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</si>
  <si>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</si>
  <si>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</si>
  <si>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</si>
  <si>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</si>
  <si>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</si>
  <si>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</si>
  <si>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</si>
  <si>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</si>
  <si>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</si>
  <si>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</si>
  <si>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</si>
  <si>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</si>
  <si>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</si>
  <si>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</si>
  <si>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</si>
  <si>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</si>
  <si>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</si>
  <si>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</si>
  <si>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</si>
  <si>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</si>
  <si>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</si>
  <si>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</si>
  <si>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</si>
  <si>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</si>
  <si>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</t>
  </si>
  <si>
    <t>2.08</t>
  </si>
  <si>
    <t>0</t>
  </si>
  <si>
    <t>0.42</t>
  </si>
  <si>
    <t>16</t>
  </si>
  <si>
    <t>850.83</t>
  </si>
  <si>
    <t>170.17</t>
  </si>
  <si>
    <t>4</t>
  </si>
  <si>
    <t>53.34</t>
  </si>
  <si>
    <t>10.66</t>
  </si>
  <si>
    <t>2</t>
  </si>
  <si>
    <t>13.33</t>
  </si>
  <si>
    <t>2.67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</si>
  <si>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</si>
  <si>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</si>
  <si>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</si>
  <si>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</si>
  <si>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</si>
  <si>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</si>
  <si>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</si>
  <si>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</si>
  <si>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</si>
  <si>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</si>
  <si>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</si>
  <si>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</si>
  <si>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</si>
  <si>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</si>
  <si>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</si>
  <si>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</si>
  <si>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</si>
  <si>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</si>
  <si>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</si>
  <si>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</si>
  <si>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</si>
  <si>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</si>
  <si>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</si>
  <si>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</si>
  <si>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</si>
  <si>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</si>
  <si>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</si>
  <si>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</si>
  <si>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</si>
  <si>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</si>
  <si>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</si>
  <si>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</si>
  <si>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</si>
  <si>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</si>
  <si>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</si>
  <si>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</si>
  <si>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</si>
  <si>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</si>
  <si>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</si>
  <si>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</si>
  <si>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</si>
  <si>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</si>
  <si>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</si>
  <si>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</si>
  <si>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</si>
  <si>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</si>
  <si>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</si>
  <si>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</si>
  <si>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</si>
  <si>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</si>
  <si>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</si>
  <si>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</si>
  <si>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</si>
  <si>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</si>
  <si>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</si>
  <si>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</si>
  <si>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</si>
  <si>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</si>
  <si>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</si>
  <si>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</si>
  <si>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</si>
  <si>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</si>
  <si>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</si>
  <si>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</si>
  <si>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</si>
  <si>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</si>
  <si>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</si>
  <si>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</si>
  <si>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</si>
  <si>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</si>
  <si>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</si>
  <si>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</si>
  <si>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</si>
  <si>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</si>
  <si>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</si>
  <si>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</si>
  <si>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</si>
  <si>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</si>
  <si>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</si>
  <si>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</si>
  <si>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</si>
  <si>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</si>
  <si>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</si>
  <si>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</si>
  <si>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</si>
  <si>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</si>
  <si>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</si>
  <si>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</si>
  <si>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</si>
  <si>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</si>
  <si>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</si>
  <si>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</si>
  <si>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</si>
  <si>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</si>
  <si>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</si>
  <si>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</si>
  <si>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</si>
  <si>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</si>
  <si>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</si>
  <si>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</si>
  <si>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</si>
  <si>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From</t>
  </si>
  <si>
    <t>To</t>
  </si>
  <si>
    <t>Location</t>
  </si>
  <si>
    <t>GL Account</t>
  </si>
  <si>
    <t>Description</t>
  </si>
  <si>
    <t>Amount</t>
  </si>
  <si>
    <t>Rev Centre</t>
  </si>
  <si>
    <t>Dept</t>
  </si>
  <si>
    <t>4/16/24</t>
  </si>
  <si>
    <t>Sushi on Jones</t>
  </si>
  <si>
    <t>6101</t>
  </si>
  <si>
    <t>Liquor Sales</t>
  </si>
  <si>
    <t>-$53.34</t>
  </si>
  <si>
    <t>6145</t>
  </si>
  <si>
    <t>Food Sales</t>
  </si>
  <si>
    <t>-$850.83</t>
  </si>
  <si>
    <t>5780</t>
  </si>
  <si>
    <t>VAT Payable</t>
  </si>
  <si>
    <t>-$183.92</t>
  </si>
  <si>
    <t>2980</t>
  </si>
  <si>
    <t>Card Payment Clearing</t>
  </si>
  <si>
    <t>$1,231.09</t>
  </si>
  <si>
    <t>8760</t>
  </si>
  <si>
    <t>Payment Charges</t>
  </si>
  <si>
    <t>$10.34</t>
  </si>
  <si>
    <t>5840</t>
  </si>
  <si>
    <t>Tips</t>
  </si>
  <si>
    <t>-$137.93</t>
  </si>
  <si>
    <t>6104</t>
  </si>
  <si>
    <t>Non-Alcoholic Sales</t>
  </si>
  <si>
    <t>-$2.08</t>
  </si>
  <si>
    <t>6605</t>
  </si>
  <si>
    <t>Other Income</t>
  </si>
  <si>
    <t>-$13.33</t>
  </si>
  <si>
    <t>Arches</t>
  </si>
  <si>
    <t>Audrey's</t>
  </si>
  <si>
    <t>Carrubo</t>
  </si>
  <si>
    <t>Flat Iron Square</t>
  </si>
  <si>
    <t>In Horto</t>
  </si>
  <si>
    <t>Lupins</t>
  </si>
  <si>
    <t>Omeara</t>
  </si>
  <si>
    <t>Tap &amp; Bottle</t>
  </si>
  <si>
    <t>Lafayette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</si>
  <si>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</si>
  <si>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</si>
  <si>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</si>
  <si>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</si>
  <si>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</si>
  <si>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</si>
  <si>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</si>
  <si>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</si>
  <si>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</si>
  <si>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</si>
  <si>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</si>
  <si>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</si>
  <si>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</si>
  <si>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</si>
  <si>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</si>
  <si>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</si>
  <si>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</si>
  <si>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</si>
  <si>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</si>
  <si>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</si>
  <si>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</si>
  <si>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</si>
  <si>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</si>
  <si>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</si>
  <si>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</si>
  <si>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</si>
  <si>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</si>
  <si>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</si>
  <si>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</si>
  <si>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</si>
  <si>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</si>
  <si>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</si>
  <si>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</si>
  <si>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</si>
  <si>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</si>
  <si>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</si>
  <si>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</si>
  <si>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</si>
  <si>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</si>
  <si>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</si>
  <si>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</si>
  <si>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</si>
  <si>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</si>
  <si>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</si>
  <si>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</si>
  <si>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</si>
  <si>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</si>
  <si>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</si>
  <si>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</si>
  <si>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</si>
  <si>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</si>
  <si>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</si>
  <si>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</si>
  <si>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</si>
  <si>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</si>
  <si>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</si>
  <si>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</si>
  <si>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</si>
  <si>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</si>
  <si>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</si>
  <si>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</si>
  <si>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</si>
  <si>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</si>
  <si>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</si>
  <si>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</si>
  <si>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</si>
  <si>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</si>
  <si>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</si>
  <si>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</si>
  <si>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</si>
  <si>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</si>
  <si>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</si>
  <si>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</si>
  <si>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</si>
  <si>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16/04/2024</t>
  </si>
  <si>
    <t>3200</t>
  </si>
  <si>
    <t>Sales - Non-Alcoholic - SOJ Public</t>
  </si>
  <si>
    <t>-2.08</t>
  </si>
  <si>
    <t>N2002</t>
  </si>
  <si>
    <t>Outbound</t>
  </si>
  <si>
    <t>United Kingdom - VAT</t>
  </si>
  <si>
    <t>UK Sale Services Standard Rate</t>
  </si>
  <si>
    <t>Sales - Food - SOJ Public</t>
  </si>
  <si>
    <t>-850.83</t>
  </si>
  <si>
    <t>3</t>
  </si>
  <si>
    <t>Sales - Cocktails - SOJ Public</t>
  </si>
  <si>
    <t>-53.34</t>
  </si>
  <si>
    <t>6140</t>
  </si>
  <si>
    <t>Sales - No Sales Category - SOJ Public</t>
  </si>
  <si>
    <t>-13.33</t>
  </si>
  <si>
    <t>5</t>
  </si>
  <si>
    <t>Sushi on Jones-Card Payment Clearing</t>
  </si>
  <si>
    <t>1231.09</t>
  </si>
  <si>
    <t>6</t>
  </si>
  <si>
    <t>Sushi on Jones-Payment Charges</t>
  </si>
  <si>
    <t>10.34</t>
  </si>
  <si>
    <t>7</t>
  </si>
  <si>
    <t>Sushi on Jones-Tips</t>
  </si>
  <si>
    <t>-137.93</t>
  </si>
  <si>
    <t>Sales Journal - London - Sushi on Jones - 16.04.2024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</si>
</sst>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57</v>
      </c>
      <c r="B2" t="s">
        <v>43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6104</v>
      </c>
      <c r="I2">
        <f>VLOOKUP(B2,'Mapping - Rev Centre'!$A:$B,2,FALSE)</f>
        <v>3200</v>
      </c>
      <c r="J2" t="str">
        <f>VLOOKUP(B2,'Mapping - Rev Centre'!$A:$C,3,FALSE)</f>
        <v>D3000</v>
      </c>
      <c r="L2" t="str">
        <f>"Sales - "&amp;A2&amp;" - "&amp;B2</f>
        <v>Sales - Non-Alcoholic - SOJ Public</v>
      </c>
      <c r="M2">
        <f>-D2</f>
        <v>-2.08</v>
      </c>
      <c r="N2" s="11" t="str">
        <f>G2</f>
        <v>0.42</v>
      </c>
      <c r="S2" s="12"/>
    </row>
    <row r="3" spans="1:19" x14ac:dyDescent="0.25">
      <c r="A3" t="s">
        <v>55</v>
      </c>
      <c r="B3" t="s">
        <v>43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3200</v>
      </c>
      <c r="J3" t="str">
        <f>VLOOKUP(B3,'Mapping - Rev Centre'!$A:$C,3,FALSE)</f>
        <v>D3000</v>
      </c>
      <c r="L3" t="str">
        <f>"Sales - "&amp;A3&amp;" - "&amp;B3</f>
        <v>Sales - Food - SOJ Public</v>
      </c>
      <c r="M3">
        <f>-D3</f>
        <v>-850.83</v>
      </c>
      <c r="N3" s="11" t="str">
        <f>G3</f>
        <v>170.17</v>
      </c>
      <c r="S3" s="12"/>
    </row>
    <row r="4" spans="1:19" x14ac:dyDescent="0.25">
      <c r="A4" t="s">
        <v>56</v>
      </c>
      <c r="B4" t="s">
        <v>43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3200</v>
      </c>
      <c r="J4" t="str">
        <f>VLOOKUP(B4,'Mapping - Rev Centre'!$A:$C,3,FALSE)</f>
        <v>D3000</v>
      </c>
      <c r="L4" t="str">
        <f>"Sales - "&amp;A4&amp;" - "&amp;B4</f>
        <v>Sales - Cocktails - SOJ Public</v>
      </c>
      <c r="M4">
        <f>-D4</f>
        <v>-53.34</v>
      </c>
      <c r="N4" s="11" t="str">
        <f>G4</f>
        <v>10.66</v>
      </c>
      <c r="S4" s="12"/>
    </row>
    <row r="5" spans="1:19" x14ac:dyDescent="0.25">
      <c r="A5" t="s">
        <v>64</v>
      </c>
      <c r="B5" t="s">
        <v>43</v>
      </c>
      <c r="C5" t="s">
        <v>94</v>
      </c>
      <c r="D5" t="s">
        <v>95</v>
      </c>
      <c r="E5" t="s">
        <v>86</v>
      </c>
      <c r="F5" t="s">
        <v>95</v>
      </c>
      <c r="G5" t="s">
        <v>96</v>
      </c>
      <c r="H5">
        <f>IF(ISNUMBER(MATCH(B5, 'Mapping - Rev Centre'!$A:$D, 0)), 2981, IFERROR(VLOOKUP(A5, 'Mapping - Sales GL Codes'!$A:$B, 2, FALSE), "Not Found"))</f>
        <v>6140</v>
      </c>
      <c r="I5">
        <f>VLOOKUP(B5,'Mapping - Rev Centre'!$A:$B,2,FALSE)</f>
        <v>3200</v>
      </c>
      <c r="J5" t="str">
        <f>VLOOKUP(B5,'Mapping - Rev Centre'!$A:$C,3,FALSE)</f>
        <v>D3000</v>
      </c>
      <c r="L5" t="str">
        <f>"Sales - "&amp;A5&amp;" - "&amp;B5</f>
        <v>Sales - No Sales Category - SOJ Public</v>
      </c>
      <c r="M5">
        <f>-D5</f>
        <v>-13.33</v>
      </c>
      <c r="N5" s="11" t="str">
        <f>G5</f>
        <v>2.67</v>
      </c>
      <c r="S5" s="12"/>
    </row>
    <row r="6" spans="1:19" x14ac:dyDescent="0.25">
      <c r="A6"/>
      <c r="B6"/>
      <c r="C6"/>
      <c r="D6"/>
      <c r="E6"/>
      <c r="F6"/>
      <c r="G6"/>
      <c r="N6" s="11" t="s">
        <v>97</v>
      </c>
      <c r="S6" s="12"/>
    </row>
    <row r="7" spans="1:19" x14ac:dyDescent="0.25">
      <c r="A7"/>
      <c r="B7"/>
      <c r="C7"/>
      <c r="D7"/>
      <c r="E7"/>
      <c r="F7"/>
      <c r="G7"/>
      <c r="N7" s="11" t="s">
        <v>97</v>
      </c>
      <c r="S7" s="12"/>
    </row>
    <row r="8" spans="1:19" x14ac:dyDescent="0.25">
      <c r="A8"/>
      <c r="B8"/>
      <c r="C8"/>
      <c r="D8"/>
      <c r="E8"/>
      <c r="F8"/>
      <c r="G8"/>
      <c r="N8" s="11" t="s">
        <v>97</v>
      </c>
      <c r="S8" s="12"/>
    </row>
    <row r="9" spans="1:19" x14ac:dyDescent="0.25">
      <c r="A9"/>
      <c r="B9"/>
      <c r="C9"/>
      <c r="D9"/>
      <c r="E9"/>
      <c r="F9"/>
      <c r="G9"/>
      <c r="N9" s="11" t="s">
        <v>97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97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97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97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97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97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97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97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97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97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97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97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97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97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97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97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97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97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97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97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97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97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97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97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97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97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97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97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97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97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97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97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97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97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97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97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97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97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97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97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97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97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97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97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97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97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97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97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97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97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97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97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97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97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97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97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97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97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97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97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97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97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97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97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97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97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97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97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97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97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97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97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97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97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97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97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97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97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97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97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97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97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97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97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97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97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97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97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97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97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97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97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97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97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97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97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97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97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97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97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97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97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97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97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97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97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97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97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97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97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97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97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97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97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97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97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97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97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97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97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97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97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97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97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97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97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97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97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97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97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97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97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97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97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97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97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97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97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97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97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97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97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97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97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97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97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98</v>
      </c>
      <c r="B1" s="1" t="s">
        <v>99</v>
      </c>
    </row>
    <row r="2" spans="1:15" x14ac:dyDescent="0.25">
      <c r="A2" t="s">
        <v>100</v>
      </c>
      <c r="B2">
        <v>8710</v>
      </c>
      <c r="M2" t="s">
        <v>101</v>
      </c>
      <c r="N2">
        <v>7871</v>
      </c>
      <c r="O2" t="s">
        <v>102</v>
      </c>
    </row>
    <row r="3" spans="1:15" x14ac:dyDescent="0.25">
      <c r="A3" t="s">
        <v>103</v>
      </c>
      <c r="B3">
        <v>8710</v>
      </c>
      <c r="M3" t="s">
        <v>104</v>
      </c>
      <c r="N3">
        <v>7871</v>
      </c>
      <c r="O3" t="s">
        <v>105</v>
      </c>
    </row>
    <row r="4" spans="1:15" x14ac:dyDescent="0.25">
      <c r="A4" t="s">
        <v>106</v>
      </c>
      <c r="B4">
        <v>8710</v>
      </c>
      <c r="M4" t="s">
        <v>107</v>
      </c>
      <c r="N4">
        <v>8545</v>
      </c>
      <c r="O4" t="s">
        <v>108</v>
      </c>
    </row>
    <row r="5" spans="1:15" x14ac:dyDescent="0.25">
      <c r="A5" t="s">
        <v>109</v>
      </c>
      <c r="B5">
        <v>8252</v>
      </c>
      <c r="M5" t="s">
        <v>110</v>
      </c>
      <c r="N5">
        <v>8710</v>
      </c>
      <c r="O5" t="s">
        <v>111</v>
      </c>
    </row>
    <row r="6" spans="1:15" x14ac:dyDescent="0.25">
      <c r="A6" t="s">
        <v>112</v>
      </c>
      <c r="B6">
        <v>8253</v>
      </c>
      <c r="M6" t="s">
        <v>113</v>
      </c>
      <c r="N6">
        <v>8710</v>
      </c>
      <c r="O6" t="s">
        <v>114</v>
      </c>
    </row>
    <row r="7" spans="1:15" x14ac:dyDescent="0.25">
      <c r="A7" t="s">
        <v>115</v>
      </c>
      <c r="B7">
        <v>8252</v>
      </c>
      <c r="M7" t="s">
        <v>116</v>
      </c>
      <c r="N7">
        <v>8252</v>
      </c>
      <c r="O7" t="s">
        <v>117</v>
      </c>
    </row>
    <row r="8" spans="1:15" x14ac:dyDescent="0.25">
      <c r="A8" t="s">
        <v>118</v>
      </c>
      <c r="B8">
        <v>8252</v>
      </c>
      <c r="M8" t="s">
        <v>119</v>
      </c>
      <c r="N8">
        <v>8365</v>
      </c>
      <c r="O8" t="s">
        <v>120</v>
      </c>
    </row>
    <row r="9" spans="1:15" x14ac:dyDescent="0.25">
      <c r="A9" t="s">
        <v>121</v>
      </c>
      <c r="B9">
        <v>8252</v>
      </c>
      <c r="M9" t="s">
        <v>122</v>
      </c>
      <c r="O9" t="s">
        <v>123</v>
      </c>
    </row>
    <row r="10" spans="1:15" x14ac:dyDescent="0.25">
      <c r="A10" t="s">
        <v>124</v>
      </c>
      <c r="B10">
        <v>8240</v>
      </c>
      <c r="M10" t="s">
        <v>125</v>
      </c>
      <c r="N10">
        <v>8240</v>
      </c>
      <c r="O10" t="s">
        <v>126</v>
      </c>
    </row>
    <row r="11" spans="1:15" x14ac:dyDescent="0.25">
      <c r="A11" t="s">
        <v>127</v>
      </c>
      <c r="B11">
        <v>8545</v>
      </c>
      <c r="M11" t="s">
        <v>128</v>
      </c>
      <c r="N11">
        <v>7135</v>
      </c>
      <c r="O11" t="s">
        <v>129</v>
      </c>
    </row>
    <row r="12" spans="1:15" x14ac:dyDescent="0.25">
      <c r="A12" t="s">
        <v>130</v>
      </c>
      <c r="B12">
        <v>8545</v>
      </c>
    </row>
    <row r="13" spans="1:15" x14ac:dyDescent="0.25">
      <c r="A13" t="s">
        <v>131</v>
      </c>
      <c r="B13">
        <v>8545</v>
      </c>
    </row>
    <row r="14" spans="1:15" x14ac:dyDescent="0.25">
      <c r="A14" t="s">
        <v>132</v>
      </c>
      <c r="B14">
        <v>8710</v>
      </c>
    </row>
    <row r="15" spans="1:15" x14ac:dyDescent="0.25">
      <c r="A15" t="s">
        <v>133</v>
      </c>
      <c r="B15">
        <v>8545</v>
      </c>
    </row>
    <row r="16" spans="1:15" x14ac:dyDescent="0.25">
      <c r="A16" t="s">
        <v>134</v>
      </c>
      <c r="B16">
        <v>7872</v>
      </c>
    </row>
    <row r="17" spans="1:2" x14ac:dyDescent="0.25">
      <c r="A17" t="s">
        <v>135</v>
      </c>
      <c r="B17">
        <v>8545</v>
      </c>
    </row>
    <row r="18" spans="1:2" x14ac:dyDescent="0.25">
      <c r="A18" t="s">
        <v>136</v>
      </c>
      <c r="B18">
        <v>8710</v>
      </c>
    </row>
    <row r="19" spans="1:2" x14ac:dyDescent="0.25">
      <c r="A19" t="s">
        <v>137</v>
      </c>
      <c r="B19">
        <v>7872</v>
      </c>
    </row>
    <row r="20" spans="1:2" x14ac:dyDescent="0.25">
      <c r="A20" t="s">
        <v>138</v>
      </c>
      <c r="B20">
        <v>8545</v>
      </c>
    </row>
    <row r="21" spans="1:2" x14ac:dyDescent="0.25">
      <c r="A21" t="s">
        <v>139</v>
      </c>
      <c r="B21">
        <v>8545</v>
      </c>
    </row>
    <row r="22" spans="1:2" x14ac:dyDescent="0.25">
      <c r="A22" t="s">
        <v>140</v>
      </c>
      <c r="B22">
        <v>8545</v>
      </c>
    </row>
    <row r="23" spans="1:2" x14ac:dyDescent="0.25">
      <c r="A23" t="s">
        <v>141</v>
      </c>
      <c r="B23">
        <v>8253</v>
      </c>
    </row>
    <row r="24" spans="1:2" x14ac:dyDescent="0.25">
      <c r="A24" t="s">
        <v>142</v>
      </c>
      <c r="B24">
        <v>8545</v>
      </c>
    </row>
    <row r="25" spans="1:2" x14ac:dyDescent="0.25">
      <c r="A25" t="s">
        <v>143</v>
      </c>
      <c r="B25">
        <v>8545</v>
      </c>
    </row>
    <row r="26" spans="1:2" x14ac:dyDescent="0.25">
      <c r="A26" t="s">
        <v>144</v>
      </c>
      <c r="B26">
        <v>8545</v>
      </c>
    </row>
    <row r="27" spans="1:2" x14ac:dyDescent="0.25">
      <c r="A27" t="s">
        <v>145</v>
      </c>
      <c r="B27">
        <v>8710</v>
      </c>
    </row>
    <row r="29" spans="1:2" x14ac:dyDescent="0.25">
      <c r="A29" t="s">
        <v>146</v>
      </c>
    </row>
    <row r="30" spans="1:2" x14ac:dyDescent="0.25">
      <c r="A30" t="s">
        <v>147</v>
      </c>
      <c r="B30">
        <v>8710</v>
      </c>
    </row>
    <row r="31" spans="1:2" x14ac:dyDescent="0.25">
      <c r="A31" t="s">
        <v>148</v>
      </c>
      <c r="B31">
        <v>8545</v>
      </c>
    </row>
    <row r="32" spans="1:2" x14ac:dyDescent="0.25">
      <c r="A32" t="s">
        <v>149</v>
      </c>
      <c r="B32">
        <v>8252</v>
      </c>
    </row>
    <row r="33" spans="1:19" x14ac:dyDescent="0.25">
      <c r="A33" t="s">
        <v>150</v>
      </c>
      <c r="B33">
        <v>8545</v>
      </c>
    </row>
    <row r="34" spans="1:19" x14ac:dyDescent="0.25">
      <c r="A34" t="s">
        <v>151</v>
      </c>
      <c r="B34">
        <v>8545</v>
      </c>
    </row>
    <row r="35" spans="1:19" x14ac:dyDescent="0.25">
      <c r="A35" t="s">
        <v>152</v>
      </c>
      <c r="B35">
        <v>8545</v>
      </c>
    </row>
    <row r="36" spans="1:19" x14ac:dyDescent="0.25">
      <c r="A36" t="s">
        <v>153</v>
      </c>
      <c r="B36">
        <v>8545</v>
      </c>
    </row>
    <row r="37" spans="1:19" x14ac:dyDescent="0.25">
      <c r="A37" t="s">
        <v>154</v>
      </c>
      <c r="B37">
        <v>8545</v>
      </c>
      <c r="S37" s="13"/>
    </row>
    <row r="38" spans="1:19" x14ac:dyDescent="0.25">
      <c r="A38" t="s">
        <v>142</v>
      </c>
      <c r="B38">
        <v>8545</v>
      </c>
      <c r="S38" s="13"/>
    </row>
    <row r="39" spans="1:19" x14ac:dyDescent="0.25">
      <c r="A39" t="s">
        <v>155</v>
      </c>
      <c r="B39">
        <v>8710</v>
      </c>
      <c r="S39" s="13"/>
    </row>
    <row r="40" spans="1:19" x14ac:dyDescent="0.25">
      <c r="A40" t="s">
        <v>156</v>
      </c>
      <c r="B40">
        <v>8710</v>
      </c>
      <c r="S40" s="13"/>
    </row>
    <row r="41" spans="1:19" x14ac:dyDescent="0.25">
      <c r="A41" t="s">
        <v>157</v>
      </c>
      <c r="B41">
        <v>8710</v>
      </c>
      <c r="S41" s="13"/>
    </row>
    <row r="42" spans="1:19" x14ac:dyDescent="0.25">
      <c r="A42" t="s">
        <v>112</v>
      </c>
      <c r="B42">
        <v>8253</v>
      </c>
      <c r="S42" s="13"/>
    </row>
    <row r="43" spans="1:19" x14ac:dyDescent="0.25">
      <c r="A43" t="s">
        <v>137</v>
      </c>
      <c r="B43">
        <v>7872</v>
      </c>
      <c r="S43" s="13"/>
    </row>
    <row r="44" spans="1:19" x14ac:dyDescent="0.25">
      <c r="A44" t="s">
        <v>141</v>
      </c>
      <c r="B44">
        <v>8253</v>
      </c>
      <c r="S44" s="13"/>
    </row>
    <row r="45" spans="1:19" x14ac:dyDescent="0.25">
      <c r="A45" t="s">
        <v>138</v>
      </c>
      <c r="B45">
        <v>8545</v>
      </c>
      <c r="S45" s="13"/>
    </row>
    <row r="46" spans="1:19" x14ac:dyDescent="0.25">
      <c r="A46" t="s">
        <v>158</v>
      </c>
      <c r="B46">
        <v>8710</v>
      </c>
      <c r="S46" s="13"/>
    </row>
    <row r="47" spans="1:19" x14ac:dyDescent="0.25">
      <c r="A47" t="s">
        <v>103</v>
      </c>
      <c r="B47">
        <v>8710</v>
      </c>
      <c r="S47" s="13"/>
    </row>
    <row r="48" spans="1:19" x14ac:dyDescent="0.25">
      <c r="A48" t="s">
        <v>145</v>
      </c>
      <c r="B48">
        <v>8710</v>
      </c>
      <c r="S48" s="13"/>
    </row>
    <row r="49" spans="1:19" x14ac:dyDescent="0.25">
      <c r="A49" t="s">
        <v>134</v>
      </c>
      <c r="B49">
        <v>8710</v>
      </c>
      <c r="D49" s="13"/>
      <c r="S49" s="13"/>
    </row>
    <row r="50" spans="1:19" x14ac:dyDescent="0.25">
      <c r="A50" t="s">
        <v>135</v>
      </c>
      <c r="B50">
        <v>8545</v>
      </c>
      <c r="D50" s="13"/>
      <c r="S50" s="13"/>
    </row>
    <row r="51" spans="1:19" x14ac:dyDescent="0.25">
      <c r="A51" t="s">
        <v>159</v>
      </c>
      <c r="B51">
        <v>8710</v>
      </c>
      <c r="D51" s="13"/>
      <c r="S51" s="13"/>
    </row>
    <row r="52" spans="1:19" x14ac:dyDescent="0.25">
      <c r="A52" t="s">
        <v>136</v>
      </c>
      <c r="B52">
        <v>8710</v>
      </c>
      <c r="S52" s="13"/>
    </row>
    <row r="53" spans="1:19" x14ac:dyDescent="0.25">
      <c r="A53" t="s">
        <v>121</v>
      </c>
      <c r="B53">
        <v>8252</v>
      </c>
      <c r="D53" s="13"/>
      <c r="S53" s="13"/>
    </row>
    <row r="54" spans="1:19" x14ac:dyDescent="0.25">
      <c r="A54" t="s">
        <v>160</v>
      </c>
      <c r="B54">
        <v>8253</v>
      </c>
      <c r="D54" s="13"/>
      <c r="S54" s="13"/>
    </row>
    <row r="55" spans="1:19" x14ac:dyDescent="0.25">
      <c r="A55" t="s">
        <v>161</v>
      </c>
      <c r="B55">
        <v>7872</v>
      </c>
      <c r="D55" s="13"/>
      <c r="S55" s="13"/>
    </row>
    <row r="56" spans="1:19" x14ac:dyDescent="0.25">
      <c r="A56" t="s">
        <v>162</v>
      </c>
      <c r="B56">
        <v>8545</v>
      </c>
      <c r="D56" s="13"/>
      <c r="S56" s="13"/>
    </row>
    <row r="57" spans="1:19" x14ac:dyDescent="0.25">
      <c r="A57" t="s">
        <v>163</v>
      </c>
      <c r="B57">
        <v>8253</v>
      </c>
      <c r="D57" s="13"/>
      <c r="S57" s="13"/>
    </row>
    <row r="58" spans="1:19" x14ac:dyDescent="0.25">
      <c r="A58" t="s">
        <v>164</v>
      </c>
      <c r="B58">
        <v>8545</v>
      </c>
      <c r="D58" s="13"/>
      <c r="S58" s="13"/>
    </row>
    <row r="59" spans="1:19" x14ac:dyDescent="0.25">
      <c r="A59" t="s">
        <v>165</v>
      </c>
      <c r="B59">
        <v>7872</v>
      </c>
      <c r="D59" s="13"/>
      <c r="S59" s="13"/>
    </row>
    <row r="60" spans="1:19" x14ac:dyDescent="0.25">
      <c r="A60" t="s">
        <v>166</v>
      </c>
      <c r="B60">
        <v>8710</v>
      </c>
      <c r="D60" s="13"/>
      <c r="S60" s="13"/>
    </row>
    <row r="61" spans="1:19" x14ac:dyDescent="0.25">
      <c r="A61" t="s">
        <v>167</v>
      </c>
      <c r="B61">
        <v>8545</v>
      </c>
      <c r="D61" s="13"/>
      <c r="S61" s="13"/>
    </row>
    <row r="62" spans="1:19" x14ac:dyDescent="0.25">
      <c r="A62" t="s">
        <v>168</v>
      </c>
      <c r="B62">
        <v>8545</v>
      </c>
      <c r="D62" s="13"/>
      <c r="S62" s="13"/>
    </row>
    <row r="63" spans="1:19" x14ac:dyDescent="0.25">
      <c r="A63" t="s">
        <v>169</v>
      </c>
      <c r="B63">
        <v>8545</v>
      </c>
      <c r="D63" s="13"/>
      <c r="S63" s="13"/>
    </row>
    <row r="64" spans="1:19" x14ac:dyDescent="0.25">
      <c r="A64" t="s">
        <v>170</v>
      </c>
      <c r="B64">
        <v>8545</v>
      </c>
      <c r="D64" s="13"/>
      <c r="S64" s="13"/>
    </row>
    <row r="65" spans="1:19" x14ac:dyDescent="0.25">
      <c r="A65" t="s">
        <v>171</v>
      </c>
      <c r="B65">
        <v>8545</v>
      </c>
      <c r="D65" s="13"/>
      <c r="S65" s="13"/>
    </row>
    <row r="66" spans="1:19" x14ac:dyDescent="0.25">
      <c r="A66" t="s">
        <v>172</v>
      </c>
      <c r="B66">
        <v>8545</v>
      </c>
      <c r="D66" s="13"/>
      <c r="S66" s="13"/>
    </row>
    <row r="67" spans="1:19" x14ac:dyDescent="0.25">
      <c r="A67" t="s">
        <v>173</v>
      </c>
      <c r="B67">
        <v>8545</v>
      </c>
      <c r="S67" s="13"/>
    </row>
    <row r="68" spans="1:19" x14ac:dyDescent="0.25">
      <c r="A68" t="s">
        <v>174</v>
      </c>
      <c r="B68">
        <v>8545</v>
      </c>
      <c r="S68" s="13"/>
    </row>
    <row r="69" spans="1:19" x14ac:dyDescent="0.25">
      <c r="A69" t="s">
        <v>131</v>
      </c>
      <c r="B69">
        <v>8545</v>
      </c>
      <c r="S69" s="13"/>
    </row>
    <row r="70" spans="1:19" x14ac:dyDescent="0.25">
      <c r="A70" t="s">
        <v>139</v>
      </c>
      <c r="B70">
        <v>8545</v>
      </c>
      <c r="D70" s="13"/>
      <c r="S70" s="13"/>
    </row>
    <row r="71" spans="1:19" x14ac:dyDescent="0.25">
      <c r="A71" t="s">
        <v>175</v>
      </c>
      <c r="B71">
        <v>8545</v>
      </c>
      <c r="D71" s="13"/>
      <c r="S71" s="13"/>
    </row>
    <row r="72" spans="1:19" x14ac:dyDescent="0.25">
      <c r="A72" t="s">
        <v>176</v>
      </c>
      <c r="B72">
        <v>8545</v>
      </c>
      <c r="D72" s="14"/>
      <c r="S72" s="13"/>
    </row>
    <row r="73" spans="1:19" x14ac:dyDescent="0.25">
      <c r="A73" t="s">
        <v>143</v>
      </c>
      <c r="B73">
        <v>8545</v>
      </c>
      <c r="D73" s="14"/>
      <c r="S73" s="13"/>
    </row>
    <row r="74" spans="1:19" x14ac:dyDescent="0.25">
      <c r="A74" t="s">
        <v>107</v>
      </c>
      <c r="B74">
        <v>8545</v>
      </c>
      <c r="D74" s="15"/>
      <c r="S74" s="13"/>
    </row>
    <row r="75" spans="1:19" x14ac:dyDescent="0.25">
      <c r="A75" t="s">
        <v>177</v>
      </c>
      <c r="B75">
        <v>8545</v>
      </c>
      <c r="D75" s="13"/>
      <c r="S75" s="13"/>
    </row>
    <row r="76" spans="1:19" x14ac:dyDescent="0.25">
      <c r="A76" t="s">
        <v>178</v>
      </c>
      <c r="B76">
        <v>8545</v>
      </c>
      <c r="D76" s="13"/>
      <c r="S76" s="13"/>
    </row>
    <row r="77" spans="1:19" x14ac:dyDescent="0.25">
      <c r="A77" t="s">
        <v>179</v>
      </c>
      <c r="B77">
        <v>8545</v>
      </c>
      <c r="D77" s="15"/>
      <c r="S77" s="13"/>
    </row>
    <row r="78" spans="1:19" x14ac:dyDescent="0.25">
      <c r="A78" t="s">
        <v>180</v>
      </c>
      <c r="B78">
        <v>8545</v>
      </c>
      <c r="S78" s="13"/>
    </row>
    <row r="79" spans="1:19" x14ac:dyDescent="0.25">
      <c r="A79" t="s">
        <v>181</v>
      </c>
      <c r="B79">
        <v>8545</v>
      </c>
      <c r="S79" s="13"/>
    </row>
    <row r="80" spans="1:19" x14ac:dyDescent="0.25">
      <c r="A80" t="s">
        <v>182</v>
      </c>
      <c r="B80">
        <v>8710</v>
      </c>
      <c r="S80" s="13"/>
    </row>
    <row r="81" spans="1:19" x14ac:dyDescent="0.25">
      <c r="A81" t="s">
        <v>183</v>
      </c>
      <c r="B81">
        <v>7872</v>
      </c>
      <c r="D81" s="14"/>
      <c r="S81" s="13"/>
    </row>
    <row r="82" spans="1:19" x14ac:dyDescent="0.25">
      <c r="A82" t="s">
        <v>184</v>
      </c>
      <c r="B82">
        <v>8545</v>
      </c>
      <c r="D82" s="14"/>
      <c r="S82" s="13"/>
    </row>
    <row r="83" spans="1:19" x14ac:dyDescent="0.25">
      <c r="A83" t="s">
        <v>185</v>
      </c>
      <c r="B83">
        <v>8710</v>
      </c>
      <c r="S83" s="13"/>
    </row>
    <row r="84" spans="1:19" x14ac:dyDescent="0.25">
      <c r="A84" t="s">
        <v>186</v>
      </c>
      <c r="B84">
        <v>8252</v>
      </c>
      <c r="S84" s="13"/>
    </row>
    <row r="85" spans="1:19" x14ac:dyDescent="0.25">
      <c r="A85" t="s">
        <v>187</v>
      </c>
      <c r="B85">
        <v>8252</v>
      </c>
      <c r="S85" s="13"/>
    </row>
    <row r="86" spans="1:19" x14ac:dyDescent="0.25">
      <c r="A86" t="s">
        <v>188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189</v>
      </c>
      <c r="B88">
        <v>8252</v>
      </c>
      <c r="S88" s="13"/>
    </row>
    <row r="89" spans="1:19" x14ac:dyDescent="0.25">
      <c r="A89" t="s">
        <v>124</v>
      </c>
      <c r="B89">
        <v>8240</v>
      </c>
      <c r="S89" s="13"/>
    </row>
    <row r="90" spans="1:19" x14ac:dyDescent="0.25">
      <c r="A90" t="s">
        <v>190</v>
      </c>
      <c r="B90">
        <v>8252</v>
      </c>
      <c r="S90" s="13"/>
    </row>
    <row r="91" spans="1:19" x14ac:dyDescent="0.25">
      <c r="A91" t="s">
        <v>191</v>
      </c>
      <c r="B91">
        <v>8252</v>
      </c>
      <c r="S91" s="13"/>
    </row>
    <row r="92" spans="1:19" x14ac:dyDescent="0.25">
      <c r="A92" t="s">
        <v>192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193</v>
      </c>
      <c r="B1" s="1" t="s">
        <v>194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195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196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197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e">
        <f>VLOOKUP(A1,'Mapping - Discount'!$A:$B,2,FALSE)</f>
        <v>#N/A</v>
      </c>
      <c r="I1" s="1" t="e">
        <f>IF(H1=8252,1203,VLOOKUP(B1,'Mapping - Rev Centre'!$A:$C,2,FALSE))</f>
        <v>#N/A</v>
      </c>
      <c r="J1" s="1" t="e">
        <f>VLOOKUP(B1,'Mapping - Rev Centre'!$A:$C,3,FALSE)</f>
        <v>#N/A</v>
      </c>
      <c r="K1" s="1" t="s">
        <v>81</v>
      </c>
      <c r="L1" s="1" t="str">
        <f>"Cost of Discount - "&amp;A1</f>
        <v>Cost of Discount - Discount Name</v>
      </c>
      <c r="M1" s="1" t="e">
        <f>ROUND(VLOOKUP(B1,'Discount COGS'!$A:$B,2,FALSE)*E1,2)</f>
        <v>#N/A</v>
      </c>
      <c r="O1" s="1">
        <v>7115</v>
      </c>
      <c r="P1" s="1" t="e">
        <f>VLOOKUP(B1,'Mapping - Rev Centre'!$A:$C,2,FALSE)</f>
        <v>#N/A</v>
      </c>
      <c r="Q1" s="1" t="e">
        <f>VLOOKUP(B1,'Mapping - Rev Centre'!$A:$C,3,FALSE)</f>
        <v>#N/A</v>
      </c>
      <c r="R1" s="1" t="s">
        <v>81</v>
      </c>
      <c r="S1" s="1" t="str">
        <f>"Cost of Discount - "&amp;A1</f>
        <v>Cost of Discount - Discount Name</v>
      </c>
      <c r="T1" s="1" t="e">
        <f>-M1</f>
        <v>#N/A</v>
      </c>
    </row>
    <row r="2" spans="1:20" x14ac:dyDescent="0.25">
      <c r="H2" s="1" t="e">
        <f>VLOOKUP(A2,'Mapping - Discount'!$A:$B,2,FALSE)</f>
        <v>#N/A</v>
      </c>
      <c r="I2" s="1" t="e">
        <f>IF(H2=8252,1203,VLOOKUP(B2,'Mapping - Rev Centre'!$A:$C,2,FALSE))</f>
        <v>#N/A</v>
      </c>
      <c r="J2" s="1" t="e">
        <f>VLOOKUP(B2,'Mapping - Rev Centre'!$A:$C,3,FALSE)</f>
        <v>#N/A</v>
      </c>
      <c r="K2" s="1" t="s">
        <v>81</v>
      </c>
      <c r="L2" s="1" t="str">
        <f>"Cost of Discount - "&amp;A2</f>
        <v xml:space="preserve">Cost of Discount - </v>
      </c>
      <c r="M2" s="1" t="e">
        <f>ROUND(VLOOKUP(B2,'Discount COGS'!$A:$B,2,FALSE)*E2,2)</f>
        <v>#N/A</v>
      </c>
      <c r="O2" s="1">
        <v>7115</v>
      </c>
      <c r="P2" s="1" t="e">
        <f>VLOOKUP(B2,'Mapping - Rev Centre'!$A:$C,2,FALSE)</f>
        <v>#N/A</v>
      </c>
      <c r="Q2" s="1" t="e">
        <f>VLOOKUP(B2,'Mapping - Rev Centre'!$A:$C,3,FALSE)</f>
        <v>#N/A</v>
      </c>
      <c r="R2" s="1" t="s">
        <v>81</v>
      </c>
      <c r="S2" s="1" t="str">
        <f>"Cost of Discount - "&amp;A2</f>
        <v xml:space="preserve">Cost of Discount - </v>
      </c>
      <c r="T2" s="1" t="e">
        <f>-M2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198</v>
      </c>
      <c r="B1" s="20" t="s">
        <v>199</v>
      </c>
      <c r="C1" s="20" t="s">
        <v>200</v>
      </c>
      <c r="D1" s="20" t="s">
        <v>201</v>
      </c>
      <c r="E1" s="20" t="s">
        <v>202</v>
      </c>
      <c r="F1" s="20" t="s">
        <v>203</v>
      </c>
      <c r="G1" s="22" t="s">
        <v>99</v>
      </c>
      <c r="H1" s="22" t="s">
        <v>204</v>
      </c>
      <c r="I1" s="22" t="s">
        <v>205</v>
      </c>
      <c r="J1" s="22" t="s">
        <v>81</v>
      </c>
      <c r="K1" s="22" t="s">
        <v>202</v>
      </c>
      <c r="L1" s="22" t="s">
        <v>203</v>
      </c>
    </row>
    <row r="2" spans="1:12" ht="15.75" customHeight="1" thickTop="1" x14ac:dyDescent="0.25">
      <c r="A2" s="18" t="s">
        <v>206</v>
      </c>
      <c r="B2" s="18" t="s">
        <v>206</v>
      </c>
      <c r="C2" s="19" t="s">
        <v>207</v>
      </c>
      <c r="D2" s="23" t="s">
        <v>208</v>
      </c>
      <c r="E2" s="19" t="s">
        <v>209</v>
      </c>
      <c r="F2" s="24" t="s">
        <v>210</v>
      </c>
      <c r="G2" s="17" t="str">
        <f t="shared" ref="G2:G9" si="0">D2</f>
        <v>6101</v>
      </c>
      <c r="H2">
        <f>VLOOKUP(C2,'Accounting Mapping'!$A:$B,2,FALSE)</f>
        <v>3200</v>
      </c>
      <c r="I2" t="s">
        <v>7</v>
      </c>
      <c r="K2" t="str">
        <f t="shared" ref="K2:K9" si="1">C2 &amp; "-" &amp; E2</f>
        <v>Sushi on Jones-Liquor Sales</v>
      </c>
      <c r="L2" s="16" t="str">
        <f t="shared" ref="L2:L9" si="2">F2</f>
        <v>-$53.34</v>
      </c>
    </row>
    <row r="3" spans="1:12" x14ac:dyDescent="0.25">
      <c r="A3" s="18" t="s">
        <v>206</v>
      </c>
      <c r="B3" s="18" t="s">
        <v>206</v>
      </c>
      <c r="C3" s="19" t="s">
        <v>207</v>
      </c>
      <c r="D3" s="23" t="s">
        <v>211</v>
      </c>
      <c r="E3" s="19" t="s">
        <v>212</v>
      </c>
      <c r="F3" s="24" t="s">
        <v>213</v>
      </c>
      <c r="G3" s="17" t="str">
        <f t="shared" si="0"/>
        <v>6145</v>
      </c>
      <c r="H3">
        <f>VLOOKUP(C3,'Accounting Mapping'!$A:$B,2,FALSE)</f>
        <v>3200</v>
      </c>
      <c r="I3" t="s">
        <v>7</v>
      </c>
      <c r="K3" t="str">
        <f t="shared" si="1"/>
        <v>Sushi on Jones-Food Sales</v>
      </c>
      <c r="L3" s="16" t="str">
        <f t="shared" si="2"/>
        <v>-$850.83</v>
      </c>
    </row>
    <row r="4" spans="1:12" x14ac:dyDescent="0.25">
      <c r="A4" s="18" t="s">
        <v>206</v>
      </c>
      <c r="B4" s="18" t="s">
        <v>206</v>
      </c>
      <c r="C4" s="19" t="s">
        <v>207</v>
      </c>
      <c r="D4" s="23" t="s">
        <v>214</v>
      </c>
      <c r="E4" s="19" t="s">
        <v>215</v>
      </c>
      <c r="F4" s="24" t="s">
        <v>216</v>
      </c>
      <c r="G4" s="17" t="str">
        <f t="shared" si="0"/>
        <v>5780</v>
      </c>
      <c r="H4">
        <f>VLOOKUP(C4,'Accounting Mapping'!$A:$B,2,FALSE)</f>
        <v>3200</v>
      </c>
      <c r="I4" t="s">
        <v>7</v>
      </c>
      <c r="K4" t="str">
        <f t="shared" si="1"/>
        <v>Sushi on Jones-VAT Payable</v>
      </c>
      <c r="L4" s="16" t="str">
        <f t="shared" si="2"/>
        <v>-$183.92</v>
      </c>
    </row>
    <row r="5" spans="1:12" x14ac:dyDescent="0.25">
      <c r="A5" s="18" t="s">
        <v>206</v>
      </c>
      <c r="B5" s="18" t="s">
        <v>206</v>
      </c>
      <c r="C5" s="19" t="s">
        <v>207</v>
      </c>
      <c r="D5" s="23" t="s">
        <v>217</v>
      </c>
      <c r="E5" s="19" t="s">
        <v>218</v>
      </c>
      <c r="F5" s="24" t="s">
        <v>219</v>
      </c>
      <c r="G5" s="17" t="str">
        <f t="shared" si="0"/>
        <v>2980</v>
      </c>
      <c r="H5">
        <f>VLOOKUP(C5,'Accounting Mapping'!$A:$B,2,FALSE)</f>
        <v>3200</v>
      </c>
      <c r="I5" t="s">
        <v>7</v>
      </c>
      <c r="K5" t="str">
        <f t="shared" si="1"/>
        <v>Sushi on Jones-Card Payment Clearing</v>
      </c>
      <c r="L5" s="16" t="str">
        <f t="shared" si="2"/>
        <v>$1,231.09</v>
      </c>
    </row>
    <row r="6" spans="1:12" x14ac:dyDescent="0.25">
      <c r="A6" s="18" t="s">
        <v>206</v>
      </c>
      <c r="B6" s="18" t="s">
        <v>206</v>
      </c>
      <c r="C6" s="19" t="s">
        <v>207</v>
      </c>
      <c r="D6" s="23" t="s">
        <v>220</v>
      </c>
      <c r="E6" s="19" t="s">
        <v>221</v>
      </c>
      <c r="F6" s="24" t="s">
        <v>222</v>
      </c>
      <c r="G6" s="17" t="str">
        <f t="shared" si="0"/>
        <v>8760</v>
      </c>
      <c r="H6">
        <f>VLOOKUP(C6,'Accounting Mapping'!$A:$B,2,FALSE)</f>
        <v>3200</v>
      </c>
      <c r="I6" t="s">
        <v>7</v>
      </c>
      <c r="K6" t="str">
        <f t="shared" si="1"/>
        <v>Sushi on Jones-Payment Charges</v>
      </c>
      <c r="L6" s="16" t="str">
        <f t="shared" si="2"/>
        <v>$10.34</v>
      </c>
    </row>
    <row r="7" spans="1:12" x14ac:dyDescent="0.25">
      <c r="A7" s="18" t="s">
        <v>206</v>
      </c>
      <c r="B7" s="18" t="s">
        <v>206</v>
      </c>
      <c r="C7" s="19" t="s">
        <v>207</v>
      </c>
      <c r="D7" s="23" t="s">
        <v>223</v>
      </c>
      <c r="E7" s="19" t="s">
        <v>224</v>
      </c>
      <c r="F7" s="24" t="s">
        <v>225</v>
      </c>
      <c r="G7" s="17" t="str">
        <f t="shared" si="0"/>
        <v>5840</v>
      </c>
      <c r="H7">
        <f>VLOOKUP(C7,'Accounting Mapping'!$A:$B,2,FALSE)</f>
        <v>3200</v>
      </c>
      <c r="I7" t="s">
        <v>7</v>
      </c>
      <c r="K7" t="str">
        <f t="shared" si="1"/>
        <v>Sushi on Jones-Tips</v>
      </c>
      <c r="L7" s="16" t="str">
        <f t="shared" si="2"/>
        <v>-$137.93</v>
      </c>
    </row>
    <row r="8" spans="1:12" x14ac:dyDescent="0.25">
      <c r="A8" s="18" t="s">
        <v>206</v>
      </c>
      <c r="B8" s="18" t="s">
        <v>206</v>
      </c>
      <c r="C8" s="19" t="s">
        <v>207</v>
      </c>
      <c r="D8" s="23" t="s">
        <v>226</v>
      </c>
      <c r="E8" s="19" t="s">
        <v>227</v>
      </c>
      <c r="F8" s="24" t="s">
        <v>228</v>
      </c>
      <c r="G8" s="17" t="str">
        <f t="shared" si="0"/>
        <v>6104</v>
      </c>
      <c r="H8">
        <f>VLOOKUP(C8,'Accounting Mapping'!$A:$B,2,FALSE)</f>
        <v>3200</v>
      </c>
      <c r="I8" t="s">
        <v>7</v>
      </c>
      <c r="K8" t="str">
        <f t="shared" si="1"/>
        <v>Sushi on Jones-Non-Alcoholic Sales</v>
      </c>
      <c r="L8" s="16" t="str">
        <f t="shared" si="2"/>
        <v>-$2.08</v>
      </c>
    </row>
    <row r="9" spans="1:12" x14ac:dyDescent="0.25">
      <c r="A9" s="18" t="s">
        <v>206</v>
      </c>
      <c r="B9" s="18" t="s">
        <v>206</v>
      </c>
      <c r="C9" s="19" t="s">
        <v>207</v>
      </c>
      <c r="D9" s="23" t="s">
        <v>229</v>
      </c>
      <c r="E9" s="19" t="s">
        <v>230</v>
      </c>
      <c r="F9" s="24" t="s">
        <v>231</v>
      </c>
      <c r="G9" s="17" t="str">
        <f t="shared" si="0"/>
        <v>6605</v>
      </c>
      <c r="H9">
        <f>VLOOKUP(C9,'Accounting Mapping'!$A:$B,2,FALSE)</f>
        <v>3200</v>
      </c>
      <c r="I9" t="s">
        <v>7</v>
      </c>
      <c r="K9" t="str">
        <f t="shared" si="1"/>
        <v>Sushi on Jones-Other Income</v>
      </c>
      <c r="L9" s="16" t="str">
        <f t="shared" si="2"/>
        <v>-$13.33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232</v>
      </c>
      <c r="B1">
        <v>2041</v>
      </c>
    </row>
    <row r="2" spans="1:2" x14ac:dyDescent="0.25">
      <c r="A2" s="19" t="s">
        <v>233</v>
      </c>
      <c r="B2">
        <v>2110</v>
      </c>
    </row>
    <row r="3" spans="1:2" x14ac:dyDescent="0.25">
      <c r="A3" s="19" t="s">
        <v>234</v>
      </c>
      <c r="B3">
        <v>2210</v>
      </c>
    </row>
    <row r="4" spans="1:2" x14ac:dyDescent="0.25">
      <c r="A4" s="19" t="s">
        <v>235</v>
      </c>
      <c r="B4">
        <v>2549</v>
      </c>
    </row>
    <row r="5" spans="1:2" x14ac:dyDescent="0.25">
      <c r="A5" s="19" t="s">
        <v>236</v>
      </c>
      <c r="B5">
        <v>2220</v>
      </c>
    </row>
    <row r="6" spans="1:2" x14ac:dyDescent="0.25">
      <c r="A6" s="19" t="s">
        <v>237</v>
      </c>
      <c r="B6">
        <v>2052</v>
      </c>
    </row>
    <row r="7" spans="1:2" x14ac:dyDescent="0.25">
      <c r="A7" s="19" t="s">
        <v>238</v>
      </c>
      <c r="B7">
        <v>2020</v>
      </c>
    </row>
    <row r="8" spans="1:2" x14ac:dyDescent="0.25">
      <c r="A8" s="19" t="s">
        <v>239</v>
      </c>
      <c r="B8">
        <v>2030</v>
      </c>
    </row>
    <row r="9" spans="1:2" x14ac:dyDescent="0.25">
      <c r="A9" s="19" t="s">
        <v>240</v>
      </c>
      <c r="B9">
        <v>3010</v>
      </c>
    </row>
    <row r="10" spans="1:2" x14ac:dyDescent="0.25">
      <c r="A10" s="19" t="s">
        <v>207</v>
      </c>
      <c r="B10">
        <v>3200</v>
      </c>
    </row>
    <row r="11" spans="1:2" x14ac:dyDescent="0.25">
      <c r="A11" s="19" t="s">
        <v>241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workbookViewId="0">
      <selection activeCell="C8" sqref="C8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242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247</v>
      </c>
      <c r="G1" s="3" t="s">
        <v>248</v>
      </c>
      <c r="H1" s="3" t="s">
        <v>249</v>
      </c>
      <c r="I1" s="3" t="s">
        <v>250</v>
      </c>
      <c r="J1" s="3" t="s">
        <v>251</v>
      </c>
      <c r="K1" s="3" t="s">
        <v>252</v>
      </c>
      <c r="L1" s="3" t="s">
        <v>253</v>
      </c>
      <c r="M1" s="3" t="s">
        <v>254</v>
      </c>
      <c r="N1" s="3" t="s">
        <v>255</v>
      </c>
      <c r="O1" s="3" t="s">
        <v>256</v>
      </c>
      <c r="P1" s="3" t="s">
        <v>257</v>
      </c>
      <c r="Q1" s="3" t="s">
        <v>258</v>
      </c>
      <c r="R1" s="3" t="s">
        <v>259</v>
      </c>
      <c r="S1" s="3" t="s">
        <v>260</v>
      </c>
      <c r="T1" s="3" t="s">
        <v>261</v>
      </c>
      <c r="U1" s="4" t="s">
        <v>262</v>
      </c>
      <c r="V1" s="3" t="s">
        <v>263</v>
      </c>
      <c r="W1" s="3" t="s">
        <v>264</v>
      </c>
      <c r="X1" s="3" t="s">
        <v>265</v>
      </c>
      <c r="Y1" s="3" t="s">
        <v>266</v>
      </c>
      <c r="Z1" s="3" t="s">
        <v>267</v>
      </c>
      <c r="AA1" s="3" t="s">
        <v>268</v>
      </c>
      <c r="AB1" s="3" t="s">
        <v>269</v>
      </c>
      <c r="AC1" s="3" t="s">
        <v>270</v>
      </c>
      <c r="AD1" s="3" t="s">
        <v>271</v>
      </c>
      <c r="AE1" s="3" t="s">
        <v>272</v>
      </c>
      <c r="AF1" s="3" t="s">
        <v>273</v>
      </c>
      <c r="AG1" s="3" t="s">
        <v>274</v>
      </c>
      <c r="AH1" s="3" t="s">
        <v>275</v>
      </c>
      <c r="AI1" s="3" t="s">
        <v>276</v>
      </c>
      <c r="AJ1" s="3" t="s">
        <v>277</v>
      </c>
    </row>
    <row r="2" spans="1:36" s="6" customFormat="1" ht="324" customHeight="1" x14ac:dyDescent="0.25">
      <c r="A2" s="5" t="s">
        <v>278</v>
      </c>
      <c r="B2" s="5" t="s">
        <v>279</v>
      </c>
      <c r="C2" s="5" t="s">
        <v>280</v>
      </c>
      <c r="D2" s="5" t="s">
        <v>281</v>
      </c>
      <c r="E2" s="5" t="s">
        <v>282</v>
      </c>
      <c r="F2" s="5" t="s">
        <v>283</v>
      </c>
      <c r="G2" s="5" t="s">
        <v>284</v>
      </c>
      <c r="H2" s="5" t="s">
        <v>285</v>
      </c>
      <c r="I2" s="5" t="s">
        <v>286</v>
      </c>
      <c r="J2" s="5" t="s">
        <v>287</v>
      </c>
      <c r="K2" s="5" t="s">
        <v>288</v>
      </c>
      <c r="L2" s="5" t="s">
        <v>289</v>
      </c>
      <c r="M2" s="5" t="s">
        <v>290</v>
      </c>
      <c r="N2" s="5" t="s">
        <v>291</v>
      </c>
      <c r="O2" s="5" t="s">
        <v>292</v>
      </c>
      <c r="P2" s="5" t="s">
        <v>293</v>
      </c>
      <c r="Q2" s="5" t="s">
        <v>294</v>
      </c>
      <c r="R2" s="5" t="s">
        <v>295</v>
      </c>
      <c r="S2" s="5" t="s">
        <v>296</v>
      </c>
      <c r="T2" s="5" t="s">
        <v>297</v>
      </c>
      <c r="U2" s="5" t="s">
        <v>298</v>
      </c>
      <c r="V2" s="5" t="s">
        <v>299</v>
      </c>
      <c r="W2" s="5" t="s">
        <v>300</v>
      </c>
      <c r="X2" s="5" t="s">
        <v>301</v>
      </c>
      <c r="Y2" s="5" t="s">
        <v>302</v>
      </c>
      <c r="Z2" s="5" t="s">
        <v>303</v>
      </c>
      <c r="AA2" s="5" t="s">
        <v>304</v>
      </c>
      <c r="AB2" s="5" t="s">
        <v>305</v>
      </c>
      <c r="AC2" s="5" t="s">
        <v>306</v>
      </c>
      <c r="AD2" s="5" t="s">
        <v>307</v>
      </c>
      <c r="AE2" s="5" t="s">
        <v>308</v>
      </c>
      <c r="AF2" s="5" t="s">
        <v>309</v>
      </c>
      <c r="AG2" s="5" t="s">
        <v>310</v>
      </c>
      <c r="AH2" s="5" t="s">
        <v>311</v>
      </c>
      <c r="AI2" s="5" t="s">
        <v>312</v>
      </c>
      <c r="AJ2" s="5" t="s">
        <v>313</v>
      </c>
    </row>
    <row r="3" spans="1:36" customFormat="1" ht="15" customHeight="1" x14ac:dyDescent="0.25">
      <c r="B3" s="7" t="s">
        <v>314</v>
      </c>
      <c r="C3" s="8" t="s">
        <v>315</v>
      </c>
      <c r="E3" s="7" t="s">
        <v>340</v>
      </c>
      <c r="G3" s="7" t="s">
        <v>84</v>
      </c>
      <c r="H3" s="9" t="s">
        <v>226</v>
      </c>
      <c r="I3" s="9" t="s">
        <v>316</v>
      </c>
      <c r="J3" s="7" t="s">
        <v>7</v>
      </c>
      <c r="L3" s="7" t="s">
        <v>317</v>
      </c>
      <c r="M3" s="7" t="s">
        <v>318</v>
      </c>
      <c r="O3" s="7" t="s">
        <v>319</v>
      </c>
      <c r="W3" t="s">
        <v>320</v>
      </c>
      <c r="X3" t="s">
        <v>321</v>
      </c>
      <c r="AB3" t="s">
        <v>322</v>
      </c>
      <c r="AC3" s="7" t="s">
        <v>87</v>
      </c>
      <c r="AJ3" t="s">
        <v>84</v>
      </c>
    </row>
    <row r="4" spans="1:36" customFormat="1" ht="15" customHeight="1" x14ac:dyDescent="0.25">
      <c r="B4" s="7" t="s">
        <v>314</v>
      </c>
      <c r="C4" s="8" t="s">
        <v>315</v>
      </c>
      <c r="E4" s="7" t="s">
        <v>340</v>
      </c>
      <c r="G4" s="7" t="s">
        <v>94</v>
      </c>
      <c r="H4" s="9" t="s">
        <v>211</v>
      </c>
      <c r="I4" s="9" t="s">
        <v>316</v>
      </c>
      <c r="J4" s="7" t="s">
        <v>7</v>
      </c>
      <c r="L4" s="7" t="s">
        <v>323</v>
      </c>
      <c r="M4" s="7" t="s">
        <v>324</v>
      </c>
      <c r="O4" s="7" t="s">
        <v>319</v>
      </c>
      <c r="W4" s="7" t="s">
        <v>320</v>
      </c>
      <c r="X4" s="7" t="s">
        <v>321</v>
      </c>
      <c r="AB4" s="7" t="s">
        <v>322</v>
      </c>
      <c r="AC4" s="7" t="s">
        <v>90</v>
      </c>
      <c r="AJ4" s="7" t="s">
        <v>84</v>
      </c>
    </row>
    <row r="5" spans="1:36" customFormat="1" ht="15" customHeight="1" x14ac:dyDescent="0.25">
      <c r="B5" s="7" t="s">
        <v>314</v>
      </c>
      <c r="C5" s="8" t="s">
        <v>315</v>
      </c>
      <c r="E5" s="7" t="s">
        <v>340</v>
      </c>
      <c r="G5" s="7" t="s">
        <v>325</v>
      </c>
      <c r="H5" s="9" t="s">
        <v>208</v>
      </c>
      <c r="I5" s="9" t="s">
        <v>316</v>
      </c>
      <c r="J5" s="7" t="s">
        <v>7</v>
      </c>
      <c r="L5" s="7" t="s">
        <v>326</v>
      </c>
      <c r="M5" s="7" t="s">
        <v>327</v>
      </c>
      <c r="O5" s="7" t="s">
        <v>319</v>
      </c>
      <c r="W5" s="7" t="s">
        <v>320</v>
      </c>
      <c r="X5" s="7" t="s">
        <v>321</v>
      </c>
      <c r="AB5" s="7" t="s">
        <v>322</v>
      </c>
      <c r="AC5" s="7" t="s">
        <v>93</v>
      </c>
      <c r="AJ5" s="7" t="s">
        <v>84</v>
      </c>
    </row>
    <row r="6" spans="1:36" customFormat="1" ht="15" customHeight="1" x14ac:dyDescent="0.25">
      <c r="B6" s="7" t="s">
        <v>314</v>
      </c>
      <c r="C6" s="8" t="s">
        <v>315</v>
      </c>
      <c r="E6" s="7" t="s">
        <v>340</v>
      </c>
      <c r="G6" s="7" t="s">
        <v>91</v>
      </c>
      <c r="H6" s="9" t="s">
        <v>328</v>
      </c>
      <c r="I6" s="9" t="s">
        <v>316</v>
      </c>
      <c r="J6" s="7" t="s">
        <v>7</v>
      </c>
      <c r="L6" s="7" t="s">
        <v>329</v>
      </c>
      <c r="M6" s="7" t="s">
        <v>330</v>
      </c>
      <c r="O6" s="7" t="s">
        <v>319</v>
      </c>
      <c r="W6" s="7" t="s">
        <v>320</v>
      </c>
      <c r="X6" s="7" t="s">
        <v>321</v>
      </c>
      <c r="AB6" s="7" t="s">
        <v>322</v>
      </c>
      <c r="AC6" s="7" t="s">
        <v>96</v>
      </c>
      <c r="AJ6" s="7" t="s">
        <v>84</v>
      </c>
    </row>
    <row r="7" spans="1:36" customFormat="1" ht="15" customHeight="1" x14ac:dyDescent="0.25">
      <c r="B7" s="7" t="s">
        <v>314</v>
      </c>
      <c r="C7" s="8" t="s">
        <v>315</v>
      </c>
      <c r="E7" s="7" t="s">
        <v>340</v>
      </c>
      <c r="G7" s="7" t="s">
        <v>331</v>
      </c>
      <c r="H7" s="9" t="s">
        <v>217</v>
      </c>
      <c r="I7" s="9" t="s">
        <v>316</v>
      </c>
      <c r="J7" s="7" t="s">
        <v>7</v>
      </c>
      <c r="L7" s="7" t="s">
        <v>332</v>
      </c>
      <c r="M7" s="7" t="s">
        <v>333</v>
      </c>
      <c r="O7" s="7" t="s">
        <v>319</v>
      </c>
    </row>
    <row r="8" spans="1:36" customFormat="1" ht="15" customHeight="1" x14ac:dyDescent="0.25">
      <c r="B8" s="7" t="s">
        <v>314</v>
      </c>
      <c r="C8" s="8" t="s">
        <v>315</v>
      </c>
      <c r="E8" s="7" t="s">
        <v>340</v>
      </c>
      <c r="G8" s="7" t="s">
        <v>334</v>
      </c>
      <c r="H8" s="9" t="s">
        <v>220</v>
      </c>
      <c r="I8" s="9" t="s">
        <v>316</v>
      </c>
      <c r="J8" s="7" t="s">
        <v>7</v>
      </c>
      <c r="L8" s="7" t="s">
        <v>335</v>
      </c>
      <c r="M8" s="7" t="s">
        <v>336</v>
      </c>
      <c r="O8" s="7" t="s">
        <v>319</v>
      </c>
    </row>
    <row r="9" spans="1:36" customFormat="1" ht="15" customHeight="1" x14ac:dyDescent="0.25">
      <c r="B9" s="7" t="s">
        <v>314</v>
      </c>
      <c r="C9" s="8" t="s">
        <v>315</v>
      </c>
      <c r="E9" s="7" t="s">
        <v>340</v>
      </c>
      <c r="G9" s="7" t="s">
        <v>337</v>
      </c>
      <c r="H9" s="9" t="s">
        <v>223</v>
      </c>
      <c r="I9" s="9" t="s">
        <v>316</v>
      </c>
      <c r="J9" s="7" t="s">
        <v>7</v>
      </c>
      <c r="L9" s="7" t="s">
        <v>338</v>
      </c>
      <c r="M9" s="7" t="s">
        <v>339</v>
      </c>
      <c r="O9" s="7" t="s">
        <v>319</v>
      </c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2024-04-25T10:54:10Z</dcterms:modified>
</cp:coreProperties>
</file>