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b\OneDrive\Desktop\placement\Term 4\ITSDI\UM19139 Final Deliverable\"/>
    </mc:Choice>
  </mc:AlternateContent>
  <bookViews>
    <workbookView xWindow="0" yWindow="0" windowWidth="23040" windowHeight="8328"/>
  </bookViews>
  <sheets>
    <sheet name="Scenarios" sheetId="5" r:id="rId1"/>
    <sheet name="Base" sheetId="2" r:id="rId2"/>
    <sheet name="Optimistic" sheetId="4" r:id="rId3"/>
    <sheet name="Pessimistic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3" l="1"/>
  <c r="D35" i="5" l="1"/>
  <c r="E35" i="5"/>
  <c r="F35" i="5"/>
  <c r="G35" i="5"/>
  <c r="H35" i="5"/>
  <c r="I35" i="5"/>
  <c r="J35" i="5"/>
  <c r="K35" i="5"/>
  <c r="L35" i="5"/>
  <c r="M35" i="5"/>
  <c r="C35" i="5"/>
  <c r="D34" i="5"/>
  <c r="E34" i="5"/>
  <c r="F34" i="5"/>
  <c r="G34" i="5"/>
  <c r="H34" i="5"/>
  <c r="I34" i="5"/>
  <c r="J34" i="5"/>
  <c r="K34" i="5"/>
  <c r="L34" i="5"/>
  <c r="M34" i="5"/>
  <c r="C34" i="5"/>
  <c r="D33" i="5"/>
  <c r="E33" i="5"/>
  <c r="F33" i="5"/>
  <c r="G33" i="5"/>
  <c r="H33" i="5"/>
  <c r="I33" i="5"/>
  <c r="J33" i="5"/>
  <c r="K33" i="5"/>
  <c r="L33" i="5"/>
  <c r="M33" i="5"/>
  <c r="C33" i="5"/>
  <c r="D13" i="5"/>
  <c r="E13" i="5"/>
  <c r="F13" i="5"/>
  <c r="G13" i="5"/>
  <c r="H13" i="5"/>
  <c r="I13" i="5"/>
  <c r="J13" i="5"/>
  <c r="K13" i="5"/>
  <c r="L13" i="5"/>
  <c r="M13" i="5"/>
  <c r="C13" i="5"/>
  <c r="D12" i="5"/>
  <c r="E12" i="5"/>
  <c r="F12" i="5"/>
  <c r="G12" i="5"/>
  <c r="H12" i="5"/>
  <c r="I12" i="5"/>
  <c r="J12" i="5"/>
  <c r="K12" i="5"/>
  <c r="L12" i="5"/>
  <c r="M12" i="5"/>
  <c r="C12" i="5"/>
  <c r="D11" i="5"/>
  <c r="E11" i="5"/>
  <c r="F11" i="5"/>
  <c r="G11" i="5"/>
  <c r="H11" i="5"/>
  <c r="I11" i="5"/>
  <c r="J11" i="5"/>
  <c r="K11" i="5"/>
  <c r="L11" i="5"/>
  <c r="M11" i="5"/>
  <c r="C11" i="5"/>
  <c r="C26" i="4" l="1"/>
  <c r="C24" i="4"/>
  <c r="D24" i="4" s="1"/>
  <c r="C23" i="4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C18" i="4"/>
  <c r="D18" i="4" s="1"/>
  <c r="C17" i="4"/>
  <c r="N16" i="4"/>
  <c r="M16" i="4"/>
  <c r="L16" i="4"/>
  <c r="K16" i="4"/>
  <c r="J16" i="4"/>
  <c r="I16" i="4"/>
  <c r="H16" i="4"/>
  <c r="G16" i="4"/>
  <c r="F16" i="4"/>
  <c r="E16" i="4"/>
  <c r="D16" i="4"/>
  <c r="C16" i="4"/>
  <c r="C12" i="4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D10" i="4"/>
  <c r="E10" i="4" s="1"/>
  <c r="C10" i="4"/>
  <c r="D23" i="4" s="1"/>
  <c r="D26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C6" i="4"/>
  <c r="D6" i="4" s="1"/>
  <c r="E5" i="4"/>
  <c r="D5" i="4"/>
  <c r="E17" i="4" s="1"/>
  <c r="C5" i="4"/>
  <c r="D17" i="4" s="1"/>
  <c r="C26" i="3"/>
  <c r="C24" i="3"/>
  <c r="D24" i="3" s="1"/>
  <c r="D26" i="3" s="1"/>
  <c r="D23" i="3"/>
  <c r="C23" i="3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20" i="3"/>
  <c r="C18" i="3"/>
  <c r="D18" i="3" s="1"/>
  <c r="C17" i="3"/>
  <c r="N16" i="3"/>
  <c r="M16" i="3"/>
  <c r="L16" i="3"/>
  <c r="K16" i="3"/>
  <c r="J16" i="3"/>
  <c r="I16" i="3"/>
  <c r="H16" i="3"/>
  <c r="G16" i="3"/>
  <c r="F16" i="3"/>
  <c r="E16" i="3"/>
  <c r="D16" i="3"/>
  <c r="C16" i="3"/>
  <c r="D11" i="3"/>
  <c r="E11" i="3" s="1"/>
  <c r="F11" i="3" s="1"/>
  <c r="G11" i="3" s="1"/>
  <c r="H11" i="3" s="1"/>
  <c r="I11" i="3" s="1"/>
  <c r="J11" i="3" s="1"/>
  <c r="K11" i="3" s="1"/>
  <c r="L11" i="3" s="1"/>
  <c r="M11" i="3" s="1"/>
  <c r="C11" i="3"/>
  <c r="D10" i="3"/>
  <c r="D12" i="3" s="1"/>
  <c r="C10" i="3"/>
  <c r="C12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C6" i="3"/>
  <c r="D6" i="3" s="1"/>
  <c r="C5" i="3"/>
  <c r="D5" i="3" s="1"/>
  <c r="D7" i="2"/>
  <c r="E7" i="2" s="1"/>
  <c r="F7" i="2" s="1"/>
  <c r="G7" i="2" s="1"/>
  <c r="H7" i="2" s="1"/>
  <c r="I7" i="2" s="1"/>
  <c r="J7" i="2" s="1"/>
  <c r="K7" i="2" s="1"/>
  <c r="L7" i="2" s="1"/>
  <c r="M7" i="2" s="1"/>
  <c r="C7" i="2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16" i="2"/>
  <c r="M16" i="2"/>
  <c r="L16" i="2"/>
  <c r="K16" i="2"/>
  <c r="J16" i="2"/>
  <c r="I16" i="2"/>
  <c r="H16" i="2"/>
  <c r="G16" i="2"/>
  <c r="F16" i="2"/>
  <c r="E16" i="2"/>
  <c r="D16" i="2"/>
  <c r="C16" i="2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C23" i="2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C6" i="2"/>
  <c r="C17" i="2"/>
  <c r="D8" i="4" l="1"/>
  <c r="D13" i="4" s="1"/>
  <c r="D14" i="4" s="1"/>
  <c r="E6" i="4"/>
  <c r="E12" i="4"/>
  <c r="F23" i="4"/>
  <c r="F26" i="4" s="1"/>
  <c r="F10" i="4"/>
  <c r="D21" i="4"/>
  <c r="D28" i="4" s="1"/>
  <c r="D29" i="4" s="1"/>
  <c r="E18" i="4"/>
  <c r="C8" i="4"/>
  <c r="C13" i="4" s="1"/>
  <c r="C14" i="4" s="1"/>
  <c r="E23" i="4"/>
  <c r="E26" i="4" s="1"/>
  <c r="F17" i="4"/>
  <c r="F5" i="4"/>
  <c r="C21" i="4"/>
  <c r="C28" i="4" s="1"/>
  <c r="C29" i="4" s="1"/>
  <c r="D12" i="4"/>
  <c r="D21" i="3"/>
  <c r="D28" i="3" s="1"/>
  <c r="E18" i="3"/>
  <c r="E5" i="3"/>
  <c r="E17" i="3"/>
  <c r="E6" i="3"/>
  <c r="D8" i="3"/>
  <c r="D13" i="3" s="1"/>
  <c r="D14" i="3" s="1"/>
  <c r="C14" i="3"/>
  <c r="D17" i="3"/>
  <c r="C8" i="3"/>
  <c r="C13" i="3" s="1"/>
  <c r="E23" i="3"/>
  <c r="E26" i="3" s="1"/>
  <c r="E10" i="3"/>
  <c r="C21" i="3"/>
  <c r="C28" i="3" s="1"/>
  <c r="C29" i="3" s="1"/>
  <c r="D6" i="2"/>
  <c r="C8" i="2"/>
  <c r="D17" i="2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C24" i="2"/>
  <c r="D24" i="2" s="1"/>
  <c r="F18" i="4" l="1"/>
  <c r="E21" i="4"/>
  <c r="E28" i="4" s="1"/>
  <c r="E29" i="4" s="1"/>
  <c r="D32" i="4" s="1"/>
  <c r="D37" i="4" s="1"/>
  <c r="G23" i="4"/>
  <c r="G26" i="4" s="1"/>
  <c r="F12" i="4"/>
  <c r="G10" i="4"/>
  <c r="G5" i="4"/>
  <c r="G17" i="4"/>
  <c r="C32" i="4"/>
  <c r="C37" i="4" s="1"/>
  <c r="E8" i="4"/>
  <c r="E13" i="4" s="1"/>
  <c r="E14" i="4" s="1"/>
  <c r="F6" i="4"/>
  <c r="D29" i="3"/>
  <c r="C32" i="3" s="1"/>
  <c r="C37" i="3" s="1"/>
  <c r="F18" i="3"/>
  <c r="E21" i="3"/>
  <c r="E28" i="3" s="1"/>
  <c r="E29" i="3" s="1"/>
  <c r="D32" i="3" s="1"/>
  <c r="D37" i="3" s="1"/>
  <c r="F6" i="3"/>
  <c r="E8" i="3"/>
  <c r="F10" i="3"/>
  <c r="E12" i="3"/>
  <c r="F23" i="3"/>
  <c r="F26" i="3" s="1"/>
  <c r="F5" i="3"/>
  <c r="F17" i="3"/>
  <c r="C26" i="2"/>
  <c r="C21" i="2"/>
  <c r="C28" i="2" s="1"/>
  <c r="C29" i="2" s="1"/>
  <c r="E17" i="2"/>
  <c r="E6" i="2"/>
  <c r="D8" i="2"/>
  <c r="H17" i="4" l="1"/>
  <c r="H5" i="4"/>
  <c r="F8" i="4"/>
  <c r="F13" i="4" s="1"/>
  <c r="F14" i="4" s="1"/>
  <c r="G6" i="4"/>
  <c r="F21" i="4"/>
  <c r="F28" i="4" s="1"/>
  <c r="F29" i="4" s="1"/>
  <c r="E32" i="4" s="1"/>
  <c r="E37" i="4" s="1"/>
  <c r="G18" i="4"/>
  <c r="G12" i="4"/>
  <c r="H23" i="4"/>
  <c r="H26" i="4" s="1"/>
  <c r="H10" i="4"/>
  <c r="D34" i="4"/>
  <c r="C34" i="4"/>
  <c r="G23" i="3"/>
  <c r="G26" i="3" s="1"/>
  <c r="G10" i="3"/>
  <c r="F12" i="3"/>
  <c r="C34" i="3"/>
  <c r="D34" i="3"/>
  <c r="E13" i="3"/>
  <c r="E14" i="3" s="1"/>
  <c r="G6" i="3"/>
  <c r="F8" i="3"/>
  <c r="G5" i="3"/>
  <c r="G17" i="3"/>
  <c r="G18" i="3"/>
  <c r="F21" i="3"/>
  <c r="F28" i="3" s="1"/>
  <c r="F29" i="3" s="1"/>
  <c r="E32" i="3" s="1"/>
  <c r="E37" i="3" s="1"/>
  <c r="F6" i="2"/>
  <c r="E8" i="2"/>
  <c r="F17" i="2"/>
  <c r="D21" i="2"/>
  <c r="G21" i="4" l="1"/>
  <c r="G28" i="4" s="1"/>
  <c r="G29" i="4" s="1"/>
  <c r="F32" i="4" s="1"/>
  <c r="F37" i="4" s="1"/>
  <c r="H18" i="4"/>
  <c r="F34" i="4"/>
  <c r="I23" i="4"/>
  <c r="I26" i="4" s="1"/>
  <c r="I10" i="4"/>
  <c r="H12" i="4"/>
  <c r="G8" i="4"/>
  <c r="G13" i="4" s="1"/>
  <c r="G14" i="4" s="1"/>
  <c r="H6" i="4"/>
  <c r="E34" i="4"/>
  <c r="I5" i="4"/>
  <c r="I17" i="4"/>
  <c r="E34" i="3"/>
  <c r="H17" i="3"/>
  <c r="H5" i="3"/>
  <c r="G21" i="3"/>
  <c r="G28" i="3" s="1"/>
  <c r="G29" i="3" s="1"/>
  <c r="F32" i="3" s="1"/>
  <c r="F37" i="3" s="1"/>
  <c r="H18" i="3"/>
  <c r="F13" i="3"/>
  <c r="F14" i="3" s="1"/>
  <c r="H23" i="3"/>
  <c r="H26" i="3" s="1"/>
  <c r="H10" i="3"/>
  <c r="G12" i="3"/>
  <c r="H6" i="3"/>
  <c r="G8" i="3"/>
  <c r="F8" i="2"/>
  <c r="G6" i="2"/>
  <c r="E21" i="2"/>
  <c r="G17" i="2"/>
  <c r="I6" i="4" l="1"/>
  <c r="H8" i="4"/>
  <c r="H13" i="4" s="1"/>
  <c r="H14" i="4" s="1"/>
  <c r="I18" i="4"/>
  <c r="H21" i="4"/>
  <c r="H28" i="4" s="1"/>
  <c r="H29" i="4" s="1"/>
  <c r="G32" i="4" s="1"/>
  <c r="G37" i="4" s="1"/>
  <c r="J10" i="4"/>
  <c r="J23" i="4"/>
  <c r="J26" i="4" s="1"/>
  <c r="I12" i="4"/>
  <c r="J5" i="4"/>
  <c r="J17" i="4"/>
  <c r="F34" i="3"/>
  <c r="G13" i="3"/>
  <c r="G14" i="3" s="1"/>
  <c r="I17" i="3"/>
  <c r="I5" i="3"/>
  <c r="H8" i="3"/>
  <c r="H13" i="3" s="1"/>
  <c r="H14" i="3" s="1"/>
  <c r="I6" i="3"/>
  <c r="H21" i="3"/>
  <c r="H28" i="3" s="1"/>
  <c r="H29" i="3" s="1"/>
  <c r="G32" i="3" s="1"/>
  <c r="G37" i="3" s="1"/>
  <c r="I18" i="3"/>
  <c r="H12" i="3"/>
  <c r="I23" i="3"/>
  <c r="I26" i="3" s="1"/>
  <c r="I10" i="3"/>
  <c r="H17" i="2"/>
  <c r="F21" i="2"/>
  <c r="H6" i="2"/>
  <c r="G8" i="2"/>
  <c r="K10" i="4" l="1"/>
  <c r="J12" i="4"/>
  <c r="K23" i="4"/>
  <c r="K26" i="4" s="1"/>
  <c r="J18" i="4"/>
  <c r="I21" i="4"/>
  <c r="I28" i="4" s="1"/>
  <c r="I29" i="4" s="1"/>
  <c r="H32" i="4" s="1"/>
  <c r="H37" i="4" s="1"/>
  <c r="K17" i="4"/>
  <c r="K5" i="4"/>
  <c r="J6" i="4"/>
  <c r="I8" i="4"/>
  <c r="I13" i="4" s="1"/>
  <c r="I14" i="4" s="1"/>
  <c r="G34" i="4"/>
  <c r="G34" i="3"/>
  <c r="J5" i="3"/>
  <c r="J17" i="3"/>
  <c r="J10" i="3"/>
  <c r="J23" i="3"/>
  <c r="J26" i="3" s="1"/>
  <c r="I12" i="3"/>
  <c r="I8" i="3"/>
  <c r="I13" i="3" s="1"/>
  <c r="I14" i="3" s="1"/>
  <c r="J6" i="3"/>
  <c r="J18" i="3"/>
  <c r="I21" i="3"/>
  <c r="I28" i="3" s="1"/>
  <c r="I29" i="3" s="1"/>
  <c r="H32" i="3" s="1"/>
  <c r="H37" i="3" s="1"/>
  <c r="I6" i="2"/>
  <c r="H8" i="2"/>
  <c r="G21" i="2"/>
  <c r="I17" i="2"/>
  <c r="K6" i="4" l="1"/>
  <c r="J8" i="4"/>
  <c r="J13" i="4" s="1"/>
  <c r="J14" i="4" s="1"/>
  <c r="L5" i="4"/>
  <c r="L17" i="4"/>
  <c r="K18" i="4"/>
  <c r="J21" i="4"/>
  <c r="J28" i="4" s="1"/>
  <c r="J29" i="4" s="1"/>
  <c r="I32" i="4" s="1"/>
  <c r="I37" i="4" s="1"/>
  <c r="K12" i="4"/>
  <c r="L23" i="4"/>
  <c r="L26" i="4" s="1"/>
  <c r="L10" i="4"/>
  <c r="H34" i="4"/>
  <c r="H34" i="3"/>
  <c r="K17" i="3"/>
  <c r="K5" i="3"/>
  <c r="K6" i="3"/>
  <c r="J8" i="3"/>
  <c r="K23" i="3"/>
  <c r="K26" i="3" s="1"/>
  <c r="K10" i="3"/>
  <c r="J12" i="3"/>
  <c r="K18" i="3"/>
  <c r="J21" i="3"/>
  <c r="J28" i="3" s="1"/>
  <c r="J29" i="3" s="1"/>
  <c r="I32" i="3" s="1"/>
  <c r="J17" i="2"/>
  <c r="H21" i="2"/>
  <c r="J6" i="2"/>
  <c r="I8" i="2"/>
  <c r="I34" i="3" l="1"/>
  <c r="I37" i="3"/>
  <c r="L12" i="4"/>
  <c r="M23" i="4"/>
  <c r="M26" i="4" s="1"/>
  <c r="M10" i="4"/>
  <c r="M5" i="4"/>
  <c r="M17" i="4"/>
  <c r="I34" i="4"/>
  <c r="L18" i="4"/>
  <c r="K21" i="4"/>
  <c r="K28" i="4" s="1"/>
  <c r="K29" i="4" s="1"/>
  <c r="J32" i="4" s="1"/>
  <c r="L6" i="4"/>
  <c r="K8" i="4"/>
  <c r="K13" i="4" s="1"/>
  <c r="K14" i="4" s="1"/>
  <c r="J13" i="3"/>
  <c r="J14" i="3" s="1"/>
  <c r="L6" i="3"/>
  <c r="K8" i="3"/>
  <c r="L18" i="3"/>
  <c r="K21" i="3"/>
  <c r="K28" i="3" s="1"/>
  <c r="K29" i="3" s="1"/>
  <c r="J32" i="3" s="1"/>
  <c r="L10" i="3"/>
  <c r="K12" i="3"/>
  <c r="L23" i="3"/>
  <c r="L26" i="3" s="1"/>
  <c r="L17" i="3"/>
  <c r="L5" i="3"/>
  <c r="I21" i="2"/>
  <c r="K6" i="2"/>
  <c r="J8" i="2"/>
  <c r="K17" i="2"/>
  <c r="J34" i="3" l="1"/>
  <c r="J37" i="3"/>
  <c r="J34" i="4"/>
  <c r="J37" i="4"/>
  <c r="M12" i="4"/>
  <c r="N23" i="4"/>
  <c r="N26" i="4" s="1"/>
  <c r="L8" i="4"/>
  <c r="L13" i="4" s="1"/>
  <c r="L14" i="4" s="1"/>
  <c r="M6" i="4"/>
  <c r="M8" i="4" s="1"/>
  <c r="M13" i="4" s="1"/>
  <c r="M14" i="4" s="1"/>
  <c r="L21" i="4"/>
  <c r="L28" i="4" s="1"/>
  <c r="L29" i="4" s="1"/>
  <c r="K32" i="4" s="1"/>
  <c r="K37" i="4" s="1"/>
  <c r="M18" i="4"/>
  <c r="N17" i="4"/>
  <c r="M5" i="3"/>
  <c r="M17" i="3"/>
  <c r="M6" i="3"/>
  <c r="M8" i="3" s="1"/>
  <c r="L8" i="3"/>
  <c r="M10" i="3"/>
  <c r="L12" i="3"/>
  <c r="M23" i="3"/>
  <c r="M26" i="3" s="1"/>
  <c r="M18" i="3"/>
  <c r="L21" i="3"/>
  <c r="L28" i="3" s="1"/>
  <c r="L29" i="3" s="1"/>
  <c r="K32" i="3" s="1"/>
  <c r="K13" i="3"/>
  <c r="K14" i="3" s="1"/>
  <c r="L6" i="2"/>
  <c r="K8" i="2"/>
  <c r="L17" i="2"/>
  <c r="J21" i="2"/>
  <c r="K34" i="3" l="1"/>
  <c r="K37" i="3"/>
  <c r="K34" i="4"/>
  <c r="N18" i="4"/>
  <c r="N21" i="4" s="1"/>
  <c r="N28" i="4" s="1"/>
  <c r="N29" i="4" s="1"/>
  <c r="M32" i="4" s="1"/>
  <c r="M37" i="4" s="1"/>
  <c r="M21" i="4"/>
  <c r="M28" i="4" s="1"/>
  <c r="M29" i="4" s="1"/>
  <c r="L32" i="4" s="1"/>
  <c r="M12" i="3"/>
  <c r="N23" i="3"/>
  <c r="N26" i="3" s="1"/>
  <c r="L13" i="3"/>
  <c r="L14" i="3" s="1"/>
  <c r="M13" i="3"/>
  <c r="M14" i="3" s="1"/>
  <c r="N18" i="3"/>
  <c r="N21" i="3" s="1"/>
  <c r="N28" i="3" s="1"/>
  <c r="M21" i="3"/>
  <c r="M28" i="3" s="1"/>
  <c r="M29" i="3" s="1"/>
  <c r="L32" i="3" s="1"/>
  <c r="N17" i="3"/>
  <c r="M6" i="2"/>
  <c r="M8" i="2" s="1"/>
  <c r="L8" i="2"/>
  <c r="K21" i="2"/>
  <c r="M17" i="2"/>
  <c r="N29" i="3" l="1"/>
  <c r="L34" i="3"/>
  <c r="L37" i="3"/>
  <c r="L34" i="4"/>
  <c r="L37" i="4"/>
  <c r="E33" i="4"/>
  <c r="M34" i="4"/>
  <c r="M32" i="3"/>
  <c r="M37" i="3" s="1"/>
  <c r="L21" i="2"/>
  <c r="N17" i="2"/>
  <c r="E33" i="3" l="1"/>
  <c r="M34" i="3"/>
  <c r="N21" i="2"/>
  <c r="M21" i="2"/>
  <c r="C12" i="2" l="1"/>
  <c r="C13" i="2" s="1"/>
  <c r="C14" i="2" s="1"/>
  <c r="D23" i="2"/>
  <c r="D26" i="2" s="1"/>
  <c r="D28" i="2" s="1"/>
  <c r="D29" i="2" s="1"/>
  <c r="C32" i="2" l="1"/>
  <c r="E23" i="2"/>
  <c r="E26" i="2" s="1"/>
  <c r="E28" i="2" s="1"/>
  <c r="E29" i="2" s="1"/>
  <c r="D12" i="2"/>
  <c r="D13" i="2" s="1"/>
  <c r="D14" i="2" s="1"/>
  <c r="C37" i="2" l="1"/>
  <c r="F23" i="2"/>
  <c r="F26" i="2" s="1"/>
  <c r="F28" i="2" s="1"/>
  <c r="F29" i="2" s="1"/>
  <c r="E12" i="2"/>
  <c r="E13" i="2" s="1"/>
  <c r="E14" i="2" s="1"/>
  <c r="D32" i="2"/>
  <c r="D37" i="2" s="1"/>
  <c r="C34" i="2"/>
  <c r="D34" i="2" l="1"/>
  <c r="F12" i="2"/>
  <c r="F13" i="2" s="1"/>
  <c r="F14" i="2" s="1"/>
  <c r="G23" i="2"/>
  <c r="G26" i="2" s="1"/>
  <c r="G28" i="2" s="1"/>
  <c r="G29" i="2" s="1"/>
  <c r="E32" i="2"/>
  <c r="E37" i="2" l="1"/>
  <c r="E34" i="2"/>
  <c r="F32" i="2"/>
  <c r="F37" i="2" s="1"/>
  <c r="H23" i="2"/>
  <c r="H26" i="2" s="1"/>
  <c r="H28" i="2" s="1"/>
  <c r="H29" i="2" s="1"/>
  <c r="G12" i="2"/>
  <c r="G13" i="2" s="1"/>
  <c r="G14" i="2" s="1"/>
  <c r="F34" i="2" l="1"/>
  <c r="G32" i="2"/>
  <c r="I23" i="2"/>
  <c r="I26" i="2" s="1"/>
  <c r="I28" i="2" s="1"/>
  <c r="I29" i="2" s="1"/>
  <c r="H12" i="2"/>
  <c r="H13" i="2" s="1"/>
  <c r="H14" i="2" s="1"/>
  <c r="G37" i="2" l="1"/>
  <c r="G34" i="2"/>
  <c r="H32" i="2"/>
  <c r="J23" i="2"/>
  <c r="J26" i="2" s="1"/>
  <c r="J28" i="2" s="1"/>
  <c r="J29" i="2" s="1"/>
  <c r="I12" i="2"/>
  <c r="I13" i="2" s="1"/>
  <c r="I14" i="2" s="1"/>
  <c r="H37" i="2" l="1"/>
  <c r="H34" i="2"/>
  <c r="I32" i="2"/>
  <c r="I37" i="2" s="1"/>
  <c r="K23" i="2"/>
  <c r="K26" i="2" s="1"/>
  <c r="K28" i="2" s="1"/>
  <c r="K29" i="2" s="1"/>
  <c r="J12" i="2"/>
  <c r="J13" i="2" s="1"/>
  <c r="J14" i="2" s="1"/>
  <c r="I34" i="2" l="1"/>
  <c r="J32" i="2"/>
  <c r="L23" i="2"/>
  <c r="L26" i="2" s="1"/>
  <c r="L28" i="2" s="1"/>
  <c r="L29" i="2" s="1"/>
  <c r="K12" i="2"/>
  <c r="K13" i="2" s="1"/>
  <c r="K14" i="2" s="1"/>
  <c r="J34" i="2" l="1"/>
  <c r="J37" i="2"/>
  <c r="K32" i="2"/>
  <c r="M23" i="2"/>
  <c r="M26" i="2" s="1"/>
  <c r="M28" i="2" s="1"/>
  <c r="M29" i="2" s="1"/>
  <c r="L12" i="2"/>
  <c r="L13" i="2" s="1"/>
  <c r="L14" i="2" s="1"/>
  <c r="K34" i="2" l="1"/>
  <c r="K37" i="2"/>
  <c r="L32" i="2"/>
  <c r="N23" i="2"/>
  <c r="N26" i="2" s="1"/>
  <c r="N28" i="2" s="1"/>
  <c r="N29" i="2" s="1"/>
  <c r="M12" i="2"/>
  <c r="M13" i="2" s="1"/>
  <c r="M14" i="2" s="1"/>
  <c r="L34" i="2" l="1"/>
  <c r="L37" i="2"/>
  <c r="M32" i="2"/>
  <c r="M34" i="2" l="1"/>
  <c r="M37" i="2"/>
  <c r="E33" i="2"/>
</calcChain>
</file>

<file path=xl/sharedStrings.xml><?xml version="1.0" encoding="utf-8"?>
<sst xmlns="http://schemas.openxmlformats.org/spreadsheetml/2006/main" count="97" uniqueCount="29">
  <si>
    <t>Total Revenue</t>
  </si>
  <si>
    <t>IT Opex</t>
  </si>
  <si>
    <t>Operating Expense</t>
  </si>
  <si>
    <t>CAPEX</t>
  </si>
  <si>
    <t>Total OPEX</t>
  </si>
  <si>
    <t>IT CAPEX</t>
  </si>
  <si>
    <t>TOTAL CAPEX</t>
  </si>
  <si>
    <t>TOTAL EXPENSE</t>
  </si>
  <si>
    <t>GROSS PROFIT</t>
  </si>
  <si>
    <t>WITH CLOUD</t>
  </si>
  <si>
    <t>CLOUD OPEX</t>
  </si>
  <si>
    <t>CLOUD CAPEX</t>
  </si>
  <si>
    <t>Benefit</t>
  </si>
  <si>
    <t>WACC</t>
  </si>
  <si>
    <t>NPV</t>
  </si>
  <si>
    <t>Optimistic</t>
  </si>
  <si>
    <t>Base</t>
  </si>
  <si>
    <t>Pessimistic</t>
  </si>
  <si>
    <t>Operating Expense increased by 1%</t>
  </si>
  <si>
    <t>IT Opex Increase by 9%</t>
  </si>
  <si>
    <t>Operating Expense increased by 2%</t>
  </si>
  <si>
    <t>IT Opex Increase by 12%</t>
  </si>
  <si>
    <t>Operating Expense increased by 3%</t>
  </si>
  <si>
    <t>IT Opex Increase by 15%</t>
  </si>
  <si>
    <t>Benefits</t>
  </si>
  <si>
    <r>
      <t>NPV (</t>
    </r>
    <r>
      <rPr>
        <b/>
        <sz val="11"/>
        <color theme="1"/>
        <rFont val="Calibri"/>
        <family val="2"/>
      </rPr>
      <t>₹)</t>
    </r>
  </si>
  <si>
    <t>In  Rs</t>
  </si>
  <si>
    <t>ROI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</si>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</sst>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"/>
    <numFmt numFmtId="165" formatCode="&quot;₹&quot;\ #,##0.0;[Red]&quot;₹&quot;\ \-#,##0.0"/>
    <numFmt numFmtId="166" formatCode="_ &quot;₹&quot;\ * #,##0.0_ ;_ &quot;₹&quot;\ * \-#,##0.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/>
    <xf numFmtId="0" fontId="3" fillId="3" borderId="1" xfId="0" applyFont="1" applyFill="1" applyBorder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9" fontId="2" fillId="0" borderId="0" xfId="0" applyNumberFormat="1" applyFont="1"/>
    <xf numFmtId="164" fontId="0" fillId="3" borderId="1" xfId="0" applyNumberFormat="1" applyFill="1" applyBorder="1"/>
    <xf numFmtId="0" fontId="3" fillId="5" borderId="1" xfId="0" applyFont="1" applyFill="1" applyBorder="1"/>
    <xf numFmtId="0" fontId="3" fillId="5" borderId="2" xfId="0" applyFont="1" applyFill="1" applyBorder="1"/>
    <xf numFmtId="164" fontId="0" fillId="5" borderId="1" xfId="0" applyNumberFormat="1" applyFill="1" applyBorder="1"/>
    <xf numFmtId="164" fontId="0" fillId="5" borderId="1" xfId="1" applyNumberFormat="1" applyFont="1" applyFill="1" applyBorder="1"/>
    <xf numFmtId="164" fontId="0" fillId="5" borderId="2" xfId="0" applyNumberFormat="1" applyFill="1" applyBorder="1"/>
    <xf numFmtId="0" fontId="0" fillId="6" borderId="1" xfId="0" applyFill="1" applyBorder="1"/>
    <xf numFmtId="0" fontId="3" fillId="6" borderId="1" xfId="0" applyFont="1" applyFill="1" applyBorder="1"/>
    <xf numFmtId="8" fontId="0" fillId="0" borderId="0" xfId="0" applyNumberFormat="1"/>
    <xf numFmtId="164" fontId="0" fillId="7" borderId="1" xfId="0" applyNumberFormat="1" applyFill="1" applyBorder="1"/>
    <xf numFmtId="165" fontId="0" fillId="0" borderId="0" xfId="0" applyNumberFormat="1"/>
    <xf numFmtId="0" fontId="3" fillId="10" borderId="0" xfId="0" applyFont="1" applyFill="1"/>
    <xf numFmtId="0" fontId="3" fillId="10" borderId="4" xfId="0" applyFont="1" applyFill="1" applyBorder="1"/>
    <xf numFmtId="0" fontId="3" fillId="4" borderId="1" xfId="0" applyFont="1" applyFill="1" applyBorder="1"/>
    <xf numFmtId="166" fontId="0" fillId="11" borderId="1" xfId="0" applyNumberFormat="1" applyFill="1" applyBorder="1"/>
    <xf numFmtId="0" fontId="0" fillId="2" borderId="1" xfId="0" applyFill="1" applyBorder="1"/>
    <xf numFmtId="10" fontId="0" fillId="0" borderId="1" xfId="2" applyNumberFormat="1" applyFont="1" applyBorder="1"/>
    <xf numFmtId="44" fontId="3" fillId="2" borderId="4" xfId="0" applyNumberFormat="1" applyFont="1" applyFill="1" applyBorder="1" applyAlignment="1">
      <alignment horizontal="center" vertical="center"/>
    </xf>
    <xf numFmtId="44" fontId="3" fillId="2" borderId="3" xfId="0" applyNumberFormat="1" applyFont="1" applyFill="1" applyBorder="1" applyAlignment="1">
      <alignment horizontal="center" vertical="center"/>
    </xf>
    <xf numFmtId="44" fontId="3" fillId="8" borderId="4" xfId="0" applyNumberFormat="1" applyFont="1" applyFill="1" applyBorder="1" applyAlignment="1">
      <alignment horizontal="center" vertical="center"/>
    </xf>
    <xf numFmtId="44" fontId="3" fillId="8" borderId="3" xfId="0" applyNumberFormat="1" applyFont="1" applyFill="1" applyBorder="1" applyAlignment="1">
      <alignment horizontal="center" vertical="center"/>
    </xf>
    <xf numFmtId="44" fontId="3" fillId="9" borderId="4" xfId="0" applyNumberFormat="1" applyFont="1" applyFill="1" applyBorder="1" applyAlignment="1">
      <alignment horizontal="center" vertical="center"/>
    </xf>
    <xf numFmtId="44" fontId="3" fillId="9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NPV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Scenarios!$B$11</c:f>
              <c:strCache>
                <c:ptCount val="1"/>
                <c:pt idx="0">
                  <c:v>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Scenarios!$C$10:$M$10</c:f>
              <c:numCache>
                <c:formatCode>General</c:formatCode>
                <c:ptCount val="11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</c:numCache>
            </c:numRef>
          </c:cat>
          <c:val>
            <c:numRef>
              <c:f>Scenarios!$C$11:$M$11</c:f>
              <c:numCache>
                <c:formatCode>_ "₹"\ * #,##0.0_ ;_ "₹"\ * \-#,##0.0_ ;_ "₹"\ * "-"??_ ;_ @_ </c:formatCode>
                <c:ptCount val="11"/>
                <c:pt idx="0">
                  <c:v>564759.89495237172</c:v>
                </c:pt>
                <c:pt idx="1">
                  <c:v>2039438.7515684024</c:v>
                </c:pt>
                <c:pt idx="2">
                  <c:v>4274527.1425113128</c:v>
                </c:pt>
                <c:pt idx="3">
                  <c:v>7217940.3842592062</c:v>
                </c:pt>
                <c:pt idx="4">
                  <c:v>10824998.873614706</c:v>
                </c:pt>
                <c:pt idx="5">
                  <c:v>15057547.577842042</c:v>
                </c:pt>
                <c:pt idx="6">
                  <c:v>19883178.307072755</c:v>
                </c:pt>
                <c:pt idx="7">
                  <c:v>25274543.230305269</c:v>
                </c:pt>
                <c:pt idx="8">
                  <c:v>31208749.362843614</c:v>
                </c:pt>
                <c:pt idx="9">
                  <c:v>37666824.882840268</c:v>
                </c:pt>
                <c:pt idx="10">
                  <c:v>44633249.142309114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5-452E-8CE3-2149B5C94B83}"/>
            </c:ext>
          </c:extLst>
        </c:ser>
        <c:ser>
          <c:idx val="1"/>
          <c:order val="1"/>
          <c:tx>
            <c:strRef>
              <c:f>Scenarios!$B$12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Scenarios!$C$10:$M$10</c:f>
              <c:numCache>
                <c:formatCode>General</c:formatCode>
                <c:ptCount val="11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</c:numCache>
            </c:numRef>
          </c:cat>
          <c:val>
            <c:numRef>
              <c:f>Scenarios!$C$12:$M$12</c:f>
              <c:numCache>
                <c:formatCode>_ "₹"\ * #,##0.0_ ;_ "₹"\ * \-#,##0.0_ ;_ "₹"\ * "-"??_ ;_ @_ </c:formatCode>
                <c:ptCount val="11"/>
                <c:pt idx="0">
                  <c:v>159353.83023235004</c:v>
                </c:pt>
                <c:pt idx="1">
                  <c:v>860248.1148182716</c:v>
                </c:pt>
                <c:pt idx="2">
                  <c:v>1985802.8334312085</c:v>
                </c:pt>
                <c:pt idx="3">
                  <c:v>3512705.9554808047</c:v>
                </c:pt>
                <c:pt idx="4">
                  <c:v>5421670.4640381848</c:v>
                </c:pt>
                <c:pt idx="5">
                  <c:v>7696973.3131691543</c:v>
                </c:pt>
                <c:pt idx="6">
                  <c:v>10326046.591231115</c:v>
                </c:pt>
                <c:pt idx="7">
                  <c:v>13299115.244062576</c:v>
                </c:pt>
                <c:pt idx="8">
                  <c:v>16608876.310476767</c:v>
                </c:pt>
                <c:pt idx="9">
                  <c:v>20250215.158437461</c:v>
                </c:pt>
                <c:pt idx="10">
                  <c:v>24219954.690218564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5-452E-8CE3-2149B5C94B83}"/>
            </c:ext>
          </c:extLst>
        </c:ser>
        <c:ser>
          <c:idx val="2"/>
          <c:order val="2"/>
          <c:tx>
            <c:strRef>
              <c:f>Scenarios!$B$13</c:f>
              <c:strCache>
                <c:ptCount val="1"/>
                <c:pt idx="0">
                  <c:v>Pessimistic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Scenarios!$C$10:$M$10</c:f>
              <c:numCache>
                <c:formatCode>General</c:formatCode>
                <c:ptCount val="11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</c:numCache>
            </c:numRef>
          </c:cat>
          <c:val>
            <c:numRef>
              <c:f>Scenarios!$C$13:$M$13</c:f>
              <c:numCache>
                <c:formatCode>_ "₹"\ * #,##0.0_ ;_ "₹"\ * \-#,##0.0_ ;_ "₹"\ * "-"??_ ;_ @_ </c:formatCode>
                <c:ptCount val="11"/>
                <c:pt idx="0">
                  <c:v>-246052.23448766826</c:v>
                </c:pt>
                <c:pt idx="1">
                  <c:v>-335303.92616829235</c:v>
                </c:pt>
                <c:pt idx="2">
                  <c:v>-367516.09632461146</c:v>
                </c:pt>
                <c:pt idx="3">
                  <c:v>-352032.52245624823</c:v>
                </c:pt>
                <c:pt idx="4">
                  <c:v>-296970.18966739491</c:v>
                </c:pt>
                <c:pt idx="5">
                  <c:v>-209367.07742317984</c:v>
                </c:pt>
                <c:pt idx="6">
                  <c:v>-95312.867784495451</c:v>
                </c:pt>
                <c:pt idx="7">
                  <c:v>39935.494344551516</c:v>
                </c:pt>
                <c:pt idx="8">
                  <c:v>191851.67397659461</c:v>
                </c:pt>
                <c:pt idx="9">
                  <c:v>356549.72848405159</c:v>
                </c:pt>
                <c:pt idx="10">
                  <c:v>530704.44679684087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5-452E-8CE3-2149B5C9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107488"/>
        <c:axId val="1485105408"/>
      </c:lineChart>
      <c:catAx>
        <c:axId val="1485107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05408"/>
        <c:crosses val="autoZero"/>
        <c:auto val="1"/>
        <c:lblAlgn val="ctr"/>
        <c:lblOffset val="100"/>
        <c:noMultiLvlLbl val="0"/>
      </c:catAx>
      <c:valAx>
        <c:axId val="1485105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_ ;_ &quot;₹&quot;\ * \-#,##0.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Benefits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Scenarios!$B$33</c:f>
              <c:strCache>
                <c:ptCount val="1"/>
                <c:pt idx="0">
                  <c:v>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Scenarios!$C$32:$M$32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Scenarios!$C$33:$M$33</c:f>
              <c:numCache>
                <c:formatCode>_ "₹"\ * #,##0.0_ ;_ "₹"\ * \-#,##0.0_ ;_ "₹"\ * "-"??_ ;_ @_ </c:formatCode>
                <c:ptCount val="11"/>
                <c:pt idx="0">
                  <c:v>634394.78999999911</c:v>
                </c:pt>
                <c:pt idx="1">
                  <c:v>1860754.0431000032</c:v>
                </c:pt>
                <c:pt idx="2">
                  <c:v>3167976.7052995004</c:v>
                </c:pt>
                <c:pt idx="3">
                  <c:v>4686345.1886602379</c:v>
                </c:pt>
                <c:pt idx="4">
                  <c:v>6451073.3358995691</c:v>
                </c:pt>
                <c:pt idx="5">
                  <c:v>8503084.943254903</c:v>
                </c:pt>
                <c:pt idx="6">
                  <c:v>10889912.684815899</c:v>
                </c:pt>
                <c:pt idx="7">
                  <c:v>13666735.829202242</c:v>
                </c:pt>
                <c:pt idx="8">
                  <c:v>16897577.928025506</c:v>
                </c:pt>
                <c:pt idx="9">
                  <c:v>20656688.865118928</c:v>
                </c:pt>
                <c:pt idx="10">
                  <c:v>25030139.349438846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0-4587-B5AD-99D9F646E6F7}"/>
            </c:ext>
          </c:extLst>
        </c:ser>
        <c:ser>
          <c:idx val="1"/>
          <c:order val="1"/>
          <c:tx>
            <c:strRef>
              <c:f>Scenarios!$B$34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Scenarios!$C$32:$M$32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Scenarios!$C$34:$M$34</c:f>
              <c:numCache>
                <c:formatCode>_ "₹"\ * #,##0.0_ ;_ "₹"\ * \-#,##0.0_ ;_ "₹"\ * "-"??_ ;_ @_ </c:formatCode>
                <c:ptCount val="11"/>
                <c:pt idx="0">
                  <c:v>179002.15749999881</c:v>
                </c:pt>
                <c:pt idx="1">
                  <c:v>884390.43387499824</c:v>
                </c:pt>
                <c:pt idx="2">
                  <c:v>1595342.33346425</c:v>
                </c:pt>
                <c:pt idx="3">
                  <c:v>2431053.5123223811</c:v>
                </c:pt>
                <c:pt idx="4">
                  <c:v>3414103.2302843332</c:v>
                </c:pt>
                <c:pt idx="5">
                  <c:v>4571026.7618343681</c:v>
                </c:pt>
                <c:pt idx="6">
                  <c:v>5932981.62386363</c:v>
                </c:pt>
                <c:pt idx="7">
                  <c:v>7536522.654075481</c:v>
                </c:pt>
                <c:pt idx="8">
                  <c:v>9424503.3444694132</c:v>
                </c:pt>
                <c:pt idx="9">
                  <c:v>11647123.574490748</c:v>
                </c:pt>
                <c:pt idx="10">
                  <c:v>14263147.05516272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0-4587-B5AD-99D9F646E6F7}"/>
            </c:ext>
          </c:extLst>
        </c:ser>
        <c:ser>
          <c:idx val="2"/>
          <c:order val="2"/>
          <c:tx>
            <c:strRef>
              <c:f>Scenarios!$B$35</c:f>
              <c:strCache>
                <c:ptCount val="1"/>
                <c:pt idx="0">
                  <c:v>Pessimistic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Scenarios!$C$32:$M$32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Scenarios!$C$35:$M$35</c:f>
              <c:numCache>
                <c:formatCode>_ "₹"\ * #,##0.0_ ;_ "₹"\ * \-#,##0.0_ ;_ "₹"\ * "-"??_ ;_ @_ </c:formatCode>
                <c:ptCount val="11"/>
                <c:pt idx="0">
                  <c:v>-276390.47499999776</c:v>
                </c:pt>
                <c:pt idx="1">
                  <c:v>-112618.04250000045</c:v>
                </c:pt>
                <c:pt idx="2">
                  <c:v>-45656.988374993205</c:v>
                </c:pt>
                <c:pt idx="3">
                  <c:v>24652.118456251919</c:v>
                </c:pt>
                <c:pt idx="4">
                  <c:v>98476.680629059672</c:v>
                </c:pt>
                <c:pt idx="5">
                  <c:v>175992.47091051191</c:v>
                </c:pt>
                <c:pt idx="6">
                  <c:v>257384.05070604384</c:v>
                </c:pt>
                <c:pt idx="7">
                  <c:v>342845.20949134976</c:v>
                </c:pt>
                <c:pt idx="8">
                  <c:v>432579.42621590942</c:v>
                </c:pt>
                <c:pt idx="9">
                  <c:v>526800.35377670825</c:v>
                </c:pt>
                <c:pt idx="10">
                  <c:v>625732.32771553099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0-4587-B5AD-99D9F646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203056"/>
        <c:axId val="1454204304"/>
      </c:lineChart>
      <c:catAx>
        <c:axId val="14542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04304"/>
        <c:crosses val="autoZero"/>
        <c:auto val="1"/>
        <c:lblAlgn val="ctr"/>
        <c:lblOffset val="100"/>
        <c:noMultiLvlLbl val="0"/>
      </c:catAx>
      <c:valAx>
        <c:axId val="14542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_ ;_ &quot;₹&quot;\ * \-#,##0.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171450</xdr:rowOff>
    </xdr:from>
    <xdr:to>
      <xdr:col>6</xdr:col>
      <xdr:colOff>167640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110490</xdr:rowOff>
    </xdr:from>
    <xdr:to>
      <xdr:col>5</xdr:col>
      <xdr:colOff>906780</xdr:colOff>
      <xdr:row>50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abSelected="1" zoomScaleNormal="100" workbookViewId="0">
      <selection activeCell="J18" sqref="J18"/>
    </sheetView>
  </sheetViews>
  <sheetFormatPr defaultRowHeight="14.4" x14ac:dyDescent="0.3"/>
  <cols>
    <col min="2" max="2" width="9.77734375" bestFit="1" customWidth="1"/>
    <col min="3" max="3" width="13.88671875" bestFit="1" customWidth="1"/>
    <col min="4" max="6" width="14.88671875" bestFit="1" customWidth="1"/>
    <col min="7" max="7" width="15.5546875" bestFit="1" customWidth="1"/>
    <col min="8" max="8" width="15.44140625" bestFit="1" customWidth="1"/>
    <col min="9" max="13" width="16.33203125" bestFit="1" customWidth="1"/>
  </cols>
  <sheetData>
    <row r="1" spans="2:13" x14ac:dyDescent="0.3">
      <c r="B1" s="22"/>
      <c r="C1" s="22"/>
      <c r="D1" s="22"/>
      <c r="E1" s="22"/>
      <c r="F1" s="22"/>
      <c r="G1" s="22" t="s">
        <v>25</v>
      </c>
    </row>
    <row r="2" spans="2:13" x14ac:dyDescent="0.3">
      <c r="B2" s="32" t="s">
        <v>15</v>
      </c>
      <c r="C2" s="36" t="s">
        <v>18</v>
      </c>
      <c r="D2" s="36"/>
      <c r="E2" s="36"/>
      <c r="F2" s="36"/>
      <c r="G2" s="26">
        <v>44633249.142309114</v>
      </c>
    </row>
    <row r="3" spans="2:13" x14ac:dyDescent="0.3">
      <c r="B3" s="33"/>
      <c r="C3" s="37" t="s">
        <v>19</v>
      </c>
      <c r="D3" s="37"/>
      <c r="E3" s="37"/>
      <c r="F3" s="37"/>
      <c r="G3" s="27"/>
    </row>
    <row r="4" spans="2:13" x14ac:dyDescent="0.3">
      <c r="B4" s="34" t="s">
        <v>16</v>
      </c>
      <c r="C4" s="38" t="s">
        <v>20</v>
      </c>
      <c r="D4" s="38"/>
      <c r="E4" s="38"/>
      <c r="F4" s="38"/>
      <c r="G4" s="28">
        <v>24219954.690218564</v>
      </c>
    </row>
    <row r="5" spans="2:13" x14ac:dyDescent="0.3">
      <c r="B5" s="34"/>
      <c r="C5" s="38" t="s">
        <v>21</v>
      </c>
      <c r="D5" s="38"/>
      <c r="E5" s="38"/>
      <c r="F5" s="38"/>
      <c r="G5" s="29"/>
    </row>
    <row r="6" spans="2:13" x14ac:dyDescent="0.3">
      <c r="B6" s="35" t="s">
        <v>17</v>
      </c>
      <c r="C6" s="39" t="s">
        <v>22</v>
      </c>
      <c r="D6" s="39"/>
      <c r="E6" s="39"/>
      <c r="F6" s="39"/>
      <c r="G6" s="30">
        <v>530704.44679684087</v>
      </c>
    </row>
    <row r="7" spans="2:13" x14ac:dyDescent="0.3">
      <c r="B7" s="35"/>
      <c r="C7" s="39" t="s">
        <v>23</v>
      </c>
      <c r="D7" s="39"/>
      <c r="E7" s="39"/>
      <c r="F7" s="39"/>
      <c r="G7" s="31"/>
    </row>
    <row r="9" spans="2:13" x14ac:dyDescent="0.3">
      <c r="B9" s="21" t="s">
        <v>14</v>
      </c>
    </row>
    <row r="10" spans="2:13" x14ac:dyDescent="0.3">
      <c r="B10" s="24"/>
      <c r="C10" s="24">
        <v>2029</v>
      </c>
      <c r="D10" s="24">
        <v>2028</v>
      </c>
      <c r="E10" s="24">
        <v>2027</v>
      </c>
      <c r="F10" s="24">
        <v>2026</v>
      </c>
      <c r="G10" s="24">
        <v>2025</v>
      </c>
      <c r="H10" s="24">
        <v>2024</v>
      </c>
      <c r="I10" s="24">
        <v>2023</v>
      </c>
      <c r="J10" s="24">
        <v>2022</v>
      </c>
      <c r="K10" s="24">
        <v>2021</v>
      </c>
      <c r="L10" s="24">
        <v>2020</v>
      </c>
      <c r="M10" s="24">
        <v>2019</v>
      </c>
    </row>
    <row r="11" spans="2:13" x14ac:dyDescent="0.3">
      <c r="B11" s="24" t="s">
        <v>15</v>
      </c>
      <c r="C11" s="23">
        <f>Optimistic!C34</f>
        <v>564759.89495237172</v>
      </c>
      <c r="D11" s="23">
        <f>Optimistic!D34</f>
        <v>2039438.7515684024</v>
      </c>
      <c r="E11" s="23">
        <f>Optimistic!E34</f>
        <v>4274527.1425113128</v>
      </c>
      <c r="F11" s="23">
        <f>Optimistic!F34</f>
        <v>7217940.3842592062</v>
      </c>
      <c r="G11" s="23">
        <f>Optimistic!G34</f>
        <v>10824998.873614706</v>
      </c>
      <c r="H11" s="23">
        <f>Optimistic!H34</f>
        <v>15057547.577842042</v>
      </c>
      <c r="I11" s="23">
        <f>Optimistic!I34</f>
        <v>19883178.307072755</v>
      </c>
      <c r="J11" s="23">
        <f>Optimistic!J34</f>
        <v>25274543.230305269</v>
      </c>
      <c r="K11" s="23">
        <f>Optimistic!K34</f>
        <v>31208749.362843614</v>
      </c>
      <c r="L11" s="23">
        <f>Optimistic!L34</f>
        <v>37666824.882840268</v>
      </c>
      <c r="M11" s="23">
        <f>Optimistic!M34</f>
        <v>44633249.142309114</v>
      </c>
    </row>
    <row r="12" spans="2:13" x14ac:dyDescent="0.3">
      <c r="B12" s="24" t="s">
        <v>16</v>
      </c>
      <c r="C12" s="23">
        <f>Base!C34</f>
        <v>159353.83023235004</v>
      </c>
      <c r="D12" s="23">
        <f>Base!D34</f>
        <v>860248.1148182716</v>
      </c>
      <c r="E12" s="23">
        <f>Base!E34</f>
        <v>1985802.8334312085</v>
      </c>
      <c r="F12" s="23">
        <f>Base!F34</f>
        <v>3512705.9554808047</v>
      </c>
      <c r="G12" s="23">
        <f>Base!G34</f>
        <v>5421670.4640381848</v>
      </c>
      <c r="H12" s="23">
        <f>Base!H34</f>
        <v>7696973.3131691543</v>
      </c>
      <c r="I12" s="23">
        <f>Base!I34</f>
        <v>10326046.591231115</v>
      </c>
      <c r="J12" s="23">
        <f>Base!J34</f>
        <v>13299115.244062576</v>
      </c>
      <c r="K12" s="23">
        <f>Base!K34</f>
        <v>16608876.310476767</v>
      </c>
      <c r="L12" s="23">
        <f>Base!L34</f>
        <v>20250215.158437461</v>
      </c>
      <c r="M12" s="23">
        <f>Base!M34</f>
        <v>24219954.690218564</v>
      </c>
    </row>
    <row r="13" spans="2:13" x14ac:dyDescent="0.3">
      <c r="B13" s="24" t="s">
        <v>17</v>
      </c>
      <c r="C13" s="23">
        <f>Pessimistic!C34</f>
        <v>-246052.23448766826</v>
      </c>
      <c r="D13" s="23">
        <f>Pessimistic!D34</f>
        <v>-335303.92616829235</v>
      </c>
      <c r="E13" s="23">
        <f>Pessimistic!E34</f>
        <v>-367516.09632461146</v>
      </c>
      <c r="F13" s="23">
        <f>Pessimistic!F34</f>
        <v>-352032.52245624823</v>
      </c>
      <c r="G13" s="23">
        <f>Pessimistic!G34</f>
        <v>-296970.18966739491</v>
      </c>
      <c r="H13" s="23">
        <f>Pessimistic!H34</f>
        <v>-209367.07742317984</v>
      </c>
      <c r="I13" s="23">
        <f>Pessimistic!I34</f>
        <v>-95312.867784495451</v>
      </c>
      <c r="J13" s="23">
        <f>Pessimistic!J34</f>
        <v>39935.494344551516</v>
      </c>
      <c r="K13" s="23">
        <f>Pessimistic!K34</f>
        <v>191851.67397659461</v>
      </c>
      <c r="L13" s="23">
        <f>Pessimistic!L34</f>
        <v>356549.72848405159</v>
      </c>
      <c r="M13" s="23">
        <f>Pessimistic!M34</f>
        <v>530704.44679684087</v>
      </c>
    </row>
    <row r="31" spans="2:13" x14ac:dyDescent="0.3">
      <c r="B31" s="20" t="s">
        <v>24</v>
      </c>
    </row>
    <row r="32" spans="2:13" x14ac:dyDescent="0.3">
      <c r="B32" s="24"/>
      <c r="C32" s="24">
        <v>2020</v>
      </c>
      <c r="D32" s="24">
        <v>2021</v>
      </c>
      <c r="E32" s="24">
        <v>2022</v>
      </c>
      <c r="F32" s="24">
        <v>2023</v>
      </c>
      <c r="G32" s="24">
        <v>2024</v>
      </c>
      <c r="H32" s="24">
        <v>2025</v>
      </c>
      <c r="I32" s="24">
        <v>2026</v>
      </c>
      <c r="J32" s="24">
        <v>2027</v>
      </c>
      <c r="K32" s="24">
        <v>2028</v>
      </c>
      <c r="L32" s="24">
        <v>2029</v>
      </c>
      <c r="M32" s="24">
        <v>2030</v>
      </c>
    </row>
    <row r="33" spans="2:13" x14ac:dyDescent="0.3">
      <c r="B33" s="24" t="s">
        <v>15</v>
      </c>
      <c r="C33" s="23">
        <f>Optimistic!C32</f>
        <v>634394.78999999911</v>
      </c>
      <c r="D33" s="23">
        <f>Optimistic!D32</f>
        <v>1860754.0431000032</v>
      </c>
      <c r="E33" s="23">
        <f>Optimistic!E32</f>
        <v>3167976.7052995004</v>
      </c>
      <c r="F33" s="23">
        <f>Optimistic!F32</f>
        <v>4686345.1886602379</v>
      </c>
      <c r="G33" s="23">
        <f>Optimistic!G32</f>
        <v>6451073.3358995691</v>
      </c>
      <c r="H33" s="23">
        <f>Optimistic!H32</f>
        <v>8503084.943254903</v>
      </c>
      <c r="I33" s="23">
        <f>Optimistic!I32</f>
        <v>10889912.684815899</v>
      </c>
      <c r="J33" s="23">
        <f>Optimistic!J32</f>
        <v>13666735.829202242</v>
      </c>
      <c r="K33" s="23">
        <f>Optimistic!K32</f>
        <v>16897577.928025506</v>
      </c>
      <c r="L33" s="23">
        <f>Optimistic!L32</f>
        <v>20656688.865118928</v>
      </c>
      <c r="M33" s="23">
        <f>Optimistic!M32</f>
        <v>25030139.349438846</v>
      </c>
    </row>
    <row r="34" spans="2:13" x14ac:dyDescent="0.3">
      <c r="B34" s="24" t="s">
        <v>16</v>
      </c>
      <c r="C34" s="23">
        <f>Base!C32</f>
        <v>179002.15749999881</v>
      </c>
      <c r="D34" s="23">
        <f>Base!D32</f>
        <v>884390.43387499824</v>
      </c>
      <c r="E34" s="23">
        <f>Base!E32</f>
        <v>1595342.33346425</v>
      </c>
      <c r="F34" s="23">
        <f>Base!F32</f>
        <v>2431053.5123223811</v>
      </c>
      <c r="G34" s="23">
        <f>Base!G32</f>
        <v>3414103.2302843332</v>
      </c>
      <c r="H34" s="23">
        <f>Base!H32</f>
        <v>4571026.7618343681</v>
      </c>
      <c r="I34" s="23">
        <f>Base!I32</f>
        <v>5932981.62386363</v>
      </c>
      <c r="J34" s="23">
        <f>Base!J32</f>
        <v>7536522.654075481</v>
      </c>
      <c r="K34" s="23">
        <f>Base!K32</f>
        <v>9424503.3444694132</v>
      </c>
      <c r="L34" s="23">
        <f>Base!L32</f>
        <v>11647123.574490748</v>
      </c>
      <c r="M34" s="23">
        <f>Base!M32</f>
        <v>14263147.05516272</v>
      </c>
    </row>
    <row r="35" spans="2:13" x14ac:dyDescent="0.3">
      <c r="B35" s="24" t="s">
        <v>17</v>
      </c>
      <c r="C35" s="23">
        <f>Pessimistic!C32</f>
        <v>-276390.47499999776</v>
      </c>
      <c r="D35" s="23">
        <f>Pessimistic!D32</f>
        <v>-112618.04250000045</v>
      </c>
      <c r="E35" s="23">
        <f>Pessimistic!E32</f>
        <v>-45656.988374993205</v>
      </c>
      <c r="F35" s="23">
        <f>Pessimistic!F32</f>
        <v>24652.118456251919</v>
      </c>
      <c r="G35" s="23">
        <f>Pessimistic!G32</f>
        <v>98476.680629059672</v>
      </c>
      <c r="H35" s="23">
        <f>Pessimistic!H32</f>
        <v>175992.47091051191</v>
      </c>
      <c r="I35" s="23">
        <f>Pessimistic!I32</f>
        <v>257384.05070604384</v>
      </c>
      <c r="J35" s="23">
        <f>Pessimistic!J32</f>
        <v>342845.20949134976</v>
      </c>
      <c r="K35" s="23">
        <f>Pessimistic!K32</f>
        <v>432579.42621590942</v>
      </c>
      <c r="L35" s="23">
        <f>Pessimistic!L32</f>
        <v>526800.35377670825</v>
      </c>
      <c r="M35" s="23">
        <f>Pessimistic!M32</f>
        <v>625732.32771553099</v>
      </c>
    </row>
  </sheetData>
  <mergeCells count="12">
    <mergeCell ref="G2:G3"/>
    <mergeCell ref="G4:G5"/>
    <mergeCell ref="G6:G7"/>
    <mergeCell ref="B2:B3"/>
    <mergeCell ref="B4:B5"/>
    <mergeCell ref="B6:B7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3"/>
  <sheetViews>
    <sheetView workbookViewId="0">
      <selection activeCell="K5" sqref="K5"/>
    </sheetView>
  </sheetViews>
  <sheetFormatPr defaultRowHeight="14.4" x14ac:dyDescent="0.3"/>
  <cols>
    <col min="1" max="1" width="16.77734375" bestFit="1" customWidth="1"/>
    <col min="2" max="2" width="17" bestFit="1" customWidth="1"/>
    <col min="3" max="3" width="11.21875" bestFit="1" customWidth="1"/>
    <col min="4" max="4" width="12.109375" bestFit="1" customWidth="1"/>
    <col min="5" max="5" width="14.6640625" bestFit="1" customWidth="1"/>
    <col min="6" max="8" width="11.88671875" bestFit="1" customWidth="1"/>
    <col min="9" max="13" width="13.44140625" bestFit="1" customWidth="1"/>
    <col min="14" max="14" width="11.5546875" bestFit="1" customWidth="1"/>
  </cols>
  <sheetData>
    <row r="3" spans="1:16" x14ac:dyDescent="0.3">
      <c r="M3" s="1" t="s">
        <v>26</v>
      </c>
    </row>
    <row r="4" spans="1:16" x14ac:dyDescent="0.3">
      <c r="A4" s="2"/>
      <c r="B4" s="3">
        <v>2019</v>
      </c>
      <c r="C4" s="3">
        <v>2020</v>
      </c>
      <c r="D4" s="3">
        <v>2021</v>
      </c>
      <c r="E4" s="3">
        <v>2022</v>
      </c>
      <c r="F4" s="3">
        <v>2023</v>
      </c>
      <c r="G4" s="3">
        <v>2024</v>
      </c>
      <c r="H4" s="3">
        <v>2025</v>
      </c>
      <c r="I4" s="3">
        <v>2026</v>
      </c>
      <c r="J4" s="3">
        <v>2027</v>
      </c>
      <c r="K4" s="3">
        <v>2028</v>
      </c>
      <c r="L4" s="3">
        <v>2029</v>
      </c>
      <c r="M4" s="3">
        <v>2030</v>
      </c>
    </row>
    <row r="5" spans="1:16" x14ac:dyDescent="0.3">
      <c r="A5" s="4" t="s">
        <v>0</v>
      </c>
      <c r="B5" s="9">
        <v>29581953.370000001</v>
      </c>
      <c r="C5" s="9">
        <f>B5*$O$5</f>
        <v>33427607.308099996</v>
      </c>
      <c r="D5" s="9">
        <f t="shared" ref="D5:M5" si="0">C5*$O$5</f>
        <v>37773196.258152992</v>
      </c>
      <c r="E5" s="9">
        <f t="shared" si="0"/>
        <v>42683711.771712877</v>
      </c>
      <c r="F5" s="9">
        <f t="shared" si="0"/>
        <v>48232594.302035548</v>
      </c>
      <c r="G5" s="9">
        <f t="shared" si="0"/>
        <v>54502831.561300166</v>
      </c>
      <c r="H5" s="9">
        <f t="shared" si="0"/>
        <v>61588199.664269179</v>
      </c>
      <c r="I5" s="9">
        <f t="shared" si="0"/>
        <v>69594665.62062417</v>
      </c>
      <c r="J5" s="9">
        <f t="shared" si="0"/>
        <v>78641972.151305303</v>
      </c>
      <c r="K5" s="9">
        <f t="shared" si="0"/>
        <v>88865428.530974984</v>
      </c>
      <c r="L5" s="9">
        <f t="shared" si="0"/>
        <v>100417934.24000172</v>
      </c>
      <c r="M5" s="9">
        <f t="shared" si="0"/>
        <v>113472265.69120194</v>
      </c>
      <c r="N5" s="5"/>
      <c r="O5" s="8">
        <v>1.1299999999999999</v>
      </c>
    </row>
    <row r="6" spans="1:16" x14ac:dyDescent="0.3">
      <c r="A6" s="4" t="s">
        <v>2</v>
      </c>
      <c r="B6" s="9">
        <v>16696727</v>
      </c>
      <c r="C6" s="9">
        <f>B6*1.03</f>
        <v>17197628.809999999</v>
      </c>
      <c r="D6" s="9">
        <f t="shared" ref="D6:M6" si="1">C6*1.03</f>
        <v>17713557.6743</v>
      </c>
      <c r="E6" s="9">
        <f t="shared" si="1"/>
        <v>18244964.404529002</v>
      </c>
      <c r="F6" s="9">
        <f t="shared" si="1"/>
        <v>18792313.33666487</v>
      </c>
      <c r="G6" s="9">
        <f t="shared" si="1"/>
        <v>19356082.736764818</v>
      </c>
      <c r="H6" s="9">
        <f t="shared" si="1"/>
        <v>19936765.218867764</v>
      </c>
      <c r="I6" s="9">
        <f t="shared" si="1"/>
        <v>20534868.175433796</v>
      </c>
      <c r="J6" s="9">
        <f t="shared" si="1"/>
        <v>21150914.220696811</v>
      </c>
      <c r="K6" s="9">
        <f t="shared" si="1"/>
        <v>21785441.647317715</v>
      </c>
      <c r="L6" s="9">
        <f t="shared" si="1"/>
        <v>22439004.896737248</v>
      </c>
      <c r="M6" s="9">
        <f t="shared" si="1"/>
        <v>23112175.043639366</v>
      </c>
      <c r="N6" s="6"/>
      <c r="O6" s="8">
        <v>1.03</v>
      </c>
    </row>
    <row r="7" spans="1:16" x14ac:dyDescent="0.3">
      <c r="A7" s="4" t="s">
        <v>1</v>
      </c>
      <c r="B7" s="9">
        <v>9614178.75</v>
      </c>
      <c r="C7" s="9">
        <f>B7*$O$7</f>
        <v>11056305.5625</v>
      </c>
      <c r="D7" s="9">
        <f t="shared" ref="D7:M7" si="2">C7*$O$7</f>
        <v>12714751.396875</v>
      </c>
      <c r="E7" s="9">
        <f t="shared" si="2"/>
        <v>14621964.106406249</v>
      </c>
      <c r="F7" s="9">
        <f t="shared" si="2"/>
        <v>16815258.722367186</v>
      </c>
      <c r="G7" s="9">
        <f t="shared" si="2"/>
        <v>19337547.530722264</v>
      </c>
      <c r="H7" s="9">
        <f t="shared" si="2"/>
        <v>22238179.660330601</v>
      </c>
      <c r="I7" s="9">
        <f t="shared" si="2"/>
        <v>25573906.609380189</v>
      </c>
      <c r="J7" s="9">
        <f t="shared" si="2"/>
        <v>29409992.600787215</v>
      </c>
      <c r="K7" s="9">
        <f t="shared" si="2"/>
        <v>33821491.490905292</v>
      </c>
      <c r="L7" s="9">
        <f t="shared" si="2"/>
        <v>38894715.214541085</v>
      </c>
      <c r="M7" s="9">
        <f t="shared" si="2"/>
        <v>44728922.496722244</v>
      </c>
      <c r="N7" s="5"/>
      <c r="O7" s="8">
        <v>1.1499999999999999</v>
      </c>
    </row>
    <row r="8" spans="1:16" x14ac:dyDescent="0.3">
      <c r="A8" s="4" t="s">
        <v>4</v>
      </c>
      <c r="B8" s="9">
        <v>26310905.75</v>
      </c>
      <c r="C8" s="9">
        <f t="shared" ref="C8:M8" si="3">C6+C7</f>
        <v>28253934.372499999</v>
      </c>
      <c r="D8" s="9">
        <f t="shared" si="3"/>
        <v>30428309.071175002</v>
      </c>
      <c r="E8" s="9">
        <f t="shared" si="3"/>
        <v>32866928.510935251</v>
      </c>
      <c r="F8" s="9">
        <f t="shared" si="3"/>
        <v>35607572.059032053</v>
      </c>
      <c r="G8" s="9">
        <f t="shared" si="3"/>
        <v>38693630.267487079</v>
      </c>
      <c r="H8" s="9">
        <f t="shared" si="3"/>
        <v>42174944.879198365</v>
      </c>
      <c r="I8" s="9">
        <f t="shared" si="3"/>
        <v>46108774.784813985</v>
      </c>
      <c r="J8" s="9">
        <f t="shared" si="3"/>
        <v>50560906.821484029</v>
      </c>
      <c r="K8" s="9">
        <f t="shared" si="3"/>
        <v>55606933.138223007</v>
      </c>
      <c r="L8" s="9">
        <f t="shared" si="3"/>
        <v>61333720.111278333</v>
      </c>
      <c r="M8" s="9">
        <f t="shared" si="3"/>
        <v>67841097.540361613</v>
      </c>
    </row>
    <row r="9" spans="1:16" x14ac:dyDescent="0.3">
      <c r="A9" s="4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6" x14ac:dyDescent="0.3">
      <c r="A10" s="4" t="s">
        <v>3</v>
      </c>
      <c r="B10" s="9">
        <v>17388.72</v>
      </c>
      <c r="C10" s="9">
        <f>B10*$O$10</f>
        <v>18258.156000000003</v>
      </c>
      <c r="D10" s="9">
        <f t="shared" ref="D10:M10" si="4">C10*$O$10</f>
        <v>19171.063800000004</v>
      </c>
      <c r="E10" s="9">
        <f t="shared" si="4"/>
        <v>20129.616990000006</v>
      </c>
      <c r="F10" s="9">
        <f t="shared" si="4"/>
        <v>21136.097839500006</v>
      </c>
      <c r="G10" s="9">
        <f t="shared" si="4"/>
        <v>22192.902731475006</v>
      </c>
      <c r="H10" s="9">
        <f t="shared" si="4"/>
        <v>23302.547868048758</v>
      </c>
      <c r="I10" s="9">
        <f t="shared" si="4"/>
        <v>24467.675261451197</v>
      </c>
      <c r="J10" s="9">
        <f t="shared" si="4"/>
        <v>25691.059024523758</v>
      </c>
      <c r="K10" s="9">
        <f t="shared" si="4"/>
        <v>26975.611975749947</v>
      </c>
      <c r="L10" s="9">
        <f t="shared" si="4"/>
        <v>28324.392574537447</v>
      </c>
      <c r="M10" s="9">
        <f t="shared" si="4"/>
        <v>29740.612203264322</v>
      </c>
      <c r="N10" s="6"/>
      <c r="O10" s="8">
        <v>1.05</v>
      </c>
      <c r="P10" s="6"/>
    </row>
    <row r="11" spans="1:16" x14ac:dyDescent="0.3">
      <c r="A11" s="4" t="s">
        <v>5</v>
      </c>
      <c r="B11" s="9">
        <v>1214713</v>
      </c>
      <c r="C11" s="9">
        <f>B11*1.05</f>
        <v>1275448.6500000001</v>
      </c>
      <c r="D11" s="9">
        <f t="shared" ref="D11:M11" si="5">C11*1.05</f>
        <v>1339221.0825000003</v>
      </c>
      <c r="E11" s="9">
        <f t="shared" si="5"/>
        <v>1406182.1366250003</v>
      </c>
      <c r="F11" s="9">
        <f t="shared" si="5"/>
        <v>1476491.2434562503</v>
      </c>
      <c r="G11" s="9">
        <f t="shared" si="5"/>
        <v>1550315.8056290629</v>
      </c>
      <c r="H11" s="9">
        <f t="shared" si="5"/>
        <v>1627831.5959105161</v>
      </c>
      <c r="I11" s="9">
        <f t="shared" si="5"/>
        <v>1709223.175706042</v>
      </c>
      <c r="J11" s="9">
        <f t="shared" si="5"/>
        <v>1794684.3344913442</v>
      </c>
      <c r="K11" s="9">
        <f t="shared" si="5"/>
        <v>1884418.5512159115</v>
      </c>
      <c r="L11" s="9">
        <f t="shared" si="5"/>
        <v>1978639.4787767071</v>
      </c>
      <c r="M11" s="9">
        <f t="shared" si="5"/>
        <v>2077571.4527155426</v>
      </c>
    </row>
    <row r="12" spans="1:16" x14ac:dyDescent="0.3">
      <c r="A12" s="4" t="s">
        <v>6</v>
      </c>
      <c r="B12" s="9">
        <v>1232101.72</v>
      </c>
      <c r="C12" s="9">
        <f>C10+C11</f>
        <v>1293706.8060000001</v>
      </c>
      <c r="D12" s="9">
        <f t="shared" ref="D12:M12" si="6">D10+D11</f>
        <v>1358392.1463000001</v>
      </c>
      <c r="E12" s="9">
        <f t="shared" si="6"/>
        <v>1426311.7536150003</v>
      </c>
      <c r="F12" s="9">
        <f t="shared" si="6"/>
        <v>1497627.3412957503</v>
      </c>
      <c r="G12" s="9">
        <f t="shared" si="6"/>
        <v>1572508.7083605379</v>
      </c>
      <c r="H12" s="9">
        <f t="shared" si="6"/>
        <v>1651134.1437785649</v>
      </c>
      <c r="I12" s="9">
        <f t="shared" si="6"/>
        <v>1733690.8509674931</v>
      </c>
      <c r="J12" s="9">
        <f t="shared" si="6"/>
        <v>1820375.3935158679</v>
      </c>
      <c r="K12" s="9">
        <f t="shared" si="6"/>
        <v>1911394.1631916615</v>
      </c>
      <c r="L12" s="9">
        <f t="shared" si="6"/>
        <v>2006963.8713512446</v>
      </c>
      <c r="M12" s="9">
        <f t="shared" si="6"/>
        <v>2107312.0649188068</v>
      </c>
    </row>
    <row r="13" spans="1:16" x14ac:dyDescent="0.3">
      <c r="A13" s="4" t="s">
        <v>7</v>
      </c>
      <c r="B13" s="9">
        <v>27543007.469999999</v>
      </c>
      <c r="C13" s="9">
        <f>C8+C12</f>
        <v>29547641.1785</v>
      </c>
      <c r="D13" s="9">
        <f t="shared" ref="D13:M13" si="7">D8+D12</f>
        <v>31786701.217475001</v>
      </c>
      <c r="E13" s="9">
        <f t="shared" si="7"/>
        <v>34293240.264550254</v>
      </c>
      <c r="F13" s="9">
        <f t="shared" si="7"/>
        <v>37105199.400327802</v>
      </c>
      <c r="G13" s="9">
        <f t="shared" si="7"/>
        <v>40266138.975847617</v>
      </c>
      <c r="H13" s="9">
        <f t="shared" si="7"/>
        <v>43826079.022976927</v>
      </c>
      <c r="I13" s="9">
        <f t="shared" si="7"/>
        <v>47842465.635781482</v>
      </c>
      <c r="J13" s="9">
        <f t="shared" si="7"/>
        <v>52381282.214999899</v>
      </c>
      <c r="K13" s="9">
        <f t="shared" si="7"/>
        <v>57518327.301414669</v>
      </c>
      <c r="L13" s="9">
        <f t="shared" si="7"/>
        <v>63340683.982629575</v>
      </c>
      <c r="M13" s="9">
        <f t="shared" si="7"/>
        <v>69948409.605280414</v>
      </c>
    </row>
    <row r="14" spans="1:16" x14ac:dyDescent="0.3">
      <c r="A14" s="4" t="s">
        <v>8</v>
      </c>
      <c r="B14" s="9">
        <v>2038945.9000000022</v>
      </c>
      <c r="C14" s="9">
        <f>C5-C13</f>
        <v>3879966.1295999959</v>
      </c>
      <c r="D14" s="9">
        <f t="shared" ref="D14:M14" si="8">D5-D13</f>
        <v>5986495.0406779908</v>
      </c>
      <c r="E14" s="9">
        <f t="shared" si="8"/>
        <v>8390471.5071626231</v>
      </c>
      <c r="F14" s="9">
        <f t="shared" si="8"/>
        <v>11127394.901707746</v>
      </c>
      <c r="G14" s="9">
        <f t="shared" si="8"/>
        <v>14236692.585452549</v>
      </c>
      <c r="H14" s="9">
        <f t="shared" si="8"/>
        <v>17762120.641292252</v>
      </c>
      <c r="I14" s="9">
        <f t="shared" si="8"/>
        <v>21752199.984842688</v>
      </c>
      <c r="J14" s="9">
        <f t="shared" si="8"/>
        <v>26260689.936305404</v>
      </c>
      <c r="K14" s="9">
        <f t="shared" si="8"/>
        <v>31347101.229560316</v>
      </c>
      <c r="L14" s="9">
        <f t="shared" si="8"/>
        <v>37077250.257372148</v>
      </c>
      <c r="M14" s="9">
        <f t="shared" si="8"/>
        <v>43523856.085921526</v>
      </c>
    </row>
    <row r="16" spans="1:16" x14ac:dyDescent="0.3">
      <c r="A16" s="40" t="s">
        <v>9</v>
      </c>
      <c r="B16" s="10"/>
      <c r="C16" s="10">
        <f>B4</f>
        <v>2019</v>
      </c>
      <c r="D16" s="10">
        <f t="shared" ref="D16:N17" si="9">C4</f>
        <v>2020</v>
      </c>
      <c r="E16" s="10">
        <f t="shared" si="9"/>
        <v>2021</v>
      </c>
      <c r="F16" s="10">
        <f t="shared" si="9"/>
        <v>2022</v>
      </c>
      <c r="G16" s="10">
        <f t="shared" si="9"/>
        <v>2023</v>
      </c>
      <c r="H16" s="10">
        <f t="shared" si="9"/>
        <v>2024</v>
      </c>
      <c r="I16" s="10">
        <f t="shared" si="9"/>
        <v>2025</v>
      </c>
      <c r="J16" s="10">
        <f t="shared" si="9"/>
        <v>2026</v>
      </c>
      <c r="K16" s="10">
        <f t="shared" si="9"/>
        <v>2027</v>
      </c>
      <c r="L16" s="10">
        <f t="shared" si="9"/>
        <v>2028</v>
      </c>
      <c r="M16" s="10">
        <f t="shared" si="9"/>
        <v>2029</v>
      </c>
      <c r="N16" s="10">
        <f t="shared" si="9"/>
        <v>2030</v>
      </c>
    </row>
    <row r="17" spans="1:15" x14ac:dyDescent="0.3">
      <c r="A17" s="40"/>
      <c r="B17" s="10" t="s">
        <v>0</v>
      </c>
      <c r="C17" s="12">
        <f>B5</f>
        <v>29581953.370000001</v>
      </c>
      <c r="D17" s="12">
        <f t="shared" si="9"/>
        <v>33427607.308099996</v>
      </c>
      <c r="E17" s="12">
        <f t="shared" si="9"/>
        <v>37773196.258152992</v>
      </c>
      <c r="F17" s="12">
        <f t="shared" si="9"/>
        <v>42683711.771712877</v>
      </c>
      <c r="G17" s="12">
        <f t="shared" si="9"/>
        <v>48232594.302035548</v>
      </c>
      <c r="H17" s="12">
        <f t="shared" si="9"/>
        <v>54502831.561300166</v>
      </c>
      <c r="I17" s="12">
        <f t="shared" si="9"/>
        <v>61588199.664269179</v>
      </c>
      <c r="J17" s="12">
        <f t="shared" si="9"/>
        <v>69594665.62062417</v>
      </c>
      <c r="K17" s="12">
        <f t="shared" si="9"/>
        <v>78641972.151305303</v>
      </c>
      <c r="L17" s="12">
        <f t="shared" si="9"/>
        <v>88865428.530974984</v>
      </c>
      <c r="M17" s="12">
        <f t="shared" si="9"/>
        <v>100417934.24000172</v>
      </c>
      <c r="N17" s="12">
        <f t="shared" si="9"/>
        <v>113472265.69120194</v>
      </c>
    </row>
    <row r="18" spans="1:15" x14ac:dyDescent="0.3">
      <c r="A18" s="40"/>
      <c r="B18" s="10" t="s">
        <v>2</v>
      </c>
      <c r="C18" s="12">
        <f>B6</f>
        <v>16696727</v>
      </c>
      <c r="D18" s="13">
        <f>C18*$O$18</f>
        <v>17030661.539999999</v>
      </c>
      <c r="E18" s="13">
        <f t="shared" ref="E18:N18" si="10">D18*$O$18</f>
        <v>17371274.770799998</v>
      </c>
      <c r="F18" s="13">
        <f t="shared" si="10"/>
        <v>17718700.266215999</v>
      </c>
      <c r="G18" s="13">
        <f t="shared" si="10"/>
        <v>18073074.271540318</v>
      </c>
      <c r="H18" s="13">
        <f t="shared" si="10"/>
        <v>18434535.756971125</v>
      </c>
      <c r="I18" s="13">
        <f t="shared" si="10"/>
        <v>18803226.472110547</v>
      </c>
      <c r="J18" s="13">
        <f t="shared" si="10"/>
        <v>19179291.001552757</v>
      </c>
      <c r="K18" s="13">
        <f t="shared" si="10"/>
        <v>19562876.821583811</v>
      </c>
      <c r="L18" s="13">
        <f t="shared" si="10"/>
        <v>19954134.358015489</v>
      </c>
      <c r="M18" s="13">
        <f t="shared" si="10"/>
        <v>20353217.045175798</v>
      </c>
      <c r="N18" s="13">
        <f t="shared" si="10"/>
        <v>20760281.386079315</v>
      </c>
      <c r="O18" s="8">
        <v>1.02</v>
      </c>
    </row>
    <row r="19" spans="1:15" x14ac:dyDescent="0.3">
      <c r="A19" s="40"/>
      <c r="B19" s="10" t="s">
        <v>10</v>
      </c>
      <c r="C19" s="12"/>
      <c r="D19" s="12">
        <v>1200000</v>
      </c>
      <c r="E19" s="12">
        <v>1200000</v>
      </c>
      <c r="F19" s="12">
        <v>1200000</v>
      </c>
      <c r="G19" s="12">
        <v>1200000</v>
      </c>
      <c r="H19" s="12">
        <v>1200000</v>
      </c>
      <c r="I19" s="12">
        <v>1200000</v>
      </c>
      <c r="J19" s="12">
        <v>1200000</v>
      </c>
      <c r="K19" s="12">
        <v>1200000</v>
      </c>
      <c r="L19" s="12">
        <v>1200000</v>
      </c>
      <c r="M19" s="12">
        <v>1200000</v>
      </c>
      <c r="N19" s="12">
        <v>1200000</v>
      </c>
    </row>
    <row r="20" spans="1:15" x14ac:dyDescent="0.3">
      <c r="A20" s="40"/>
      <c r="B20" s="10" t="s">
        <v>1</v>
      </c>
      <c r="C20" s="12">
        <f>B7</f>
        <v>9614178.75</v>
      </c>
      <c r="D20" s="13">
        <f>C20*$O$20</f>
        <v>10767880.200000001</v>
      </c>
      <c r="E20" s="13">
        <f t="shared" ref="E20:N20" si="11">D20*$O$20</f>
        <v>12060025.824000003</v>
      </c>
      <c r="F20" s="13">
        <f t="shared" si="11"/>
        <v>13507228.922880005</v>
      </c>
      <c r="G20" s="13">
        <f t="shared" si="11"/>
        <v>15128096.393625608</v>
      </c>
      <c r="H20" s="13">
        <f t="shared" si="11"/>
        <v>16943467.960860681</v>
      </c>
      <c r="I20" s="13">
        <f t="shared" si="11"/>
        <v>18976684.116163965</v>
      </c>
      <c r="J20" s="13">
        <f t="shared" si="11"/>
        <v>21253886.210103642</v>
      </c>
      <c r="K20" s="13">
        <f t="shared" si="11"/>
        <v>23804352.555316083</v>
      </c>
      <c r="L20" s="13">
        <f t="shared" si="11"/>
        <v>26660874.861954015</v>
      </c>
      <c r="M20" s="13">
        <f t="shared" si="11"/>
        <v>29860179.845388498</v>
      </c>
      <c r="N20" s="13">
        <f t="shared" si="11"/>
        <v>33443401.42683512</v>
      </c>
      <c r="O20" s="8">
        <v>1.1200000000000001</v>
      </c>
    </row>
    <row r="21" spans="1:15" x14ac:dyDescent="0.3">
      <c r="A21" s="40"/>
      <c r="B21" s="10" t="s">
        <v>4</v>
      </c>
      <c r="C21" s="12">
        <f>SUM(C18:C20)</f>
        <v>26310905.75</v>
      </c>
      <c r="D21" s="13">
        <f>SUM(D18:D20)</f>
        <v>28998541.740000002</v>
      </c>
      <c r="E21" s="12">
        <f t="shared" ref="E21:N21" si="12">SUM(E18:E20)</f>
        <v>30631300.594800003</v>
      </c>
      <c r="F21" s="12">
        <f t="shared" si="12"/>
        <v>32425929.189096004</v>
      </c>
      <c r="G21" s="12">
        <f t="shared" si="12"/>
        <v>34401170.665165924</v>
      </c>
      <c r="H21" s="12">
        <f t="shared" si="12"/>
        <v>36578003.717831805</v>
      </c>
      <c r="I21" s="12">
        <f t="shared" si="12"/>
        <v>38979910.588274509</v>
      </c>
      <c r="J21" s="12">
        <f t="shared" si="12"/>
        <v>41633177.211656399</v>
      </c>
      <c r="K21" s="12">
        <f t="shared" si="12"/>
        <v>44567229.376899898</v>
      </c>
      <c r="L21" s="12">
        <f t="shared" si="12"/>
        <v>47815009.219969504</v>
      </c>
      <c r="M21" s="12">
        <f t="shared" si="12"/>
        <v>51413396.890564293</v>
      </c>
      <c r="N21" s="12">
        <f t="shared" si="12"/>
        <v>55403682.812914431</v>
      </c>
    </row>
    <row r="22" spans="1:15" x14ac:dyDescent="0.3">
      <c r="A22" s="40"/>
      <c r="B22" s="1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5" x14ac:dyDescent="0.3">
      <c r="A23" s="40"/>
      <c r="B23" s="10" t="s">
        <v>3</v>
      </c>
      <c r="C23" s="12">
        <f>B10</f>
        <v>17388.72</v>
      </c>
      <c r="D23" s="12">
        <f t="shared" ref="D23:N23" si="13">C10</f>
        <v>18258.156000000003</v>
      </c>
      <c r="E23" s="12">
        <f t="shared" si="13"/>
        <v>19171.063800000004</v>
      </c>
      <c r="F23" s="12">
        <f t="shared" si="13"/>
        <v>20129.616990000006</v>
      </c>
      <c r="G23" s="12">
        <f t="shared" si="13"/>
        <v>21136.097839500006</v>
      </c>
      <c r="H23" s="12">
        <f t="shared" si="13"/>
        <v>22192.902731475006</v>
      </c>
      <c r="I23" s="12">
        <f t="shared" si="13"/>
        <v>23302.547868048758</v>
      </c>
      <c r="J23" s="12">
        <f t="shared" si="13"/>
        <v>24467.675261451197</v>
      </c>
      <c r="K23" s="12">
        <f t="shared" si="13"/>
        <v>25691.059024523758</v>
      </c>
      <c r="L23" s="12">
        <f t="shared" si="13"/>
        <v>26975.611975749947</v>
      </c>
      <c r="M23" s="12">
        <f t="shared" si="13"/>
        <v>28324.392574537447</v>
      </c>
      <c r="N23" s="12">
        <f t="shared" si="13"/>
        <v>29740.612203264322</v>
      </c>
    </row>
    <row r="24" spans="1:15" x14ac:dyDescent="0.3">
      <c r="A24" s="40"/>
      <c r="B24" s="10" t="s">
        <v>5</v>
      </c>
      <c r="C24" s="12">
        <f>B11</f>
        <v>1214713</v>
      </c>
      <c r="D24" s="12">
        <f>C24/8</f>
        <v>151839.125</v>
      </c>
      <c r="E24" s="12">
        <v>151839.125</v>
      </c>
      <c r="F24" s="12">
        <v>151839.125</v>
      </c>
      <c r="G24" s="12">
        <v>151839.125</v>
      </c>
      <c r="H24" s="12">
        <v>151839.125</v>
      </c>
      <c r="I24" s="12">
        <v>151839.125</v>
      </c>
      <c r="J24" s="12">
        <v>151839.125</v>
      </c>
      <c r="K24" s="12">
        <v>151839.125</v>
      </c>
      <c r="L24" s="12">
        <v>151839.125</v>
      </c>
      <c r="M24" s="12">
        <v>151839.125</v>
      </c>
      <c r="N24" s="12">
        <v>151839.125</v>
      </c>
    </row>
    <row r="25" spans="1:15" x14ac:dyDescent="0.3">
      <c r="A25" s="40"/>
      <c r="B25" s="10" t="s">
        <v>11</v>
      </c>
      <c r="C25" s="12"/>
      <c r="D25" s="13">
        <v>200000</v>
      </c>
      <c r="E25" s="12">
        <v>100000</v>
      </c>
      <c r="F25" s="12">
        <v>100000</v>
      </c>
      <c r="G25" s="12">
        <v>100000</v>
      </c>
      <c r="H25" s="12">
        <v>100000</v>
      </c>
      <c r="I25" s="12">
        <v>100000</v>
      </c>
      <c r="J25" s="12">
        <v>100000</v>
      </c>
      <c r="K25" s="12">
        <v>100000</v>
      </c>
      <c r="L25" s="12">
        <v>100000</v>
      </c>
      <c r="M25" s="12">
        <v>100000</v>
      </c>
      <c r="N25" s="12">
        <v>100000</v>
      </c>
    </row>
    <row r="26" spans="1:15" x14ac:dyDescent="0.3">
      <c r="A26" s="40"/>
      <c r="B26" s="10" t="s">
        <v>6</v>
      </c>
      <c r="C26" s="12">
        <f>SUM(C23:C25)</f>
        <v>1232101.72</v>
      </c>
      <c r="D26" s="13">
        <f>SUM(D23:D25)</f>
        <v>370097.28100000002</v>
      </c>
      <c r="E26" s="12">
        <f t="shared" ref="E26:N26" si="14">SUM(E23:E25)</f>
        <v>271010.1888</v>
      </c>
      <c r="F26" s="12">
        <f t="shared" si="14"/>
        <v>271968.74199000001</v>
      </c>
      <c r="G26" s="12">
        <f t="shared" si="14"/>
        <v>272975.2228395</v>
      </c>
      <c r="H26" s="12">
        <f t="shared" si="14"/>
        <v>274032.02773147501</v>
      </c>
      <c r="I26" s="12">
        <f t="shared" si="14"/>
        <v>275141.67286804877</v>
      </c>
      <c r="J26" s="12">
        <f t="shared" si="14"/>
        <v>276306.80026145116</v>
      </c>
      <c r="K26" s="12">
        <f t="shared" si="14"/>
        <v>277530.18402452377</v>
      </c>
      <c r="L26" s="12">
        <f t="shared" si="14"/>
        <v>278814.73697574995</v>
      </c>
      <c r="M26" s="12">
        <f t="shared" si="14"/>
        <v>280163.51757453743</v>
      </c>
      <c r="N26" s="12">
        <f t="shared" si="14"/>
        <v>281579.73720326432</v>
      </c>
    </row>
    <row r="27" spans="1:15" x14ac:dyDescent="0.3">
      <c r="A27" s="40"/>
      <c r="B27" s="1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5" x14ac:dyDescent="0.3">
      <c r="A28" s="40"/>
      <c r="B28" s="10" t="s">
        <v>7</v>
      </c>
      <c r="C28" s="12">
        <f>C21+C26</f>
        <v>27543007.469999999</v>
      </c>
      <c r="D28" s="13">
        <f>D21+D26</f>
        <v>29368639.021000002</v>
      </c>
      <c r="E28" s="12">
        <f t="shared" ref="E28:N28" si="15">E21+E26</f>
        <v>30902310.783600003</v>
      </c>
      <c r="F28" s="12">
        <f t="shared" si="15"/>
        <v>32697897.931086004</v>
      </c>
      <c r="G28" s="12">
        <f t="shared" si="15"/>
        <v>34674145.888005421</v>
      </c>
      <c r="H28" s="12">
        <f t="shared" si="15"/>
        <v>36852035.745563284</v>
      </c>
      <c r="I28" s="12">
        <f t="shared" si="15"/>
        <v>39255052.261142559</v>
      </c>
      <c r="J28" s="12">
        <f t="shared" si="15"/>
        <v>41909484.011917852</v>
      </c>
      <c r="K28" s="12">
        <f t="shared" si="15"/>
        <v>44844759.560924418</v>
      </c>
      <c r="L28" s="12">
        <f t="shared" si="15"/>
        <v>48093823.956945255</v>
      </c>
      <c r="M28" s="12">
        <f t="shared" si="15"/>
        <v>51693560.408138826</v>
      </c>
      <c r="N28" s="12">
        <f t="shared" si="15"/>
        <v>55685262.550117694</v>
      </c>
    </row>
    <row r="29" spans="1:15" ht="15" thickBot="1" x14ac:dyDescent="0.35">
      <c r="A29" s="40"/>
      <c r="B29" s="11" t="s">
        <v>8</v>
      </c>
      <c r="C29" s="14">
        <f>C17-C28</f>
        <v>2038945.9000000022</v>
      </c>
      <c r="D29" s="14">
        <f>D17-D28</f>
        <v>4058968.2870999947</v>
      </c>
      <c r="E29" s="14">
        <f t="shared" ref="E29:N29" si="16">E17-E28</f>
        <v>6870885.474552989</v>
      </c>
      <c r="F29" s="14">
        <f t="shared" si="16"/>
        <v>9985813.8406268731</v>
      </c>
      <c r="G29" s="14">
        <f t="shared" si="16"/>
        <v>13558448.414030127</v>
      </c>
      <c r="H29" s="14">
        <f t="shared" si="16"/>
        <v>17650795.815736882</v>
      </c>
      <c r="I29" s="14">
        <f t="shared" si="16"/>
        <v>22333147.40312662</v>
      </c>
      <c r="J29" s="14">
        <f t="shared" si="16"/>
        <v>27685181.608706318</v>
      </c>
      <c r="K29" s="14">
        <f t="shared" si="16"/>
        <v>33797212.590380885</v>
      </c>
      <c r="L29" s="14">
        <f t="shared" si="16"/>
        <v>40771604.574029729</v>
      </c>
      <c r="M29" s="14">
        <f t="shared" si="16"/>
        <v>48724373.831862897</v>
      </c>
      <c r="N29" s="14">
        <f t="shared" si="16"/>
        <v>57787003.141084246</v>
      </c>
    </row>
    <row r="31" spans="1:15" x14ac:dyDescent="0.3">
      <c r="B31" s="15"/>
      <c r="C31" s="3">
        <v>2020</v>
      </c>
      <c r="D31" s="3">
        <v>2021</v>
      </c>
      <c r="E31" s="3">
        <v>2022</v>
      </c>
      <c r="F31" s="3">
        <v>2023</v>
      </c>
      <c r="G31" s="3">
        <v>2024</v>
      </c>
      <c r="H31" s="3">
        <v>2025</v>
      </c>
      <c r="I31" s="3">
        <v>2026</v>
      </c>
      <c r="J31" s="3">
        <v>2027</v>
      </c>
      <c r="K31" s="3">
        <v>2028</v>
      </c>
      <c r="L31" s="3">
        <v>2029</v>
      </c>
      <c r="M31" s="3">
        <v>2030</v>
      </c>
    </row>
    <row r="32" spans="1:15" x14ac:dyDescent="0.3">
      <c r="B32" s="16" t="s">
        <v>12</v>
      </c>
      <c r="C32" s="18">
        <f>D29-C14</f>
        <v>179002.15749999881</v>
      </c>
      <c r="D32" s="18">
        <f t="shared" ref="D32:M32" si="17">E29-D14</f>
        <v>884390.43387499824</v>
      </c>
      <c r="E32" s="18">
        <f t="shared" si="17"/>
        <v>1595342.33346425</v>
      </c>
      <c r="F32" s="18">
        <f t="shared" si="17"/>
        <v>2431053.5123223811</v>
      </c>
      <c r="G32" s="18">
        <f t="shared" si="17"/>
        <v>3414103.2302843332</v>
      </c>
      <c r="H32" s="18">
        <f t="shared" si="17"/>
        <v>4571026.7618343681</v>
      </c>
      <c r="I32" s="18">
        <f t="shared" si="17"/>
        <v>5932981.62386363</v>
      </c>
      <c r="J32" s="18">
        <f t="shared" si="17"/>
        <v>7536522.654075481</v>
      </c>
      <c r="K32" s="18">
        <f t="shared" si="17"/>
        <v>9424503.3444694132</v>
      </c>
      <c r="L32" s="18">
        <f t="shared" si="17"/>
        <v>11647123.574490748</v>
      </c>
      <c r="M32" s="18">
        <f t="shared" si="17"/>
        <v>14263147.05516272</v>
      </c>
    </row>
    <row r="33" spans="2:13" x14ac:dyDescent="0.3">
      <c r="B33" t="s">
        <v>13</v>
      </c>
      <c r="C33" s="6">
        <v>0.12330000000000001</v>
      </c>
      <c r="D33" t="s">
        <v>14</v>
      </c>
      <c r="E33" s="17">
        <f>NPV(C33,C32:M32)</f>
        <v>24219954.690218564</v>
      </c>
      <c r="F33" s="7"/>
    </row>
    <row r="34" spans="2:13" x14ac:dyDescent="0.3">
      <c r="C34" s="19">
        <f>NPV(C33,C32)</f>
        <v>159353.83023235004</v>
      </c>
      <c r="D34" s="19">
        <f>NPV($C$33,$C$32:D32)</f>
        <v>860248.1148182716</v>
      </c>
      <c r="E34" s="19">
        <f>NPV($C$33,$C$32:E32)</f>
        <v>1985802.8334312085</v>
      </c>
      <c r="F34" s="19">
        <f>NPV($C$33,$C$32:F32)</f>
        <v>3512705.9554808047</v>
      </c>
      <c r="G34" s="19">
        <f>NPV($C$33,$C$32:G32)</f>
        <v>5421670.4640381848</v>
      </c>
      <c r="H34" s="19">
        <f>NPV($C$33,$C$32:H32)</f>
        <v>7696973.3131691543</v>
      </c>
      <c r="I34" s="19">
        <f>NPV($C$33,$C$32:I32)</f>
        <v>10326046.591231115</v>
      </c>
      <c r="J34" s="19">
        <f>NPV($C$33,$C$32:J32)</f>
        <v>13299115.244062576</v>
      </c>
      <c r="K34" s="19">
        <f>NPV($C$33,$C$32:K32)</f>
        <v>16608876.310476767</v>
      </c>
      <c r="L34" s="19">
        <f>NPV($C$33,$C$32:L32)</f>
        <v>20250215.158437461</v>
      </c>
      <c r="M34" s="19">
        <f>NPV($C$33,$C$32:M32)</f>
        <v>24219954.690218564</v>
      </c>
    </row>
    <row r="35" spans="2:13" x14ac:dyDescent="0.3">
      <c r="C35">
        <v>2029</v>
      </c>
      <c r="D35">
        <v>2028</v>
      </c>
      <c r="E35">
        <v>2027</v>
      </c>
      <c r="F35">
        <v>2026</v>
      </c>
      <c r="G35">
        <v>2025</v>
      </c>
      <c r="H35">
        <v>2024</v>
      </c>
      <c r="I35">
        <v>2023</v>
      </c>
      <c r="J35">
        <v>2022</v>
      </c>
      <c r="K35">
        <v>2021</v>
      </c>
      <c r="L35">
        <v>2020</v>
      </c>
      <c r="M35">
        <v>2019</v>
      </c>
    </row>
    <row r="36" spans="2:13" x14ac:dyDescent="0.3">
      <c r="B36" s="2"/>
      <c r="C36" s="3">
        <v>2020</v>
      </c>
      <c r="D36" s="3">
        <v>2021</v>
      </c>
      <c r="E36" s="3">
        <v>2022</v>
      </c>
      <c r="F36" s="3">
        <v>2023</v>
      </c>
      <c r="G36" s="3">
        <v>2024</v>
      </c>
      <c r="H36" s="3">
        <v>2025</v>
      </c>
      <c r="I36" s="3">
        <v>2026</v>
      </c>
      <c r="J36" s="3">
        <v>2027</v>
      </c>
      <c r="K36" s="3">
        <v>2028</v>
      </c>
      <c r="L36" s="3">
        <v>2029</v>
      </c>
      <c r="M36" s="3">
        <v>2030</v>
      </c>
    </row>
    <row r="37" spans="2:13" x14ac:dyDescent="0.3">
      <c r="B37" s="2" t="s">
        <v>27</v>
      </c>
      <c r="C37" s="25">
        <f>C32/C13</f>
        <v>6.0580862079186093E-3</v>
      </c>
      <c r="D37" s="25">
        <f t="shared" ref="D37:M37" si="18">D32/D13</f>
        <v>2.7822655387366755E-2</v>
      </c>
      <c r="E37" s="25">
        <f t="shared" si="18"/>
        <v>4.6520606427307883E-2</v>
      </c>
      <c r="F37" s="25">
        <f t="shared" si="18"/>
        <v>6.5517866811434095E-2</v>
      </c>
      <c r="G37" s="25">
        <f t="shared" si="18"/>
        <v>8.4788443022366169E-2</v>
      </c>
      <c r="H37" s="25">
        <f t="shared" si="18"/>
        <v>0.10429924062880214</v>
      </c>
      <c r="I37" s="25">
        <f t="shared" si="18"/>
        <v>0.12401078299414277</v>
      </c>
      <c r="J37" s="25">
        <f t="shared" si="18"/>
        <v>0.14387816287393826</v>
      </c>
      <c r="K37" s="25">
        <f t="shared" si="18"/>
        <v>0.16385218045514366</v>
      </c>
      <c r="L37" s="25">
        <f t="shared" si="18"/>
        <v>0.18388060946239282</v>
      </c>
      <c r="M37" s="25">
        <f t="shared" si="18"/>
        <v>0.2039095261157445</v>
      </c>
    </row>
    <row r="39" spans="2:13" x14ac:dyDescent="0.3">
      <c r="E39" s="6"/>
    </row>
    <row r="41" spans="2:13" x14ac:dyDescent="0.3">
      <c r="C41" s="6"/>
    </row>
    <row r="43" spans="2:13" x14ac:dyDescent="0.3">
      <c r="G43" s="6"/>
    </row>
  </sheetData>
  <mergeCells count="1">
    <mergeCell ref="A16:A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7"/>
  <sheetViews>
    <sheetView topLeftCell="B1" workbookViewId="0">
      <selection activeCell="B1" sqref="B1"/>
    </sheetView>
  </sheetViews>
  <sheetFormatPr defaultRowHeight="14.4" x14ac:dyDescent="0.3"/>
  <cols>
    <col min="1" max="1" width="16.77734375" bestFit="1" customWidth="1"/>
    <col min="2" max="2" width="17" bestFit="1" customWidth="1"/>
    <col min="3" max="3" width="11.21875" bestFit="1" customWidth="1"/>
    <col min="4" max="4" width="12.88671875" bestFit="1" customWidth="1"/>
    <col min="5" max="5" width="14.77734375" bestFit="1" customWidth="1"/>
    <col min="6" max="6" width="12.88671875" bestFit="1" customWidth="1"/>
    <col min="7" max="13" width="14.44140625" bestFit="1" customWidth="1"/>
    <col min="14" max="14" width="11.5546875" bestFit="1" customWidth="1"/>
  </cols>
  <sheetData>
    <row r="3" spans="1:16" x14ac:dyDescent="0.3">
      <c r="M3" s="1" t="s">
        <v>26</v>
      </c>
    </row>
    <row r="4" spans="1:16" x14ac:dyDescent="0.3">
      <c r="A4" s="2"/>
      <c r="B4" s="3">
        <v>2019</v>
      </c>
      <c r="C4" s="3">
        <v>2020</v>
      </c>
      <c r="D4" s="3">
        <v>2021</v>
      </c>
      <c r="E4" s="3">
        <v>2022</v>
      </c>
      <c r="F4" s="3">
        <v>2023</v>
      </c>
      <c r="G4" s="3">
        <v>2024</v>
      </c>
      <c r="H4" s="3">
        <v>2025</v>
      </c>
      <c r="I4" s="3">
        <v>2026</v>
      </c>
      <c r="J4" s="3">
        <v>2027</v>
      </c>
      <c r="K4" s="3">
        <v>2028</v>
      </c>
      <c r="L4" s="3">
        <v>2029</v>
      </c>
      <c r="M4" s="3">
        <v>2030</v>
      </c>
    </row>
    <row r="5" spans="1:16" x14ac:dyDescent="0.3">
      <c r="A5" s="4" t="s">
        <v>0</v>
      </c>
      <c r="B5" s="9">
        <v>29581953.370000001</v>
      </c>
      <c r="C5" s="9">
        <f>B5*$O$5</f>
        <v>33427607.308099996</v>
      </c>
      <c r="D5" s="9">
        <f t="shared" ref="D5:M5" si="0">C5*$O$5</f>
        <v>37773196.258152992</v>
      </c>
      <c r="E5" s="9">
        <f t="shared" si="0"/>
        <v>42683711.771712877</v>
      </c>
      <c r="F5" s="9">
        <f t="shared" si="0"/>
        <v>48232594.302035548</v>
      </c>
      <c r="G5" s="9">
        <f t="shared" si="0"/>
        <v>54502831.561300166</v>
      </c>
      <c r="H5" s="9">
        <f t="shared" si="0"/>
        <v>61588199.664269179</v>
      </c>
      <c r="I5" s="9">
        <f t="shared" si="0"/>
        <v>69594665.62062417</v>
      </c>
      <c r="J5" s="9">
        <f t="shared" si="0"/>
        <v>78641972.151305303</v>
      </c>
      <c r="K5" s="9">
        <f t="shared" si="0"/>
        <v>88865428.530974984</v>
      </c>
      <c r="L5" s="9">
        <f t="shared" si="0"/>
        <v>100417934.24000172</v>
      </c>
      <c r="M5" s="9">
        <f t="shared" si="0"/>
        <v>113472265.69120194</v>
      </c>
      <c r="N5" s="5"/>
      <c r="O5" s="8">
        <v>1.1299999999999999</v>
      </c>
    </row>
    <row r="6" spans="1:16" x14ac:dyDescent="0.3">
      <c r="A6" s="4" t="s">
        <v>2</v>
      </c>
      <c r="B6" s="9">
        <v>16696727</v>
      </c>
      <c r="C6" s="9">
        <f>B6*1.03</f>
        <v>17197628.809999999</v>
      </c>
      <c r="D6" s="9">
        <f t="shared" ref="D6:M6" si="1">C6*1.03</f>
        <v>17713557.6743</v>
      </c>
      <c r="E6" s="9">
        <f t="shared" si="1"/>
        <v>18244964.404529002</v>
      </c>
      <c r="F6" s="9">
        <f t="shared" si="1"/>
        <v>18792313.33666487</v>
      </c>
      <c r="G6" s="9">
        <f t="shared" si="1"/>
        <v>19356082.736764818</v>
      </c>
      <c r="H6" s="9">
        <f t="shared" si="1"/>
        <v>19936765.218867764</v>
      </c>
      <c r="I6" s="9">
        <f t="shared" si="1"/>
        <v>20534868.175433796</v>
      </c>
      <c r="J6" s="9">
        <f t="shared" si="1"/>
        <v>21150914.220696811</v>
      </c>
      <c r="K6" s="9">
        <f t="shared" si="1"/>
        <v>21785441.647317715</v>
      </c>
      <c r="L6" s="9">
        <f t="shared" si="1"/>
        <v>22439004.896737248</v>
      </c>
      <c r="M6" s="9">
        <f t="shared" si="1"/>
        <v>23112175.043639366</v>
      </c>
      <c r="N6" s="6"/>
      <c r="O6" s="8">
        <v>1.03</v>
      </c>
    </row>
    <row r="7" spans="1:16" x14ac:dyDescent="0.3">
      <c r="A7" s="4" t="s">
        <v>1</v>
      </c>
      <c r="B7" s="9">
        <v>9614178.75</v>
      </c>
      <c r="C7" s="9">
        <f>B7*$O$7</f>
        <v>11056305.5625</v>
      </c>
      <c r="D7" s="9">
        <f t="shared" ref="D7:M7" si="2">C7*$O$7</f>
        <v>12714751.396875</v>
      </c>
      <c r="E7" s="9">
        <f t="shared" si="2"/>
        <v>14621964.106406249</v>
      </c>
      <c r="F7" s="9">
        <f t="shared" si="2"/>
        <v>16815258.722367186</v>
      </c>
      <c r="G7" s="9">
        <f t="shared" si="2"/>
        <v>19337547.530722264</v>
      </c>
      <c r="H7" s="9">
        <f t="shared" si="2"/>
        <v>22238179.660330601</v>
      </c>
      <c r="I7" s="9">
        <f t="shared" si="2"/>
        <v>25573906.609380189</v>
      </c>
      <c r="J7" s="9">
        <f t="shared" si="2"/>
        <v>29409992.600787215</v>
      </c>
      <c r="K7" s="9">
        <f t="shared" si="2"/>
        <v>33821491.490905292</v>
      </c>
      <c r="L7" s="9">
        <f t="shared" si="2"/>
        <v>38894715.214541085</v>
      </c>
      <c r="M7" s="9">
        <f t="shared" si="2"/>
        <v>44728922.496722244</v>
      </c>
      <c r="N7" s="5"/>
      <c r="O7" s="8">
        <v>1.1499999999999999</v>
      </c>
    </row>
    <row r="8" spans="1:16" x14ac:dyDescent="0.3">
      <c r="A8" s="4" t="s">
        <v>4</v>
      </c>
      <c r="B8" s="9">
        <v>26310905.75</v>
      </c>
      <c r="C8" s="9">
        <f t="shared" ref="C8:M8" si="3">C6+C7</f>
        <v>28253934.372499999</v>
      </c>
      <c r="D8" s="9">
        <f t="shared" si="3"/>
        <v>30428309.071175002</v>
      </c>
      <c r="E8" s="9">
        <f t="shared" si="3"/>
        <v>32866928.510935251</v>
      </c>
      <c r="F8" s="9">
        <f t="shared" si="3"/>
        <v>35607572.059032053</v>
      </c>
      <c r="G8" s="9">
        <f t="shared" si="3"/>
        <v>38693630.267487079</v>
      </c>
      <c r="H8" s="9">
        <f t="shared" si="3"/>
        <v>42174944.879198365</v>
      </c>
      <c r="I8" s="9">
        <f t="shared" si="3"/>
        <v>46108774.784813985</v>
      </c>
      <c r="J8" s="9">
        <f t="shared" si="3"/>
        <v>50560906.821484029</v>
      </c>
      <c r="K8" s="9">
        <f t="shared" si="3"/>
        <v>55606933.138223007</v>
      </c>
      <c r="L8" s="9">
        <f t="shared" si="3"/>
        <v>61333720.111278333</v>
      </c>
      <c r="M8" s="9">
        <f t="shared" si="3"/>
        <v>67841097.540361613</v>
      </c>
    </row>
    <row r="9" spans="1:16" x14ac:dyDescent="0.3">
      <c r="A9" s="4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6" x14ac:dyDescent="0.3">
      <c r="A10" s="4" t="s">
        <v>3</v>
      </c>
      <c r="B10" s="9">
        <v>17388.72</v>
      </c>
      <c r="C10" s="9">
        <f>B10*$O$10</f>
        <v>18258.156000000003</v>
      </c>
      <c r="D10" s="9">
        <f t="shared" ref="D10:M10" si="4">C10*$O$10</f>
        <v>19171.063800000004</v>
      </c>
      <c r="E10" s="9">
        <f t="shared" si="4"/>
        <v>20129.616990000006</v>
      </c>
      <c r="F10" s="9">
        <f t="shared" si="4"/>
        <v>21136.097839500006</v>
      </c>
      <c r="G10" s="9">
        <f t="shared" si="4"/>
        <v>22192.902731475006</v>
      </c>
      <c r="H10" s="9">
        <f t="shared" si="4"/>
        <v>23302.547868048758</v>
      </c>
      <c r="I10" s="9">
        <f t="shared" si="4"/>
        <v>24467.675261451197</v>
      </c>
      <c r="J10" s="9">
        <f t="shared" si="4"/>
        <v>25691.059024523758</v>
      </c>
      <c r="K10" s="9">
        <f t="shared" si="4"/>
        <v>26975.611975749947</v>
      </c>
      <c r="L10" s="9">
        <f t="shared" si="4"/>
        <v>28324.392574537447</v>
      </c>
      <c r="M10" s="9">
        <f t="shared" si="4"/>
        <v>29740.612203264322</v>
      </c>
      <c r="N10" s="6"/>
      <c r="O10" s="8">
        <v>1.05</v>
      </c>
      <c r="P10" s="6"/>
    </row>
    <row r="11" spans="1:16" x14ac:dyDescent="0.3">
      <c r="A11" s="4" t="s">
        <v>5</v>
      </c>
      <c r="B11" s="9">
        <v>1214713</v>
      </c>
      <c r="C11" s="9">
        <f>B11*1.05</f>
        <v>1275448.6500000001</v>
      </c>
      <c r="D11" s="9">
        <f t="shared" ref="D11:M11" si="5">C11*1.05</f>
        <v>1339221.0825000003</v>
      </c>
      <c r="E11" s="9">
        <f t="shared" si="5"/>
        <v>1406182.1366250003</v>
      </c>
      <c r="F11" s="9">
        <f t="shared" si="5"/>
        <v>1476491.2434562503</v>
      </c>
      <c r="G11" s="9">
        <f t="shared" si="5"/>
        <v>1550315.8056290629</v>
      </c>
      <c r="H11" s="9">
        <f t="shared" si="5"/>
        <v>1627831.5959105161</v>
      </c>
      <c r="I11" s="9">
        <f t="shared" si="5"/>
        <v>1709223.175706042</v>
      </c>
      <c r="J11" s="9">
        <f t="shared" si="5"/>
        <v>1794684.3344913442</v>
      </c>
      <c r="K11" s="9">
        <f t="shared" si="5"/>
        <v>1884418.5512159115</v>
      </c>
      <c r="L11" s="9">
        <f t="shared" si="5"/>
        <v>1978639.4787767071</v>
      </c>
      <c r="M11" s="9">
        <f t="shared" si="5"/>
        <v>2077571.4527155426</v>
      </c>
    </row>
    <row r="12" spans="1:16" x14ac:dyDescent="0.3">
      <c r="A12" s="4" t="s">
        <v>6</v>
      </c>
      <c r="B12" s="9">
        <v>1232101.72</v>
      </c>
      <c r="C12" s="9">
        <f>C10+C11</f>
        <v>1293706.8060000001</v>
      </c>
      <c r="D12" s="9">
        <f t="shared" ref="D12:M12" si="6">D10+D11</f>
        <v>1358392.1463000001</v>
      </c>
      <c r="E12" s="9">
        <f t="shared" si="6"/>
        <v>1426311.7536150003</v>
      </c>
      <c r="F12" s="9">
        <f t="shared" si="6"/>
        <v>1497627.3412957503</v>
      </c>
      <c r="G12" s="9">
        <f t="shared" si="6"/>
        <v>1572508.7083605379</v>
      </c>
      <c r="H12" s="9">
        <f t="shared" si="6"/>
        <v>1651134.1437785649</v>
      </c>
      <c r="I12" s="9">
        <f t="shared" si="6"/>
        <v>1733690.8509674931</v>
      </c>
      <c r="J12" s="9">
        <f t="shared" si="6"/>
        <v>1820375.3935158679</v>
      </c>
      <c r="K12" s="9">
        <f t="shared" si="6"/>
        <v>1911394.1631916615</v>
      </c>
      <c r="L12" s="9">
        <f t="shared" si="6"/>
        <v>2006963.8713512446</v>
      </c>
      <c r="M12" s="9">
        <f t="shared" si="6"/>
        <v>2107312.0649188068</v>
      </c>
    </row>
    <row r="13" spans="1:16" x14ac:dyDescent="0.3">
      <c r="A13" s="4" t="s">
        <v>7</v>
      </c>
      <c r="B13" s="9">
        <v>27543007.469999999</v>
      </c>
      <c r="C13" s="9">
        <f>C8+C12</f>
        <v>29547641.1785</v>
      </c>
      <c r="D13" s="9">
        <f t="shared" ref="D13:M13" si="7">D8+D12</f>
        <v>31786701.217475001</v>
      </c>
      <c r="E13" s="9">
        <f t="shared" si="7"/>
        <v>34293240.264550254</v>
      </c>
      <c r="F13" s="9">
        <f t="shared" si="7"/>
        <v>37105199.400327802</v>
      </c>
      <c r="G13" s="9">
        <f t="shared" si="7"/>
        <v>40266138.975847617</v>
      </c>
      <c r="H13" s="9">
        <f t="shared" si="7"/>
        <v>43826079.022976927</v>
      </c>
      <c r="I13" s="9">
        <f t="shared" si="7"/>
        <v>47842465.635781482</v>
      </c>
      <c r="J13" s="9">
        <f t="shared" si="7"/>
        <v>52381282.214999899</v>
      </c>
      <c r="K13" s="9">
        <f t="shared" si="7"/>
        <v>57518327.301414669</v>
      </c>
      <c r="L13" s="9">
        <f t="shared" si="7"/>
        <v>63340683.982629575</v>
      </c>
      <c r="M13" s="9">
        <f t="shared" si="7"/>
        <v>69948409.605280414</v>
      </c>
    </row>
    <row r="14" spans="1:16" x14ac:dyDescent="0.3">
      <c r="A14" s="4" t="s">
        <v>8</v>
      </c>
      <c r="B14" s="9">
        <v>2038945.9000000022</v>
      </c>
      <c r="C14" s="9">
        <f>C5-C13</f>
        <v>3879966.1295999959</v>
      </c>
      <c r="D14" s="9">
        <f t="shared" ref="D14:M14" si="8">D5-D13</f>
        <v>5986495.0406779908</v>
      </c>
      <c r="E14" s="9">
        <f t="shared" si="8"/>
        <v>8390471.5071626231</v>
      </c>
      <c r="F14" s="9">
        <f t="shared" si="8"/>
        <v>11127394.901707746</v>
      </c>
      <c r="G14" s="9">
        <f t="shared" si="8"/>
        <v>14236692.585452549</v>
      </c>
      <c r="H14" s="9">
        <f t="shared" si="8"/>
        <v>17762120.641292252</v>
      </c>
      <c r="I14" s="9">
        <f t="shared" si="8"/>
        <v>21752199.984842688</v>
      </c>
      <c r="J14" s="9">
        <f t="shared" si="8"/>
        <v>26260689.936305404</v>
      </c>
      <c r="K14" s="9">
        <f t="shared" si="8"/>
        <v>31347101.229560316</v>
      </c>
      <c r="L14" s="9">
        <f t="shared" si="8"/>
        <v>37077250.257372148</v>
      </c>
      <c r="M14" s="9">
        <f t="shared" si="8"/>
        <v>43523856.085921526</v>
      </c>
    </row>
    <row r="16" spans="1:16" x14ac:dyDescent="0.3">
      <c r="A16" s="40" t="s">
        <v>9</v>
      </c>
      <c r="B16" s="10"/>
      <c r="C16" s="10">
        <f>B4</f>
        <v>2019</v>
      </c>
      <c r="D16" s="10">
        <f t="shared" ref="D16:N17" si="9">C4</f>
        <v>2020</v>
      </c>
      <c r="E16" s="10">
        <f t="shared" si="9"/>
        <v>2021</v>
      </c>
      <c r="F16" s="10">
        <f t="shared" si="9"/>
        <v>2022</v>
      </c>
      <c r="G16" s="10">
        <f t="shared" si="9"/>
        <v>2023</v>
      </c>
      <c r="H16" s="10">
        <f t="shared" si="9"/>
        <v>2024</v>
      </c>
      <c r="I16" s="10">
        <f t="shared" si="9"/>
        <v>2025</v>
      </c>
      <c r="J16" s="10">
        <f t="shared" si="9"/>
        <v>2026</v>
      </c>
      <c r="K16" s="10">
        <f t="shared" si="9"/>
        <v>2027</v>
      </c>
      <c r="L16" s="10">
        <f t="shared" si="9"/>
        <v>2028</v>
      </c>
      <c r="M16" s="10">
        <f t="shared" si="9"/>
        <v>2029</v>
      </c>
      <c r="N16" s="10">
        <f t="shared" si="9"/>
        <v>2030</v>
      </c>
    </row>
    <row r="17" spans="1:15" x14ac:dyDescent="0.3">
      <c r="A17" s="40"/>
      <c r="B17" s="10" t="s">
        <v>0</v>
      </c>
      <c r="C17" s="12">
        <f>B5</f>
        <v>29581953.370000001</v>
      </c>
      <c r="D17" s="12">
        <f t="shared" si="9"/>
        <v>33427607.308099996</v>
      </c>
      <c r="E17" s="12">
        <f t="shared" si="9"/>
        <v>37773196.258152992</v>
      </c>
      <c r="F17" s="12">
        <f t="shared" si="9"/>
        <v>42683711.771712877</v>
      </c>
      <c r="G17" s="12">
        <f t="shared" si="9"/>
        <v>48232594.302035548</v>
      </c>
      <c r="H17" s="12">
        <f t="shared" si="9"/>
        <v>54502831.561300166</v>
      </c>
      <c r="I17" s="12">
        <f t="shared" si="9"/>
        <v>61588199.664269179</v>
      </c>
      <c r="J17" s="12">
        <f t="shared" si="9"/>
        <v>69594665.62062417</v>
      </c>
      <c r="K17" s="12">
        <f t="shared" si="9"/>
        <v>78641972.151305303</v>
      </c>
      <c r="L17" s="12">
        <f t="shared" si="9"/>
        <v>88865428.530974984</v>
      </c>
      <c r="M17" s="12">
        <f t="shared" si="9"/>
        <v>100417934.24000172</v>
      </c>
      <c r="N17" s="12">
        <f t="shared" si="9"/>
        <v>113472265.69120194</v>
      </c>
    </row>
    <row r="18" spans="1:15" x14ac:dyDescent="0.3">
      <c r="A18" s="40"/>
      <c r="B18" s="10" t="s">
        <v>2</v>
      </c>
      <c r="C18" s="12">
        <f>B6</f>
        <v>16696727</v>
      </c>
      <c r="D18" s="13">
        <f>C18*$O$18</f>
        <v>16863694.27</v>
      </c>
      <c r="E18" s="13">
        <f t="shared" ref="E18:N18" si="10">D18*$O$18</f>
        <v>17032331.212699998</v>
      </c>
      <c r="F18" s="13">
        <f t="shared" si="10"/>
        <v>17202654.524827</v>
      </c>
      <c r="G18" s="13">
        <f t="shared" si="10"/>
        <v>17374681.07007527</v>
      </c>
      <c r="H18" s="13">
        <f t="shared" si="10"/>
        <v>17548427.880776022</v>
      </c>
      <c r="I18" s="13">
        <f t="shared" si="10"/>
        <v>17723912.159583781</v>
      </c>
      <c r="J18" s="13">
        <f t="shared" si="10"/>
        <v>17901151.281179618</v>
      </c>
      <c r="K18" s="13">
        <f t="shared" si="10"/>
        <v>18080162.793991413</v>
      </c>
      <c r="L18" s="13">
        <f t="shared" si="10"/>
        <v>18260964.421931326</v>
      </c>
      <c r="M18" s="13">
        <f t="shared" si="10"/>
        <v>18443574.066150639</v>
      </c>
      <c r="N18" s="13">
        <f t="shared" si="10"/>
        <v>18628009.806812145</v>
      </c>
      <c r="O18" s="8">
        <v>1.01</v>
      </c>
    </row>
    <row r="19" spans="1:15" x14ac:dyDescent="0.3">
      <c r="A19" s="40"/>
      <c r="B19" s="10" t="s">
        <v>10</v>
      </c>
      <c r="C19" s="12"/>
      <c r="D19" s="12">
        <v>1200000</v>
      </c>
      <c r="E19" s="12">
        <v>1200000</v>
      </c>
      <c r="F19" s="12">
        <v>1200000</v>
      </c>
      <c r="G19" s="12">
        <v>1200000</v>
      </c>
      <c r="H19" s="12">
        <v>1200000</v>
      </c>
      <c r="I19" s="12">
        <v>1200000</v>
      </c>
      <c r="J19" s="12">
        <v>1200000</v>
      </c>
      <c r="K19" s="12">
        <v>1200000</v>
      </c>
      <c r="L19" s="12">
        <v>1200000</v>
      </c>
      <c r="M19" s="12">
        <v>1200000</v>
      </c>
      <c r="N19" s="12">
        <v>1200000</v>
      </c>
    </row>
    <row r="20" spans="1:15" x14ac:dyDescent="0.3">
      <c r="A20" s="40"/>
      <c r="B20" s="10" t="s">
        <v>1</v>
      </c>
      <c r="C20" s="12">
        <f>B7</f>
        <v>9614178.75</v>
      </c>
      <c r="D20" s="13">
        <f>C20*$O$20</f>
        <v>10479454.8375</v>
      </c>
      <c r="E20" s="13">
        <f t="shared" ref="E20:N20" si="11">D20*$O$20</f>
        <v>11422605.772875002</v>
      </c>
      <c r="F20" s="13">
        <f t="shared" si="11"/>
        <v>12450640.292433754</v>
      </c>
      <c r="G20" s="13">
        <f t="shared" si="11"/>
        <v>13571197.918752793</v>
      </c>
      <c r="H20" s="13">
        <f t="shared" si="11"/>
        <v>14792605.731440546</v>
      </c>
      <c r="I20" s="13">
        <f t="shared" si="11"/>
        <v>16123940.247270197</v>
      </c>
      <c r="J20" s="13">
        <f t="shared" si="11"/>
        <v>17575094.869524516</v>
      </c>
      <c r="K20" s="13">
        <f t="shared" si="11"/>
        <v>19156853.407781724</v>
      </c>
      <c r="L20" s="13">
        <f t="shared" si="11"/>
        <v>20880970.21448208</v>
      </c>
      <c r="M20" s="13">
        <f t="shared" si="11"/>
        <v>22760257.53378547</v>
      </c>
      <c r="N20" s="13">
        <f t="shared" si="11"/>
        <v>24808680.711826164</v>
      </c>
      <c r="O20" s="8">
        <v>1.0900000000000001</v>
      </c>
    </row>
    <row r="21" spans="1:15" x14ac:dyDescent="0.3">
      <c r="A21" s="40"/>
      <c r="B21" s="10" t="s">
        <v>4</v>
      </c>
      <c r="C21" s="12">
        <f>SUM(C18:C20)</f>
        <v>26310905.75</v>
      </c>
      <c r="D21" s="13">
        <f>SUM(D18:D20)</f>
        <v>28543149.107500002</v>
      </c>
      <c r="E21" s="12">
        <f t="shared" ref="E21:N21" si="12">SUM(E18:E20)</f>
        <v>29654936.985574998</v>
      </c>
      <c r="F21" s="12">
        <f t="shared" si="12"/>
        <v>30853294.817260753</v>
      </c>
      <c r="G21" s="12">
        <f t="shared" si="12"/>
        <v>32145878.988828063</v>
      </c>
      <c r="H21" s="12">
        <f t="shared" si="12"/>
        <v>33541033.612216569</v>
      </c>
      <c r="I21" s="12">
        <f t="shared" si="12"/>
        <v>35047852.406853974</v>
      </c>
      <c r="J21" s="12">
        <f t="shared" si="12"/>
        <v>36676246.150704131</v>
      </c>
      <c r="K21" s="12">
        <f t="shared" si="12"/>
        <v>38437016.201773137</v>
      </c>
      <c r="L21" s="12">
        <f t="shared" si="12"/>
        <v>40341934.63641341</v>
      </c>
      <c r="M21" s="12">
        <f t="shared" si="12"/>
        <v>42403831.599936113</v>
      </c>
      <c r="N21" s="12">
        <f t="shared" si="12"/>
        <v>44636690.518638313</v>
      </c>
    </row>
    <row r="22" spans="1:15" x14ac:dyDescent="0.3">
      <c r="A22" s="40"/>
      <c r="B22" s="1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5" x14ac:dyDescent="0.3">
      <c r="A23" s="40"/>
      <c r="B23" s="10" t="s">
        <v>3</v>
      </c>
      <c r="C23" s="12">
        <f>B10</f>
        <v>17388.72</v>
      </c>
      <c r="D23" s="12">
        <f t="shared" ref="D23:N23" si="13">C10</f>
        <v>18258.156000000003</v>
      </c>
      <c r="E23" s="12">
        <f t="shared" si="13"/>
        <v>19171.063800000004</v>
      </c>
      <c r="F23" s="12">
        <f t="shared" si="13"/>
        <v>20129.616990000006</v>
      </c>
      <c r="G23" s="12">
        <f t="shared" si="13"/>
        <v>21136.097839500006</v>
      </c>
      <c r="H23" s="12">
        <f t="shared" si="13"/>
        <v>22192.902731475006</v>
      </c>
      <c r="I23" s="12">
        <f t="shared" si="13"/>
        <v>23302.547868048758</v>
      </c>
      <c r="J23" s="12">
        <f t="shared" si="13"/>
        <v>24467.675261451197</v>
      </c>
      <c r="K23" s="12">
        <f t="shared" si="13"/>
        <v>25691.059024523758</v>
      </c>
      <c r="L23" s="12">
        <f t="shared" si="13"/>
        <v>26975.611975749947</v>
      </c>
      <c r="M23" s="12">
        <f t="shared" si="13"/>
        <v>28324.392574537447</v>
      </c>
      <c r="N23" s="12">
        <f t="shared" si="13"/>
        <v>29740.612203264322</v>
      </c>
    </row>
    <row r="24" spans="1:15" x14ac:dyDescent="0.3">
      <c r="A24" s="40"/>
      <c r="B24" s="10" t="s">
        <v>5</v>
      </c>
      <c r="C24" s="12">
        <f>B11</f>
        <v>1214713</v>
      </c>
      <c r="D24" s="12">
        <f>C24/8</f>
        <v>151839.125</v>
      </c>
      <c r="E24" s="12">
        <v>151839.125</v>
      </c>
      <c r="F24" s="12">
        <v>151839.125</v>
      </c>
      <c r="G24" s="12">
        <v>151839.125</v>
      </c>
      <c r="H24" s="12">
        <v>151839.125</v>
      </c>
      <c r="I24" s="12">
        <v>151839.125</v>
      </c>
      <c r="J24" s="12">
        <v>151839.125</v>
      </c>
      <c r="K24" s="12">
        <v>151839.125</v>
      </c>
      <c r="L24" s="12">
        <v>151839.125</v>
      </c>
      <c r="M24" s="12">
        <v>151839.125</v>
      </c>
      <c r="N24" s="12">
        <v>151839.125</v>
      </c>
    </row>
    <row r="25" spans="1:15" x14ac:dyDescent="0.3">
      <c r="A25" s="40"/>
      <c r="B25" s="10" t="s">
        <v>11</v>
      </c>
      <c r="C25" s="12"/>
      <c r="D25" s="13">
        <v>200000</v>
      </c>
      <c r="E25" s="12">
        <v>100000</v>
      </c>
      <c r="F25" s="12">
        <v>100000</v>
      </c>
      <c r="G25" s="12">
        <v>100000</v>
      </c>
      <c r="H25" s="12">
        <v>100000</v>
      </c>
      <c r="I25" s="12">
        <v>100000</v>
      </c>
      <c r="J25" s="12">
        <v>100000</v>
      </c>
      <c r="K25" s="12">
        <v>100000</v>
      </c>
      <c r="L25" s="12">
        <v>100000</v>
      </c>
      <c r="M25" s="12">
        <v>100000</v>
      </c>
      <c r="N25" s="12">
        <v>100000</v>
      </c>
    </row>
    <row r="26" spans="1:15" x14ac:dyDescent="0.3">
      <c r="A26" s="40"/>
      <c r="B26" s="10" t="s">
        <v>6</v>
      </c>
      <c r="C26" s="12">
        <f>SUM(C23:C25)</f>
        <v>1232101.72</v>
      </c>
      <c r="D26" s="13">
        <f>SUM(D23:D25)</f>
        <v>370097.28100000002</v>
      </c>
      <c r="E26" s="12">
        <f t="shared" ref="E26:N26" si="14">SUM(E23:E25)</f>
        <v>271010.1888</v>
      </c>
      <c r="F26" s="12">
        <f t="shared" si="14"/>
        <v>271968.74199000001</v>
      </c>
      <c r="G26" s="12">
        <f t="shared" si="14"/>
        <v>272975.2228395</v>
      </c>
      <c r="H26" s="12">
        <f t="shared" si="14"/>
        <v>274032.02773147501</v>
      </c>
      <c r="I26" s="12">
        <f t="shared" si="14"/>
        <v>275141.67286804877</v>
      </c>
      <c r="J26" s="12">
        <f t="shared" si="14"/>
        <v>276306.80026145116</v>
      </c>
      <c r="K26" s="12">
        <f t="shared" si="14"/>
        <v>277530.18402452377</v>
      </c>
      <c r="L26" s="12">
        <f t="shared" si="14"/>
        <v>278814.73697574995</v>
      </c>
      <c r="M26" s="12">
        <f t="shared" si="14"/>
        <v>280163.51757453743</v>
      </c>
      <c r="N26" s="12">
        <f t="shared" si="14"/>
        <v>281579.73720326432</v>
      </c>
    </row>
    <row r="27" spans="1:15" x14ac:dyDescent="0.3">
      <c r="A27" s="40"/>
      <c r="B27" s="1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5" x14ac:dyDescent="0.3">
      <c r="A28" s="40"/>
      <c r="B28" s="10" t="s">
        <v>7</v>
      </c>
      <c r="C28" s="12">
        <f>C21+C26</f>
        <v>27543007.469999999</v>
      </c>
      <c r="D28" s="13">
        <f>D21+D26</f>
        <v>28913246.388500001</v>
      </c>
      <c r="E28" s="12">
        <f t="shared" ref="E28:N28" si="15">E21+E26</f>
        <v>29925947.174374998</v>
      </c>
      <c r="F28" s="12">
        <f t="shared" si="15"/>
        <v>31125263.559250753</v>
      </c>
      <c r="G28" s="12">
        <f t="shared" si="15"/>
        <v>32418854.211667564</v>
      </c>
      <c r="H28" s="12">
        <f t="shared" si="15"/>
        <v>33815065.639948048</v>
      </c>
      <c r="I28" s="12">
        <f t="shared" si="15"/>
        <v>35322994.079722025</v>
      </c>
      <c r="J28" s="12">
        <f t="shared" si="15"/>
        <v>36952552.950965583</v>
      </c>
      <c r="K28" s="12">
        <f t="shared" si="15"/>
        <v>38714546.385797657</v>
      </c>
      <c r="L28" s="12">
        <f t="shared" si="15"/>
        <v>40620749.373389162</v>
      </c>
      <c r="M28" s="12">
        <f t="shared" si="15"/>
        <v>42683995.117510647</v>
      </c>
      <c r="N28" s="12">
        <f t="shared" si="15"/>
        <v>44918270.255841576</v>
      </c>
    </row>
    <row r="29" spans="1:15" ht="15" thickBot="1" x14ac:dyDescent="0.35">
      <c r="A29" s="40"/>
      <c r="B29" s="11" t="s">
        <v>8</v>
      </c>
      <c r="C29" s="14">
        <f>C17-C28</f>
        <v>2038945.9000000022</v>
      </c>
      <c r="D29" s="14">
        <f>D17-D28</f>
        <v>4514360.919599995</v>
      </c>
      <c r="E29" s="14">
        <f t="shared" ref="E29:N29" si="16">E17-E28</f>
        <v>7847249.0837779939</v>
      </c>
      <c r="F29" s="14">
        <f t="shared" si="16"/>
        <v>11558448.212462123</v>
      </c>
      <c r="G29" s="14">
        <f t="shared" si="16"/>
        <v>15813740.090367984</v>
      </c>
      <c r="H29" s="14">
        <f t="shared" si="16"/>
        <v>20687765.921352118</v>
      </c>
      <c r="I29" s="14">
        <f t="shared" si="16"/>
        <v>26265205.584547155</v>
      </c>
      <c r="J29" s="14">
        <f t="shared" si="16"/>
        <v>32642112.669658586</v>
      </c>
      <c r="K29" s="14">
        <f t="shared" si="16"/>
        <v>39927425.765507646</v>
      </c>
      <c r="L29" s="14">
        <f t="shared" si="16"/>
        <v>48244679.157585822</v>
      </c>
      <c r="M29" s="14">
        <f t="shared" si="16"/>
        <v>57733939.122491077</v>
      </c>
      <c r="N29" s="14">
        <f t="shared" si="16"/>
        <v>68553995.435360372</v>
      </c>
    </row>
    <row r="31" spans="1:15" x14ac:dyDescent="0.3">
      <c r="B31" s="15"/>
      <c r="C31" s="3">
        <v>2020</v>
      </c>
      <c r="D31" s="3">
        <v>2021</v>
      </c>
      <c r="E31" s="3">
        <v>2022</v>
      </c>
      <c r="F31" s="3">
        <v>2023</v>
      </c>
      <c r="G31" s="3">
        <v>2024</v>
      </c>
      <c r="H31" s="3">
        <v>2025</v>
      </c>
      <c r="I31" s="3">
        <v>2026</v>
      </c>
      <c r="J31" s="3">
        <v>2027</v>
      </c>
      <c r="K31" s="3">
        <v>2028</v>
      </c>
      <c r="L31" s="3">
        <v>2029</v>
      </c>
      <c r="M31" s="3">
        <v>2030</v>
      </c>
    </row>
    <row r="32" spans="1:15" x14ac:dyDescent="0.3">
      <c r="B32" s="16" t="s">
        <v>12</v>
      </c>
      <c r="C32" s="18">
        <f>D29-C14</f>
        <v>634394.78999999911</v>
      </c>
      <c r="D32" s="18">
        <f t="shared" ref="D32:M32" si="17">E29-D14</f>
        <v>1860754.0431000032</v>
      </c>
      <c r="E32" s="18">
        <f t="shared" si="17"/>
        <v>3167976.7052995004</v>
      </c>
      <c r="F32" s="18">
        <f t="shared" si="17"/>
        <v>4686345.1886602379</v>
      </c>
      <c r="G32" s="18">
        <f t="shared" si="17"/>
        <v>6451073.3358995691</v>
      </c>
      <c r="H32" s="18">
        <f t="shared" si="17"/>
        <v>8503084.943254903</v>
      </c>
      <c r="I32" s="18">
        <f t="shared" si="17"/>
        <v>10889912.684815899</v>
      </c>
      <c r="J32" s="18">
        <f t="shared" si="17"/>
        <v>13666735.829202242</v>
      </c>
      <c r="K32" s="18">
        <f t="shared" si="17"/>
        <v>16897577.928025506</v>
      </c>
      <c r="L32" s="18">
        <f t="shared" si="17"/>
        <v>20656688.865118928</v>
      </c>
      <c r="M32" s="18">
        <f t="shared" si="17"/>
        <v>25030139.349438846</v>
      </c>
    </row>
    <row r="33" spans="2:13" x14ac:dyDescent="0.3">
      <c r="B33" t="s">
        <v>13</v>
      </c>
      <c r="C33" s="6">
        <v>0.12330000000000001</v>
      </c>
      <c r="D33" s="19" t="s">
        <v>14</v>
      </c>
      <c r="E33" s="19">
        <f>NPV(C33,C32:M32)</f>
        <v>44633249.142309114</v>
      </c>
      <c r="F33" s="19"/>
      <c r="G33" s="19"/>
      <c r="H33" s="19"/>
      <c r="I33" s="19"/>
      <c r="J33" s="19"/>
      <c r="K33" s="19"/>
      <c r="L33" s="19"/>
      <c r="M33" s="19"/>
    </row>
    <row r="34" spans="2:13" x14ac:dyDescent="0.3">
      <c r="C34" s="19">
        <f>NPV(C33,C32)</f>
        <v>564759.89495237172</v>
      </c>
      <c r="D34" s="19">
        <f>NPV($C$33,$C$32:D32)</f>
        <v>2039438.7515684024</v>
      </c>
      <c r="E34" s="19">
        <f>NPV($C$33,$C$32:E32)</f>
        <v>4274527.1425113128</v>
      </c>
      <c r="F34" s="19">
        <f>NPV($C$33,$C$32:F32)</f>
        <v>7217940.3842592062</v>
      </c>
      <c r="G34" s="19">
        <f>NPV($C$33,$C$32:G32)</f>
        <v>10824998.873614706</v>
      </c>
      <c r="H34" s="19">
        <f>NPV($C$33,$C$32:H32)</f>
        <v>15057547.577842042</v>
      </c>
      <c r="I34" s="19">
        <f>NPV($C$33,$C$32:I32)</f>
        <v>19883178.307072755</v>
      </c>
      <c r="J34" s="19">
        <f>NPV($C$33,$C$32:J32)</f>
        <v>25274543.230305269</v>
      </c>
      <c r="K34" s="19">
        <f>NPV($C$33,$C$32:K32)</f>
        <v>31208749.362843614</v>
      </c>
      <c r="L34" s="19">
        <f>NPV($C$33,$C$32:L32)</f>
        <v>37666824.882840268</v>
      </c>
      <c r="M34" s="19">
        <f>NPV($C$33,$C$32:M32)</f>
        <v>44633249.142309114</v>
      </c>
    </row>
    <row r="35" spans="2:13" x14ac:dyDescent="0.3">
      <c r="C35">
        <v>2029</v>
      </c>
      <c r="D35">
        <v>2028</v>
      </c>
      <c r="E35">
        <v>2027</v>
      </c>
      <c r="F35">
        <v>2026</v>
      </c>
      <c r="G35">
        <v>2025</v>
      </c>
      <c r="H35">
        <v>2024</v>
      </c>
      <c r="I35">
        <v>2023</v>
      </c>
      <c r="J35">
        <v>2022</v>
      </c>
      <c r="K35">
        <v>2021</v>
      </c>
      <c r="L35">
        <v>2020</v>
      </c>
      <c r="M35">
        <v>2019</v>
      </c>
    </row>
    <row r="36" spans="2:13" x14ac:dyDescent="0.3">
      <c r="B36" s="2"/>
      <c r="C36" s="3">
        <v>2020</v>
      </c>
      <c r="D36" s="3">
        <v>2021</v>
      </c>
      <c r="E36" s="3">
        <v>2022</v>
      </c>
      <c r="F36" s="3">
        <v>2023</v>
      </c>
      <c r="G36" s="3">
        <v>2024</v>
      </c>
      <c r="H36" s="3">
        <v>2025</v>
      </c>
      <c r="I36" s="3">
        <v>2026</v>
      </c>
      <c r="J36" s="3">
        <v>2027</v>
      </c>
      <c r="K36" s="3">
        <v>2028</v>
      </c>
      <c r="L36" s="3">
        <v>2029</v>
      </c>
      <c r="M36" s="3">
        <v>2030</v>
      </c>
    </row>
    <row r="37" spans="2:13" x14ac:dyDescent="0.3">
      <c r="B37" s="2" t="s">
        <v>27</v>
      </c>
      <c r="C37" s="25">
        <f>C32/C13</f>
        <v>2.147023466839746E-2</v>
      </c>
      <c r="D37" s="25">
        <f t="shared" ref="D37:M37" si="18">D32/D13</f>
        <v>5.8538759035399318E-2</v>
      </c>
      <c r="E37" s="25">
        <f t="shared" si="18"/>
        <v>9.2379042658570651E-2</v>
      </c>
      <c r="F37" s="25">
        <f t="shared" si="18"/>
        <v>0.12629888167691228</v>
      </c>
      <c r="G37" s="25">
        <f t="shared" si="18"/>
        <v>0.16021087444636903</v>
      </c>
      <c r="H37" s="25">
        <f t="shared" si="18"/>
        <v>0.19401883839065198</v>
      </c>
      <c r="I37" s="25">
        <f t="shared" si="18"/>
        <v>0.22762022274770283</v>
      </c>
      <c r="J37" s="25">
        <f t="shared" si="18"/>
        <v>0.26090876838613614</v>
      </c>
      <c r="K37" s="25">
        <f t="shared" si="18"/>
        <v>0.29377728318622209</v>
      </c>
      <c r="L37" s="25">
        <f t="shared" si="18"/>
        <v>0.32612039476529459</v>
      </c>
      <c r="M37" s="25">
        <f t="shared" si="18"/>
        <v>0.35783714727302846</v>
      </c>
    </row>
  </sheetData>
  <mergeCells count="1">
    <mergeCell ref="A16:A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0"/>
  <sheetViews>
    <sheetView workbookViewId="0">
      <selection activeCell="F40" sqref="F40"/>
    </sheetView>
  </sheetViews>
  <sheetFormatPr defaultRowHeight="14.4" x14ac:dyDescent="0.3"/>
  <cols>
    <col min="1" max="1" width="16.77734375" bestFit="1" customWidth="1"/>
    <col min="2" max="2" width="17" bestFit="1" customWidth="1"/>
    <col min="3" max="3" width="11.5546875" bestFit="1" customWidth="1"/>
    <col min="4" max="4" width="12.109375" bestFit="1" customWidth="1"/>
    <col min="5" max="5" width="14.6640625" bestFit="1" customWidth="1"/>
    <col min="6" max="8" width="12.5546875" bestFit="1" customWidth="1"/>
    <col min="9" max="13" width="13.44140625" bestFit="1" customWidth="1"/>
    <col min="14" max="14" width="11.5546875" bestFit="1" customWidth="1"/>
  </cols>
  <sheetData>
    <row r="3" spans="1:16" x14ac:dyDescent="0.3">
      <c r="M3" s="1" t="s">
        <v>26</v>
      </c>
    </row>
    <row r="4" spans="1:16" x14ac:dyDescent="0.3">
      <c r="A4" s="2"/>
      <c r="B4" s="3">
        <v>2019</v>
      </c>
      <c r="C4" s="3">
        <v>2020</v>
      </c>
      <c r="D4" s="3">
        <v>2021</v>
      </c>
      <c r="E4" s="3">
        <v>2022</v>
      </c>
      <c r="F4" s="3">
        <v>2023</v>
      </c>
      <c r="G4" s="3">
        <v>2024</v>
      </c>
      <c r="H4" s="3">
        <v>2025</v>
      </c>
      <c r="I4" s="3">
        <v>2026</v>
      </c>
      <c r="J4" s="3">
        <v>2027</v>
      </c>
      <c r="K4" s="3">
        <v>2028</v>
      </c>
      <c r="L4" s="3">
        <v>2029</v>
      </c>
      <c r="M4" s="3">
        <v>2030</v>
      </c>
    </row>
    <row r="5" spans="1:16" x14ac:dyDescent="0.3">
      <c r="A5" s="4" t="s">
        <v>0</v>
      </c>
      <c r="B5" s="9">
        <v>29581953.370000001</v>
      </c>
      <c r="C5" s="9">
        <f>B5*$O$5</f>
        <v>33427607.308099996</v>
      </c>
      <c r="D5" s="9">
        <f t="shared" ref="D5:M5" si="0">C5*$O$5</f>
        <v>37773196.258152992</v>
      </c>
      <c r="E5" s="9">
        <f t="shared" si="0"/>
        <v>42683711.771712877</v>
      </c>
      <c r="F5" s="9">
        <f t="shared" si="0"/>
        <v>48232594.302035548</v>
      </c>
      <c r="G5" s="9">
        <f t="shared" si="0"/>
        <v>54502831.561300166</v>
      </c>
      <c r="H5" s="9">
        <f t="shared" si="0"/>
        <v>61588199.664269179</v>
      </c>
      <c r="I5" s="9">
        <f t="shared" si="0"/>
        <v>69594665.62062417</v>
      </c>
      <c r="J5" s="9">
        <f t="shared" si="0"/>
        <v>78641972.151305303</v>
      </c>
      <c r="K5" s="9">
        <f t="shared" si="0"/>
        <v>88865428.530974984</v>
      </c>
      <c r="L5" s="9">
        <f t="shared" si="0"/>
        <v>100417934.24000172</v>
      </c>
      <c r="M5" s="9">
        <f t="shared" si="0"/>
        <v>113472265.69120194</v>
      </c>
      <c r="N5" s="5"/>
      <c r="O5" s="8">
        <v>1.1299999999999999</v>
      </c>
    </row>
    <row r="6" spans="1:16" x14ac:dyDescent="0.3">
      <c r="A6" s="4" t="s">
        <v>2</v>
      </c>
      <c r="B6" s="9">
        <v>16696727</v>
      </c>
      <c r="C6" s="9">
        <f>B6*1.03</f>
        <v>17197628.809999999</v>
      </c>
      <c r="D6" s="9">
        <f t="shared" ref="D6:M6" si="1">C6*1.03</f>
        <v>17713557.6743</v>
      </c>
      <c r="E6" s="9">
        <f t="shared" si="1"/>
        <v>18244964.404529002</v>
      </c>
      <c r="F6" s="9">
        <f t="shared" si="1"/>
        <v>18792313.33666487</v>
      </c>
      <c r="G6" s="9">
        <f t="shared" si="1"/>
        <v>19356082.736764818</v>
      </c>
      <c r="H6" s="9">
        <f t="shared" si="1"/>
        <v>19936765.218867764</v>
      </c>
      <c r="I6" s="9">
        <f t="shared" si="1"/>
        <v>20534868.175433796</v>
      </c>
      <c r="J6" s="9">
        <f t="shared" si="1"/>
        <v>21150914.220696811</v>
      </c>
      <c r="K6" s="9">
        <f t="shared" si="1"/>
        <v>21785441.647317715</v>
      </c>
      <c r="L6" s="9">
        <f t="shared" si="1"/>
        <v>22439004.896737248</v>
      </c>
      <c r="M6" s="9">
        <f t="shared" si="1"/>
        <v>23112175.043639366</v>
      </c>
      <c r="N6" s="6"/>
      <c r="O6" s="8">
        <v>1.03</v>
      </c>
    </row>
    <row r="7" spans="1:16" x14ac:dyDescent="0.3">
      <c r="A7" s="4" t="s">
        <v>1</v>
      </c>
      <c r="B7" s="9">
        <v>9614178.75</v>
      </c>
      <c r="C7" s="9">
        <f>B7*$O$7</f>
        <v>11056305.5625</v>
      </c>
      <c r="D7" s="9">
        <f t="shared" ref="D7:M7" si="2">C7*$O$7</f>
        <v>12714751.396875</v>
      </c>
      <c r="E7" s="9">
        <f t="shared" si="2"/>
        <v>14621964.106406249</v>
      </c>
      <c r="F7" s="9">
        <f t="shared" si="2"/>
        <v>16815258.722367186</v>
      </c>
      <c r="G7" s="9">
        <f t="shared" si="2"/>
        <v>19337547.530722264</v>
      </c>
      <c r="H7" s="9">
        <f t="shared" si="2"/>
        <v>22238179.660330601</v>
      </c>
      <c r="I7" s="9">
        <f t="shared" si="2"/>
        <v>25573906.609380189</v>
      </c>
      <c r="J7" s="9">
        <f t="shared" si="2"/>
        <v>29409992.600787215</v>
      </c>
      <c r="K7" s="9">
        <f t="shared" si="2"/>
        <v>33821491.490905292</v>
      </c>
      <c r="L7" s="9">
        <f t="shared" si="2"/>
        <v>38894715.214541085</v>
      </c>
      <c r="M7" s="9">
        <f t="shared" si="2"/>
        <v>44728922.496722244</v>
      </c>
      <c r="N7" s="5"/>
      <c r="O7" s="8">
        <v>1.1499999999999999</v>
      </c>
    </row>
    <row r="8" spans="1:16" x14ac:dyDescent="0.3">
      <c r="A8" s="4" t="s">
        <v>4</v>
      </c>
      <c r="B8" s="9">
        <v>26310905.75</v>
      </c>
      <c r="C8" s="9">
        <f t="shared" ref="C8:M8" si="3">C6+C7</f>
        <v>28253934.372499999</v>
      </c>
      <c r="D8" s="9">
        <f t="shared" si="3"/>
        <v>30428309.071175002</v>
      </c>
      <c r="E8" s="9">
        <f t="shared" si="3"/>
        <v>32866928.510935251</v>
      </c>
      <c r="F8" s="9">
        <f t="shared" si="3"/>
        <v>35607572.059032053</v>
      </c>
      <c r="G8" s="9">
        <f t="shared" si="3"/>
        <v>38693630.267487079</v>
      </c>
      <c r="H8" s="9">
        <f t="shared" si="3"/>
        <v>42174944.879198365</v>
      </c>
      <c r="I8" s="9">
        <f t="shared" si="3"/>
        <v>46108774.784813985</v>
      </c>
      <c r="J8" s="9">
        <f t="shared" si="3"/>
        <v>50560906.821484029</v>
      </c>
      <c r="K8" s="9">
        <f t="shared" si="3"/>
        <v>55606933.138223007</v>
      </c>
      <c r="L8" s="9">
        <f t="shared" si="3"/>
        <v>61333720.111278333</v>
      </c>
      <c r="M8" s="9">
        <f t="shared" si="3"/>
        <v>67841097.540361613</v>
      </c>
    </row>
    <row r="9" spans="1:16" x14ac:dyDescent="0.3">
      <c r="A9" s="4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6" x14ac:dyDescent="0.3">
      <c r="A10" s="4" t="s">
        <v>3</v>
      </c>
      <c r="B10" s="9">
        <v>17388.72</v>
      </c>
      <c r="C10" s="9">
        <f>B10*$O$10</f>
        <v>18258.156000000003</v>
      </c>
      <c r="D10" s="9">
        <f t="shared" ref="D10:M10" si="4">C10*$O$10</f>
        <v>19171.063800000004</v>
      </c>
      <c r="E10" s="9">
        <f t="shared" si="4"/>
        <v>20129.616990000006</v>
      </c>
      <c r="F10" s="9">
        <f t="shared" si="4"/>
        <v>21136.097839500006</v>
      </c>
      <c r="G10" s="9">
        <f t="shared" si="4"/>
        <v>22192.902731475006</v>
      </c>
      <c r="H10" s="9">
        <f t="shared" si="4"/>
        <v>23302.547868048758</v>
      </c>
      <c r="I10" s="9">
        <f t="shared" si="4"/>
        <v>24467.675261451197</v>
      </c>
      <c r="J10" s="9">
        <f t="shared" si="4"/>
        <v>25691.059024523758</v>
      </c>
      <c r="K10" s="9">
        <f t="shared" si="4"/>
        <v>26975.611975749947</v>
      </c>
      <c r="L10" s="9">
        <f t="shared" si="4"/>
        <v>28324.392574537447</v>
      </c>
      <c r="M10" s="9">
        <f t="shared" si="4"/>
        <v>29740.612203264322</v>
      </c>
      <c r="N10" s="6"/>
      <c r="O10" s="8">
        <v>1.05</v>
      </c>
      <c r="P10" s="6"/>
    </row>
    <row r="11" spans="1:16" x14ac:dyDescent="0.3">
      <c r="A11" s="4" t="s">
        <v>5</v>
      </c>
      <c r="B11" s="9">
        <v>1214713</v>
      </c>
      <c r="C11" s="9">
        <f>B11*1.05</f>
        <v>1275448.6500000001</v>
      </c>
      <c r="D11" s="9">
        <f t="shared" ref="D11:M11" si="5">C11*1.05</f>
        <v>1339221.0825000003</v>
      </c>
      <c r="E11" s="9">
        <f t="shared" si="5"/>
        <v>1406182.1366250003</v>
      </c>
      <c r="F11" s="9">
        <f t="shared" si="5"/>
        <v>1476491.2434562503</v>
      </c>
      <c r="G11" s="9">
        <f t="shared" si="5"/>
        <v>1550315.8056290629</v>
      </c>
      <c r="H11" s="9">
        <f t="shared" si="5"/>
        <v>1627831.5959105161</v>
      </c>
      <c r="I11" s="9">
        <f t="shared" si="5"/>
        <v>1709223.175706042</v>
      </c>
      <c r="J11" s="9">
        <f t="shared" si="5"/>
        <v>1794684.3344913442</v>
      </c>
      <c r="K11" s="9">
        <f t="shared" si="5"/>
        <v>1884418.5512159115</v>
      </c>
      <c r="L11" s="9">
        <f t="shared" si="5"/>
        <v>1978639.4787767071</v>
      </c>
      <c r="M11" s="9">
        <f t="shared" si="5"/>
        <v>2077571.4527155426</v>
      </c>
    </row>
    <row r="12" spans="1:16" x14ac:dyDescent="0.3">
      <c r="A12" s="4" t="s">
        <v>6</v>
      </c>
      <c r="B12" s="9">
        <v>1232101.72</v>
      </c>
      <c r="C12" s="9">
        <f>C10+C11</f>
        <v>1293706.8060000001</v>
      </c>
      <c r="D12" s="9">
        <f t="shared" ref="D12:M12" si="6">D10+D11</f>
        <v>1358392.1463000001</v>
      </c>
      <c r="E12" s="9">
        <f t="shared" si="6"/>
        <v>1426311.7536150003</v>
      </c>
      <c r="F12" s="9">
        <f t="shared" si="6"/>
        <v>1497627.3412957503</v>
      </c>
      <c r="G12" s="9">
        <f t="shared" si="6"/>
        <v>1572508.7083605379</v>
      </c>
      <c r="H12" s="9">
        <f t="shared" si="6"/>
        <v>1651134.1437785649</v>
      </c>
      <c r="I12" s="9">
        <f t="shared" si="6"/>
        <v>1733690.8509674931</v>
      </c>
      <c r="J12" s="9">
        <f t="shared" si="6"/>
        <v>1820375.3935158679</v>
      </c>
      <c r="K12" s="9">
        <f t="shared" si="6"/>
        <v>1911394.1631916615</v>
      </c>
      <c r="L12" s="9">
        <f t="shared" si="6"/>
        <v>2006963.8713512446</v>
      </c>
      <c r="M12" s="9">
        <f t="shared" si="6"/>
        <v>2107312.0649188068</v>
      </c>
    </row>
    <row r="13" spans="1:16" x14ac:dyDescent="0.3">
      <c r="A13" s="4" t="s">
        <v>7</v>
      </c>
      <c r="B13" s="9">
        <v>27543007.469999999</v>
      </c>
      <c r="C13" s="9">
        <f>C8+C12</f>
        <v>29547641.1785</v>
      </c>
      <c r="D13" s="9">
        <f t="shared" ref="D13:M13" si="7">D8+D12</f>
        <v>31786701.217475001</v>
      </c>
      <c r="E13" s="9">
        <f t="shared" si="7"/>
        <v>34293240.264550254</v>
      </c>
      <c r="F13" s="9">
        <f t="shared" si="7"/>
        <v>37105199.400327802</v>
      </c>
      <c r="G13" s="9">
        <f t="shared" si="7"/>
        <v>40266138.975847617</v>
      </c>
      <c r="H13" s="9">
        <f t="shared" si="7"/>
        <v>43826079.022976927</v>
      </c>
      <c r="I13" s="9">
        <f t="shared" si="7"/>
        <v>47842465.635781482</v>
      </c>
      <c r="J13" s="9">
        <f t="shared" si="7"/>
        <v>52381282.214999899</v>
      </c>
      <c r="K13" s="9">
        <f t="shared" si="7"/>
        <v>57518327.301414669</v>
      </c>
      <c r="L13" s="9">
        <f t="shared" si="7"/>
        <v>63340683.982629575</v>
      </c>
      <c r="M13" s="9">
        <f t="shared" si="7"/>
        <v>69948409.605280414</v>
      </c>
    </row>
    <row r="14" spans="1:16" x14ac:dyDescent="0.3">
      <c r="A14" s="4" t="s">
        <v>8</v>
      </c>
      <c r="B14" s="9">
        <v>2038945.9000000022</v>
      </c>
      <c r="C14" s="9">
        <f>C5-C13</f>
        <v>3879966.1295999959</v>
      </c>
      <c r="D14" s="9">
        <f t="shared" ref="D14:M14" si="8">D5-D13</f>
        <v>5986495.0406779908</v>
      </c>
      <c r="E14" s="9">
        <f t="shared" si="8"/>
        <v>8390471.5071626231</v>
      </c>
      <c r="F14" s="9">
        <f t="shared" si="8"/>
        <v>11127394.901707746</v>
      </c>
      <c r="G14" s="9">
        <f t="shared" si="8"/>
        <v>14236692.585452549</v>
      </c>
      <c r="H14" s="9">
        <f t="shared" si="8"/>
        <v>17762120.641292252</v>
      </c>
      <c r="I14" s="9">
        <f t="shared" si="8"/>
        <v>21752199.984842688</v>
      </c>
      <c r="J14" s="9">
        <f t="shared" si="8"/>
        <v>26260689.936305404</v>
      </c>
      <c r="K14" s="9">
        <f t="shared" si="8"/>
        <v>31347101.229560316</v>
      </c>
      <c r="L14" s="9">
        <f t="shared" si="8"/>
        <v>37077250.257372148</v>
      </c>
      <c r="M14" s="9">
        <f t="shared" si="8"/>
        <v>43523856.085921526</v>
      </c>
    </row>
    <row r="16" spans="1:16" x14ac:dyDescent="0.3">
      <c r="A16" s="40" t="s">
        <v>9</v>
      </c>
      <c r="B16" s="10"/>
      <c r="C16" s="10">
        <f>B4</f>
        <v>2019</v>
      </c>
      <c r="D16" s="10">
        <f t="shared" ref="D16:N17" si="9">C4</f>
        <v>2020</v>
      </c>
      <c r="E16" s="10">
        <f t="shared" si="9"/>
        <v>2021</v>
      </c>
      <c r="F16" s="10">
        <f t="shared" si="9"/>
        <v>2022</v>
      </c>
      <c r="G16" s="10">
        <f t="shared" si="9"/>
        <v>2023</v>
      </c>
      <c r="H16" s="10">
        <f t="shared" si="9"/>
        <v>2024</v>
      </c>
      <c r="I16" s="10">
        <f t="shared" si="9"/>
        <v>2025</v>
      </c>
      <c r="J16" s="10">
        <f t="shared" si="9"/>
        <v>2026</v>
      </c>
      <c r="K16" s="10">
        <f t="shared" si="9"/>
        <v>2027</v>
      </c>
      <c r="L16" s="10">
        <f t="shared" si="9"/>
        <v>2028</v>
      </c>
      <c r="M16" s="10">
        <f t="shared" si="9"/>
        <v>2029</v>
      </c>
      <c r="N16" s="10">
        <f t="shared" si="9"/>
        <v>2030</v>
      </c>
    </row>
    <row r="17" spans="1:15" x14ac:dyDescent="0.3">
      <c r="A17" s="40"/>
      <c r="B17" s="10" t="s">
        <v>0</v>
      </c>
      <c r="C17" s="12">
        <f>B5</f>
        <v>29581953.370000001</v>
      </c>
      <c r="D17" s="12">
        <f t="shared" si="9"/>
        <v>33427607.308099996</v>
      </c>
      <c r="E17" s="12">
        <f t="shared" si="9"/>
        <v>37773196.258152992</v>
      </c>
      <c r="F17" s="12">
        <f t="shared" si="9"/>
        <v>42683711.771712877</v>
      </c>
      <c r="G17" s="12">
        <f t="shared" si="9"/>
        <v>48232594.302035548</v>
      </c>
      <c r="H17" s="12">
        <f t="shared" si="9"/>
        <v>54502831.561300166</v>
      </c>
      <c r="I17" s="12">
        <f t="shared" si="9"/>
        <v>61588199.664269179</v>
      </c>
      <c r="J17" s="12">
        <f t="shared" si="9"/>
        <v>69594665.62062417</v>
      </c>
      <c r="K17" s="12">
        <f t="shared" si="9"/>
        <v>78641972.151305303</v>
      </c>
      <c r="L17" s="12">
        <f t="shared" si="9"/>
        <v>88865428.530974984</v>
      </c>
      <c r="M17" s="12">
        <f t="shared" si="9"/>
        <v>100417934.24000172</v>
      </c>
      <c r="N17" s="12">
        <f t="shared" si="9"/>
        <v>113472265.69120194</v>
      </c>
    </row>
    <row r="18" spans="1:15" x14ac:dyDescent="0.3">
      <c r="A18" s="40"/>
      <c r="B18" s="10" t="s">
        <v>2</v>
      </c>
      <c r="C18" s="12">
        <f>B6</f>
        <v>16696727</v>
      </c>
      <c r="D18" s="13">
        <f>C18*$O$18</f>
        <v>17197628.809999999</v>
      </c>
      <c r="E18" s="13">
        <f t="shared" ref="E18:N18" si="10">D18*$O$18</f>
        <v>17713557.6743</v>
      </c>
      <c r="F18" s="13">
        <f t="shared" si="10"/>
        <v>18244964.404529002</v>
      </c>
      <c r="G18" s="13">
        <f t="shared" si="10"/>
        <v>18792313.33666487</v>
      </c>
      <c r="H18" s="13">
        <f t="shared" si="10"/>
        <v>19356082.736764818</v>
      </c>
      <c r="I18" s="13">
        <f t="shared" si="10"/>
        <v>19936765.218867764</v>
      </c>
      <c r="J18" s="13">
        <f t="shared" si="10"/>
        <v>20534868.175433796</v>
      </c>
      <c r="K18" s="13">
        <f t="shared" si="10"/>
        <v>21150914.220696811</v>
      </c>
      <c r="L18" s="13">
        <f t="shared" si="10"/>
        <v>21785441.647317715</v>
      </c>
      <c r="M18" s="13">
        <f t="shared" si="10"/>
        <v>22439004.896737248</v>
      </c>
      <c r="N18" s="13">
        <f t="shared" si="10"/>
        <v>23112175.043639366</v>
      </c>
      <c r="O18" s="8">
        <v>1.03</v>
      </c>
    </row>
    <row r="19" spans="1:15" x14ac:dyDescent="0.3">
      <c r="A19" s="40"/>
      <c r="B19" s="10" t="s">
        <v>10</v>
      </c>
      <c r="C19" s="12"/>
      <c r="D19" s="12">
        <v>1200000</v>
      </c>
      <c r="E19" s="12">
        <v>1200000</v>
      </c>
      <c r="F19" s="12">
        <v>1200000</v>
      </c>
      <c r="G19" s="12">
        <v>1200000</v>
      </c>
      <c r="H19" s="12">
        <v>1200000</v>
      </c>
      <c r="I19" s="12">
        <v>1200000</v>
      </c>
      <c r="J19" s="12">
        <v>1200000</v>
      </c>
      <c r="K19" s="12">
        <v>1200000</v>
      </c>
      <c r="L19" s="12">
        <v>1200000</v>
      </c>
      <c r="M19" s="12">
        <v>1200000</v>
      </c>
      <c r="N19" s="12">
        <v>1200000</v>
      </c>
    </row>
    <row r="20" spans="1:15" x14ac:dyDescent="0.3">
      <c r="A20" s="40"/>
      <c r="B20" s="10" t="s">
        <v>1</v>
      </c>
      <c r="C20" s="12">
        <f>B7</f>
        <v>9614178.75</v>
      </c>
      <c r="D20" s="13">
        <f>C20*$O$20</f>
        <v>11056305.5625</v>
      </c>
      <c r="E20" s="13">
        <f t="shared" ref="E20:N20" si="11">D20*$O$20</f>
        <v>12714751.396875</v>
      </c>
      <c r="F20" s="13">
        <f t="shared" si="11"/>
        <v>14621964.106406249</v>
      </c>
      <c r="G20" s="13">
        <f t="shared" si="11"/>
        <v>16815258.722367186</v>
      </c>
      <c r="H20" s="13">
        <f t="shared" si="11"/>
        <v>19337547.530722264</v>
      </c>
      <c r="I20" s="13">
        <f t="shared" si="11"/>
        <v>22238179.660330601</v>
      </c>
      <c r="J20" s="13">
        <f t="shared" si="11"/>
        <v>25573906.609380189</v>
      </c>
      <c r="K20" s="13">
        <f t="shared" si="11"/>
        <v>29409992.600787215</v>
      </c>
      <c r="L20" s="13">
        <f t="shared" si="11"/>
        <v>33821491.490905292</v>
      </c>
      <c r="M20" s="13">
        <f t="shared" si="11"/>
        <v>38894715.214541085</v>
      </c>
      <c r="N20" s="13">
        <f t="shared" si="11"/>
        <v>44728922.496722244</v>
      </c>
      <c r="O20" s="8">
        <v>1.1499999999999999</v>
      </c>
    </row>
    <row r="21" spans="1:15" x14ac:dyDescent="0.3">
      <c r="A21" s="40"/>
      <c r="B21" s="10" t="s">
        <v>4</v>
      </c>
      <c r="C21" s="12">
        <f>SUM(C18:C20)</f>
        <v>26310905.75</v>
      </c>
      <c r="D21" s="13">
        <f>SUM(D18:D20)</f>
        <v>29453934.372499999</v>
      </c>
      <c r="E21" s="12">
        <f t="shared" ref="E21:N21" si="12">SUM(E18:E20)</f>
        <v>31628309.071175002</v>
      </c>
      <c r="F21" s="12">
        <f t="shared" si="12"/>
        <v>34066928.510935247</v>
      </c>
      <c r="G21" s="12">
        <f t="shared" si="12"/>
        <v>36807572.059032053</v>
      </c>
      <c r="H21" s="12">
        <f t="shared" si="12"/>
        <v>39893630.267487079</v>
      </c>
      <c r="I21" s="12">
        <f t="shared" si="12"/>
        <v>43374944.879198365</v>
      </c>
      <c r="J21" s="12">
        <f t="shared" si="12"/>
        <v>47308774.784813985</v>
      </c>
      <c r="K21" s="12">
        <f t="shared" si="12"/>
        <v>51760906.821484029</v>
      </c>
      <c r="L21" s="12">
        <f t="shared" si="12"/>
        <v>56806933.138223007</v>
      </c>
      <c r="M21" s="12">
        <f t="shared" si="12"/>
        <v>62533720.111278333</v>
      </c>
      <c r="N21" s="12">
        <f t="shared" si="12"/>
        <v>69041097.540361613</v>
      </c>
    </row>
    <row r="22" spans="1:15" x14ac:dyDescent="0.3">
      <c r="A22" s="40"/>
      <c r="B22" s="1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5" x14ac:dyDescent="0.3">
      <c r="A23" s="40"/>
      <c r="B23" s="10" t="s">
        <v>3</v>
      </c>
      <c r="C23" s="12">
        <f>B10</f>
        <v>17388.72</v>
      </c>
      <c r="D23" s="12">
        <f t="shared" ref="D23:N23" si="13">C10</f>
        <v>18258.156000000003</v>
      </c>
      <c r="E23" s="12">
        <f t="shared" si="13"/>
        <v>19171.063800000004</v>
      </c>
      <c r="F23" s="12">
        <f t="shared" si="13"/>
        <v>20129.616990000006</v>
      </c>
      <c r="G23" s="12">
        <f t="shared" si="13"/>
        <v>21136.097839500006</v>
      </c>
      <c r="H23" s="12">
        <f t="shared" si="13"/>
        <v>22192.902731475006</v>
      </c>
      <c r="I23" s="12">
        <f t="shared" si="13"/>
        <v>23302.547868048758</v>
      </c>
      <c r="J23" s="12">
        <f t="shared" si="13"/>
        <v>24467.675261451197</v>
      </c>
      <c r="K23" s="12">
        <f t="shared" si="13"/>
        <v>25691.059024523758</v>
      </c>
      <c r="L23" s="12">
        <f t="shared" si="13"/>
        <v>26975.611975749947</v>
      </c>
      <c r="M23" s="12">
        <f t="shared" si="13"/>
        <v>28324.392574537447</v>
      </c>
      <c r="N23" s="12">
        <f t="shared" si="13"/>
        <v>29740.612203264322</v>
      </c>
    </row>
    <row r="24" spans="1:15" x14ac:dyDescent="0.3">
      <c r="A24" s="40"/>
      <c r="B24" s="10" t="s">
        <v>5</v>
      </c>
      <c r="C24" s="12">
        <f>B11</f>
        <v>1214713</v>
      </c>
      <c r="D24" s="12">
        <f>C24/8</f>
        <v>151839.125</v>
      </c>
      <c r="E24" s="12">
        <v>151839.125</v>
      </c>
      <c r="F24" s="12">
        <v>151839.125</v>
      </c>
      <c r="G24" s="12">
        <v>151839.125</v>
      </c>
      <c r="H24" s="12">
        <v>151839.125</v>
      </c>
      <c r="I24" s="12">
        <v>151839.125</v>
      </c>
      <c r="J24" s="12">
        <v>151839.125</v>
      </c>
      <c r="K24" s="12">
        <v>151839.125</v>
      </c>
      <c r="L24" s="12">
        <v>151839.125</v>
      </c>
      <c r="M24" s="12">
        <v>151839.125</v>
      </c>
      <c r="N24" s="12">
        <v>151839.125</v>
      </c>
    </row>
    <row r="25" spans="1:15" x14ac:dyDescent="0.3">
      <c r="A25" s="40"/>
      <c r="B25" s="10" t="s">
        <v>11</v>
      </c>
      <c r="C25" s="12"/>
      <c r="D25" s="13">
        <v>200000</v>
      </c>
      <c r="E25" s="12">
        <v>100000</v>
      </c>
      <c r="F25" s="12">
        <v>100000</v>
      </c>
      <c r="G25" s="12">
        <v>100000</v>
      </c>
      <c r="H25" s="12">
        <v>100000</v>
      </c>
      <c r="I25" s="12">
        <v>100000</v>
      </c>
      <c r="J25" s="12">
        <v>100000</v>
      </c>
      <c r="K25" s="12">
        <v>100000</v>
      </c>
      <c r="L25" s="12">
        <v>100000</v>
      </c>
      <c r="M25" s="12">
        <v>100000</v>
      </c>
      <c r="N25" s="12">
        <v>100000</v>
      </c>
    </row>
    <row r="26" spans="1:15" x14ac:dyDescent="0.3">
      <c r="A26" s="40"/>
      <c r="B26" s="10" t="s">
        <v>6</v>
      </c>
      <c r="C26" s="12">
        <f>SUM(C23:C25)</f>
        <v>1232101.72</v>
      </c>
      <c r="D26" s="13">
        <f>SUM(D23:D25)</f>
        <v>370097.28100000002</v>
      </c>
      <c r="E26" s="12">
        <f t="shared" ref="E26:N26" si="14">SUM(E23:E25)</f>
        <v>271010.1888</v>
      </c>
      <c r="F26" s="12">
        <f t="shared" si="14"/>
        <v>271968.74199000001</v>
      </c>
      <c r="G26" s="12">
        <f t="shared" si="14"/>
        <v>272975.2228395</v>
      </c>
      <c r="H26" s="12">
        <f t="shared" si="14"/>
        <v>274032.02773147501</v>
      </c>
      <c r="I26" s="12">
        <f t="shared" si="14"/>
        <v>275141.67286804877</v>
      </c>
      <c r="J26" s="12">
        <f t="shared" si="14"/>
        <v>276306.80026145116</v>
      </c>
      <c r="K26" s="12">
        <f t="shared" si="14"/>
        <v>277530.18402452377</v>
      </c>
      <c r="L26" s="12">
        <f t="shared" si="14"/>
        <v>278814.73697574995</v>
      </c>
      <c r="M26" s="12">
        <f t="shared" si="14"/>
        <v>280163.51757453743</v>
      </c>
      <c r="N26" s="12">
        <f t="shared" si="14"/>
        <v>281579.73720326432</v>
      </c>
    </row>
    <row r="27" spans="1:15" x14ac:dyDescent="0.3">
      <c r="A27" s="40"/>
      <c r="B27" s="1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5" x14ac:dyDescent="0.3">
      <c r="A28" s="40"/>
      <c r="B28" s="10" t="s">
        <v>7</v>
      </c>
      <c r="C28" s="12">
        <f>C21+C26</f>
        <v>27543007.469999999</v>
      </c>
      <c r="D28" s="13">
        <f>D21+D26</f>
        <v>29824031.653499998</v>
      </c>
      <c r="E28" s="12">
        <f t="shared" ref="E28:N28" si="15">E21+E26</f>
        <v>31899319.259975001</v>
      </c>
      <c r="F28" s="12">
        <f t="shared" si="15"/>
        <v>34338897.252925247</v>
      </c>
      <c r="G28" s="12">
        <f t="shared" si="15"/>
        <v>37080547.28187155</v>
      </c>
      <c r="H28" s="12">
        <f t="shared" si="15"/>
        <v>40167662.295218557</v>
      </c>
      <c r="I28" s="12">
        <f t="shared" si="15"/>
        <v>43650086.552066416</v>
      </c>
      <c r="J28" s="12">
        <f t="shared" si="15"/>
        <v>47585081.585075438</v>
      </c>
      <c r="K28" s="12">
        <f t="shared" si="15"/>
        <v>52038437.00550855</v>
      </c>
      <c r="L28" s="12">
        <f t="shared" si="15"/>
        <v>57085747.875198759</v>
      </c>
      <c r="M28" s="12">
        <f t="shared" si="15"/>
        <v>62813883.628852867</v>
      </c>
      <c r="N28" s="12">
        <f t="shared" si="15"/>
        <v>69322677.277564883</v>
      </c>
    </row>
    <row r="29" spans="1:15" ht="15" thickBot="1" x14ac:dyDescent="0.35">
      <c r="A29" s="40"/>
      <c r="B29" s="11" t="s">
        <v>8</v>
      </c>
      <c r="C29" s="14">
        <f>C17-C28</f>
        <v>2038945.9000000022</v>
      </c>
      <c r="D29" s="14">
        <f>D17-D28</f>
        <v>3603575.6545999981</v>
      </c>
      <c r="E29" s="14">
        <f t="shared" ref="E29:N29" si="16">E17-E28</f>
        <v>5873876.9981779903</v>
      </c>
      <c r="F29" s="14">
        <f t="shared" si="16"/>
        <v>8344814.5187876299</v>
      </c>
      <c r="G29" s="14">
        <f t="shared" si="16"/>
        <v>11152047.020163998</v>
      </c>
      <c r="H29" s="14">
        <f t="shared" si="16"/>
        <v>14335169.266081609</v>
      </c>
      <c r="I29" s="14">
        <f t="shared" si="16"/>
        <v>17938113.112202764</v>
      </c>
      <c r="J29" s="14">
        <f t="shared" si="16"/>
        <v>22009584.035548732</v>
      </c>
      <c r="K29" s="14">
        <f t="shared" si="16"/>
        <v>26603535.145796753</v>
      </c>
      <c r="L29" s="14">
        <f t="shared" si="16"/>
        <v>31779680.655776225</v>
      </c>
      <c r="M29" s="14">
        <f t="shared" si="16"/>
        <v>37604050.611148857</v>
      </c>
      <c r="N29" s="14">
        <f t="shared" si="16"/>
        <v>44149588.413637057</v>
      </c>
    </row>
    <row r="31" spans="1:15" x14ac:dyDescent="0.3">
      <c r="B31" s="15"/>
      <c r="C31" s="3">
        <v>2020</v>
      </c>
      <c r="D31" s="3">
        <v>2021</v>
      </c>
      <c r="E31" s="3">
        <v>2022</v>
      </c>
      <c r="F31" s="3">
        <v>2023</v>
      </c>
      <c r="G31" s="3">
        <v>2024</v>
      </c>
      <c r="H31" s="3">
        <v>2025</v>
      </c>
      <c r="I31" s="3">
        <v>2026</v>
      </c>
      <c r="J31" s="3">
        <v>2027</v>
      </c>
      <c r="K31" s="3">
        <v>2028</v>
      </c>
      <c r="L31" s="3">
        <v>2029</v>
      </c>
      <c r="M31" s="3">
        <v>2030</v>
      </c>
    </row>
    <row r="32" spans="1:15" x14ac:dyDescent="0.3">
      <c r="B32" s="16" t="s">
        <v>12</v>
      </c>
      <c r="C32" s="18">
        <f>D29-C14</f>
        <v>-276390.47499999776</v>
      </c>
      <c r="D32" s="18">
        <f t="shared" ref="D32:M32" si="17">E29-D14</f>
        <v>-112618.04250000045</v>
      </c>
      <c r="E32" s="18">
        <f t="shared" si="17"/>
        <v>-45656.988374993205</v>
      </c>
      <c r="F32" s="18">
        <f t="shared" si="17"/>
        <v>24652.118456251919</v>
      </c>
      <c r="G32" s="18">
        <f t="shared" si="17"/>
        <v>98476.680629059672</v>
      </c>
      <c r="H32" s="18">
        <f t="shared" si="17"/>
        <v>175992.47091051191</v>
      </c>
      <c r="I32" s="18">
        <f t="shared" si="17"/>
        <v>257384.05070604384</v>
      </c>
      <c r="J32" s="18">
        <f t="shared" si="17"/>
        <v>342845.20949134976</v>
      </c>
      <c r="K32" s="18">
        <f t="shared" si="17"/>
        <v>432579.42621590942</v>
      </c>
      <c r="L32" s="18">
        <f t="shared" si="17"/>
        <v>526800.35377670825</v>
      </c>
      <c r="M32" s="18">
        <f t="shared" si="17"/>
        <v>625732.32771553099</v>
      </c>
    </row>
    <row r="33" spans="2:13" x14ac:dyDescent="0.3">
      <c r="B33" t="s">
        <v>13</v>
      </c>
      <c r="C33" s="6">
        <v>0.12330000000000001</v>
      </c>
      <c r="D33" t="s">
        <v>14</v>
      </c>
      <c r="E33" s="17">
        <f>NPV(C33,C32:M32)</f>
        <v>530704.44679684087</v>
      </c>
      <c r="F33" s="7"/>
    </row>
    <row r="34" spans="2:13" x14ac:dyDescent="0.3">
      <c r="C34" s="19">
        <f>NPV(C33,C32)</f>
        <v>-246052.23448766826</v>
      </c>
      <c r="D34" s="19">
        <f>NPV($C$33,$C$32:D32)</f>
        <v>-335303.92616829235</v>
      </c>
      <c r="E34" s="19">
        <f>NPV($C$33,$C$32:E32)</f>
        <v>-367516.09632461146</v>
      </c>
      <c r="F34" s="19">
        <f>NPV($C$33,$C$32:F32)</f>
        <v>-352032.52245624823</v>
      </c>
      <c r="G34" s="19">
        <f>NPV($C$33,$C$32:G32)</f>
        <v>-296970.18966739491</v>
      </c>
      <c r="H34" s="19">
        <f>NPV($C$33,$C$32:H32)</f>
        <v>-209367.07742317984</v>
      </c>
      <c r="I34" s="19">
        <f>NPV($C$33,$C$32:I32)</f>
        <v>-95312.867784495451</v>
      </c>
      <c r="J34" s="19">
        <f>NPV($C$33,$C$32:J32)</f>
        <v>39935.494344551516</v>
      </c>
      <c r="K34" s="19">
        <f>NPV($C$33,$C$32:K32)</f>
        <v>191851.67397659461</v>
      </c>
      <c r="L34" s="19">
        <f>NPV($C$33,$C$32:L32)</f>
        <v>356549.72848405159</v>
      </c>
      <c r="M34" s="19">
        <f>NPV($C$33,$C$32:M32)</f>
        <v>530704.44679684087</v>
      </c>
    </row>
    <row r="35" spans="2:13" x14ac:dyDescent="0.3">
      <c r="C35">
        <v>2029</v>
      </c>
      <c r="D35">
        <v>2028</v>
      </c>
      <c r="E35">
        <v>2027</v>
      </c>
      <c r="F35">
        <v>2026</v>
      </c>
      <c r="G35">
        <v>2025</v>
      </c>
      <c r="H35">
        <v>2024</v>
      </c>
      <c r="I35">
        <v>2023</v>
      </c>
      <c r="J35">
        <v>2022</v>
      </c>
      <c r="K35">
        <v>2021</v>
      </c>
      <c r="L35">
        <v>2020</v>
      </c>
      <c r="M35">
        <v>2019</v>
      </c>
    </row>
    <row r="36" spans="2:13" x14ac:dyDescent="0.3">
      <c r="B36" s="2"/>
      <c r="C36" s="3">
        <v>2020</v>
      </c>
      <c r="D36" s="3">
        <v>2021</v>
      </c>
      <c r="E36" s="3">
        <v>2022</v>
      </c>
      <c r="F36" s="3">
        <v>2023</v>
      </c>
      <c r="G36" s="3">
        <v>2024</v>
      </c>
      <c r="H36" s="3">
        <v>2025</v>
      </c>
      <c r="I36" s="3">
        <v>2026</v>
      </c>
      <c r="J36" s="3">
        <v>2027</v>
      </c>
      <c r="K36" s="3">
        <v>2028</v>
      </c>
      <c r="L36" s="3">
        <v>2029</v>
      </c>
      <c r="M36" s="3">
        <v>2030</v>
      </c>
    </row>
    <row r="37" spans="2:13" x14ac:dyDescent="0.3">
      <c r="B37" s="2" t="s">
        <v>27</v>
      </c>
      <c r="C37" s="25">
        <f>C32/C13</f>
        <v>-9.3540622525601167E-3</v>
      </c>
      <c r="D37" s="25">
        <f t="shared" ref="D37:M37" si="18">D32/D13</f>
        <v>-3.5429295329987799E-3</v>
      </c>
      <c r="E37" s="25">
        <f t="shared" si="18"/>
        <v>-1.3313699149680508E-3</v>
      </c>
      <c r="F37" s="25">
        <f t="shared" si="18"/>
        <v>6.6438447588652849E-4</v>
      </c>
      <c r="G37" s="25">
        <f t="shared" si="18"/>
        <v>2.4456449794733937E-3</v>
      </c>
      <c r="H37" s="25">
        <f t="shared" si="18"/>
        <v>4.01570194810819E-3</v>
      </c>
      <c r="I37" s="25">
        <f>I32/I13</f>
        <v>5.3798241224746945E-3</v>
      </c>
      <c r="J37" s="25">
        <f t="shared" si="18"/>
        <v>6.5451855127206613E-3</v>
      </c>
      <c r="K37" s="25">
        <f t="shared" si="18"/>
        <v>7.5207233330874361E-3</v>
      </c>
      <c r="L37" s="25">
        <f t="shared" si="18"/>
        <v>8.3169350353270097E-3</v>
      </c>
      <c r="M37" s="25">
        <f t="shared" si="18"/>
        <v>8.9456262300536184E-3</v>
      </c>
    </row>
    <row r="39" spans="2:13" x14ac:dyDescent="0.3">
      <c r="E39" s="6"/>
    </row>
    <row r="40" spans="2:13" x14ac:dyDescent="0.3">
      <c r="E40" t="s">
        <v>28</v>
      </c>
      <c r="F40" s="6">
        <f>IRR(C32:M32)</f>
        <v>0.27852587127372175</v>
      </c>
    </row>
  </sheetData>
  <mergeCells count="1">
    <mergeCell ref="A16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Base</vt:lpstr>
      <vt:lpstr>Optimistic</vt:lpstr>
      <vt:lpstr>Pessimistic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amitbehura665.ab@gmail.com</dc:creator>
  <cp:lastModifiedBy>amitbehura665.ab@gmail.com</cp:lastModifiedBy>
  <dcterms:created xsi:type="dcterms:W3CDTF">2020-08-06T12:00:25Z</dcterms:created>
  <dcterms:modified xsi:type="dcterms:W3CDTF">2021-07-29T01:58:36Z</dcterms:modified>
</cp:coreProperties>
</file>