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_6vz0kfVWEyQt5qPdADa1w==\"/>
    </mc:Choice>
  </mc:AlternateContent>
  <xr:revisionPtr revIDLastSave="0" documentId="13_ncr:1_{AC52C942-0F99-449B-AD88-0B64644F28DF}" xr6:coauthVersionLast="47" xr6:coauthVersionMax="47" xr10:uidLastSave="{00000000-0000-0000-0000-000000000000}"/>
  <bookViews>
    <workbookView xWindow="22965" yWindow="-16320" windowWidth="29040" windowHeight="15720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Occupancy!$E$21:$L$41</definedName>
    <definedName name="_xlnm.Print_Area" localSheetId="1">Financial!$B$2:$H$49</definedName>
    <definedName name="_xlnm.Print_Area" localSheetId="0">Occupancy!$E$2:$L$42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5" i="7" l="1"/>
  <c r="S54" i="7" l="1"/>
  <c r="S52" i="7"/>
  <c r="I115" i="7" l="1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S51" i="7"/>
  <c r="Q209" i="2"/>
  <c r="S46" i="7"/>
  <c r="T46" i="7" s="1"/>
  <c r="T45" i="7"/>
  <c r="S44" i="7"/>
  <c r="H41" i="7"/>
  <c r="S43" i="7"/>
  <c r="S42" i="7"/>
  <c r="R41" i="7"/>
  <c r="R40" i="7"/>
  <c r="R39" i="7"/>
  <c r="R38" i="7" l="1"/>
  <c r="R37" i="7"/>
  <c r="R36" i="7"/>
  <c r="R35" i="7"/>
  <c r="R34" i="7"/>
  <c r="R33" i="7"/>
  <c r="R32" i="7"/>
  <c r="R31" i="7"/>
  <c r="T106" i="7" l="1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H16" i="7"/>
  <c r="S418" i="2" l="1"/>
  <c r="S417" i="2"/>
  <c r="S416" i="2"/>
  <c r="S415" i="2"/>
  <c r="L25" i="2"/>
  <c r="L24" i="2"/>
  <c r="L23" i="2"/>
  <c r="L22" i="2"/>
  <c r="F42" i="2"/>
  <c r="D23" i="2" l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G16" i="7" l="1"/>
  <c r="G17" i="7" s="1"/>
  <c r="G18" i="7" s="1"/>
  <c r="G19" i="7" s="1"/>
  <c r="D54" i="7"/>
  <c r="D56" i="7" s="1"/>
  <c r="D58" i="7" s="1"/>
  <c r="C54" i="7"/>
  <c r="C56" i="7" s="1"/>
  <c r="C58" i="7" s="1"/>
  <c r="H18" i="7" l="1"/>
  <c r="G20" i="7"/>
  <c r="G21" i="7" s="1"/>
  <c r="G22" i="7" s="1"/>
  <c r="G23" i="7" s="1"/>
  <c r="G24" i="7" s="1"/>
  <c r="G25" i="7" s="1"/>
  <c r="G26" i="7" s="1"/>
  <c r="G27" i="7" s="1"/>
  <c r="H17" i="7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5" i="2"/>
  <c r="H19" i="7" l="1"/>
  <c r="E19" i="2"/>
  <c r="K19" i="2" s="1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22" i="2"/>
  <c r="D41" i="2"/>
  <c r="D22" i="2"/>
  <c r="L2" i="2"/>
  <c r="H20" i="7" l="1"/>
  <c r="E3" i="2"/>
  <c r="L3" i="2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49" i="7"/>
  <c r="I48" i="7"/>
  <c r="H42" i="2"/>
  <c r="I42" i="2"/>
  <c r="J42" i="2"/>
  <c r="K42" i="2"/>
  <c r="L42" i="2"/>
  <c r="F19" i="2" s="1"/>
  <c r="G42" i="2"/>
  <c r="H17" i="2" s="1"/>
  <c r="H21" i="7" l="1"/>
  <c r="K17" i="2"/>
  <c r="L17" i="2"/>
  <c r="J17" i="2"/>
  <c r="I17" i="2" s="1"/>
  <c r="M185" i="2" l="1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H2" i="7" l="1"/>
  <c r="H27" i="7" l="1"/>
  <c r="H26" i="7"/>
</calcChain>
</file>

<file path=xl/sharedStrings.xml><?xml version="1.0" encoding="utf-8"?>
<sst xmlns="http://schemas.openxmlformats.org/spreadsheetml/2006/main" count="102" uniqueCount="93">
  <si>
    <t>REPORT DATE:</t>
  </si>
  <si>
    <t>Report date should always be a Monday</t>
  </si>
  <si>
    <t>Property</t>
  </si>
  <si>
    <t>Kensington Place</t>
  </si>
  <si>
    <t>Date</t>
  </si>
  <si>
    <t>Units</t>
  </si>
  <si>
    <t>Models</t>
  </si>
  <si>
    <t>Office</t>
  </si>
  <si>
    <t>Analysis Start</t>
  </si>
  <si>
    <t>Location</t>
  </si>
  <si>
    <t>Greensboro, NC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</si>
  <si>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</si>
  <si>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</si>
  <si>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</si>
  <si>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</si>
  <si>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</si>
  <si>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</si>
  <si>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</si>
  <si>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</si>
  <si>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</si>
  <si>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</si>
  <si>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</si>
  <si>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</si>
  <si>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</si>
  <si>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</si>
  <si>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</si>
  <si>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</si>
  <si>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</si>
  <si>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</si>
  <si>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</si>
  <si>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</si>
  <si>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</si>
  <si>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</si>
  <si>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</si>
  <si>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</si>
  <si>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</si>
  <si>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</si>
  <si>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1B 1BA</t>
  </si>
  <si>
    <t>kpg1b1b</t>
  </si>
  <si>
    <t>1B 1BA Upgrade Granite</t>
  </si>
  <si>
    <t>kpg1b1bu</t>
  </si>
  <si>
    <t>2B 2BA</t>
  </si>
  <si>
    <t>kpg2b2b</t>
  </si>
  <si>
    <t xml:space="preserve">2B 2BA Upgrade </t>
  </si>
  <si>
    <t>kpg2b2bu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</si>
  <si>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</si>
  <si>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</si>
  <si>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</si>
  <si>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</si>
  <si>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</si>
  <si>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</si>
  <si>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</si>
  <si>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</si>
  <si>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</si>
  <si>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</si>
  <si>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</si>
  <si>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LEASING</t>
  </si>
  <si>
    <t>THIS WEEK</t>
  </si>
  <si>
    <t>LAST WEEK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</si>
  <si>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</si>
  <si>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</si>
  <si>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</si>
  <si>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</si>
  <si>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</si>
  <si>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</si>
  <si>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</si>
  <si>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</si>
  <si>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</si>
  <si>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</si>
  <si>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</si>
  <si>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</si>
  <si>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</si>
  <si>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</si>
  <si>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</si>
  <si>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</si>
  <si>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 xml:space="preserve">3 WEEKS AGO 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</si>
  <si>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</si>
  <si>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</si>
  <si>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</si>
  <si>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</si>
  <si>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</si>
  <si>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</si>
  <si>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</si>
  <si>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</si>
  <si>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BUDGET</t>
  </si>
  <si>
    <t>Net Rental Income</t>
  </si>
  <si>
    <t>Other Income</t>
  </si>
  <si>
    <t>Net Operating Income</t>
  </si>
  <si>
    <t>Routine Replacement</t>
  </si>
  <si>
    <t>NOI Net of CapEx</t>
  </si>
  <si>
    <t>LAST MONTH</t>
  </si>
  <si>
    <t>AUGUST</t>
  </si>
  <si>
    <t xml:space="preserve">LAST MONTH (JULY)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</si>
</sst>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;[Red]#,##0"/>
    <numFmt numFmtId="166" formatCode="mmm\ \-\ yyyy"/>
    <numFmt numFmtId="167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right"/>
    </xf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4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14" fillId="0" borderId="1" xfId="2" applyFont="1" applyFill="1" applyBorder="1" applyAlignment="1">
      <alignment horizontal="center"/>
    </xf>
    <xf numFmtId="44" fontId="4" fillId="2" borderId="0" xfId="2" applyFont="1" applyFill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0" applyNumberFormat="1"/>
    <xf numFmtId="44" fontId="17" fillId="0" borderId="1" xfId="2" applyFont="1" applyFill="1" applyBorder="1" applyAlignment="1">
      <alignment horizontal="center"/>
    </xf>
    <xf numFmtId="44" fontId="14" fillId="0" borderId="1" xfId="2" applyFont="1" applyFill="1" applyBorder="1" applyAlignment="1">
      <alignment horizontal="left"/>
    </xf>
    <xf numFmtId="9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0" fontId="0" fillId="0" borderId="4" xfId="0" applyBorder="1"/>
    <xf numFmtId="44" fontId="14" fillId="0" borderId="1" xfId="2" applyFont="1" applyFill="1" applyBorder="1"/>
    <xf numFmtId="0" fontId="14" fillId="0" borderId="1" xfId="0" applyFont="1" applyBorder="1"/>
    <xf numFmtId="44" fontId="17" fillId="0" borderId="6" xfId="2" applyFont="1" applyFill="1" applyBorder="1" applyAlignment="1">
      <alignment horizontal="center"/>
    </xf>
    <xf numFmtId="0" fontId="0" fillId="0" borderId="1" xfId="0" applyBorder="1" applyAlignment="1">
      <alignment wrapText="1"/>
    </xf>
    <xf numFmtId="167" fontId="4" fillId="2" borderId="1" xfId="4" applyNumberFormat="1" applyFont="1" applyFill="1" applyBorder="1"/>
    <xf numFmtId="167" fontId="4" fillId="0" borderId="0" xfId="4" applyNumberFormat="1" applyFont="1"/>
    <xf numFmtId="0" fontId="8" fillId="3" borderId="8" xfId="0" applyFont="1" applyFill="1" applyBorder="1" applyAlignment="1">
      <alignment horizontal="left"/>
    </xf>
    <xf numFmtId="0" fontId="0" fillId="3" borderId="9" xfId="0" applyFill="1" applyBorder="1"/>
    <xf numFmtId="0" fontId="6" fillId="3" borderId="9" xfId="0" applyFont="1" applyFill="1" applyBorder="1"/>
    <xf numFmtId="0" fontId="8" fillId="3" borderId="10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2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/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64" fontId="11" fillId="4" borderId="14" xfId="1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center" wrapText="1"/>
    </xf>
    <xf numFmtId="0" fontId="0" fillId="0" borderId="16" xfId="0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right" vertical="center"/>
    </xf>
    <xf numFmtId="166" fontId="19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3" fillId="3" borderId="11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3" fillId="3" borderId="21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14" fillId="0" borderId="17" xfId="0" applyFont="1" applyBorder="1"/>
    <xf numFmtId="0" fontId="17" fillId="0" borderId="22" xfId="0" applyFont="1" applyBorder="1" applyAlignment="1">
      <alignment horizontal="left"/>
    </xf>
    <xf numFmtId="0" fontId="18" fillId="0" borderId="21" xfId="0" applyFont="1" applyBorder="1"/>
    <xf numFmtId="167" fontId="4" fillId="0" borderId="1" xfId="4" applyNumberFormat="1" applyFont="1" applyBorder="1"/>
    <xf numFmtId="164" fontId="9" fillId="2" borderId="1" xfId="1" applyNumberFormat="1" applyFont="1" applyFill="1" applyBorder="1" applyAlignment="1">
      <alignment horizontal="center"/>
    </xf>
    <xf numFmtId="1" fontId="12" fillId="5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5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10" fontId="12" fillId="5" borderId="14" xfId="1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1" fontId="12" fillId="5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0" fontId="12" fillId="5" borderId="3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5" xfId="4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5">
    <cellStyle name="Comma" xfId="4" builtinId="3"/>
    <cellStyle name="Currency" xfId="2" builtinId="4"/>
    <cellStyle name="Normal" xfId="0" builtinId="0"/>
    <cellStyle name="Normal 2" xfId="3" xr:uid="{00000000-0005-0000-0000-000003000000}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0000FF"/>
      <color rgb="FF86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Occupancy!$N$52:$N$300</c:f>
              <c:numCache>
                <c:formatCode>m/d/yyyy</c:formatCode>
                <c:ptCount val="249"/>
                <c:pt idx="0">
                  <c:v>44571</c:v>
                </c:pt>
                <c:pt idx="1">
                  <c:v>44578</c:v>
                </c:pt>
                <c:pt idx="2">
                  <c:v>44585</c:v>
                </c:pt>
                <c:pt idx="3">
                  <c:v>44592</c:v>
                </c:pt>
                <c:pt idx="4">
                  <c:v>44599</c:v>
                </c:pt>
                <c:pt idx="5">
                  <c:v>44606</c:v>
                </c:pt>
                <c:pt idx="6">
                  <c:v>44613</c:v>
                </c:pt>
                <c:pt idx="7">
                  <c:v>44620</c:v>
                </c:pt>
                <c:pt idx="8">
                  <c:v>44627</c:v>
                </c:pt>
                <c:pt idx="9">
                  <c:v>44634</c:v>
                </c:pt>
                <c:pt idx="10">
                  <c:v>44641</c:v>
                </c:pt>
                <c:pt idx="11">
                  <c:v>44648</c:v>
                </c:pt>
                <c:pt idx="12">
                  <c:v>44655</c:v>
                </c:pt>
                <c:pt idx="13">
                  <c:v>44662</c:v>
                </c:pt>
                <c:pt idx="14">
                  <c:v>44669</c:v>
                </c:pt>
                <c:pt idx="15">
                  <c:v>44676</c:v>
                </c:pt>
                <c:pt idx="16">
                  <c:v>44683</c:v>
                </c:pt>
                <c:pt idx="17">
                  <c:v>44690</c:v>
                </c:pt>
                <c:pt idx="18">
                  <c:v>44697</c:v>
                </c:pt>
                <c:pt idx="19">
                  <c:v>44704</c:v>
                </c:pt>
                <c:pt idx="20">
                  <c:v>44711</c:v>
                </c:pt>
                <c:pt idx="21">
                  <c:v>44718</c:v>
                </c:pt>
                <c:pt idx="22">
                  <c:v>44725</c:v>
                </c:pt>
                <c:pt idx="23">
                  <c:v>44732</c:v>
                </c:pt>
                <c:pt idx="24">
                  <c:v>44739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44781</c:v>
                </c:pt>
                <c:pt idx="29">
                  <c:v>44788</c:v>
                </c:pt>
                <c:pt idx="30">
                  <c:v>44795</c:v>
                </c:pt>
                <c:pt idx="31">
                  <c:v>44802</c:v>
                </c:pt>
                <c:pt idx="32">
                  <c:v>44810</c:v>
                </c:pt>
                <c:pt idx="33">
                  <c:v>44816</c:v>
                </c:pt>
                <c:pt idx="34">
                  <c:v>44823</c:v>
                </c:pt>
                <c:pt idx="35">
                  <c:v>44830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44935</c:v>
                </c:pt>
                <c:pt idx="47">
                  <c:v>44942</c:v>
                </c:pt>
                <c:pt idx="48">
                  <c:v>44949</c:v>
                </c:pt>
                <c:pt idx="49">
                  <c:v>44956</c:v>
                </c:pt>
                <c:pt idx="50">
                  <c:v>44963</c:v>
                </c:pt>
                <c:pt idx="51">
                  <c:v>44970</c:v>
                </c:pt>
                <c:pt idx="52">
                  <c:v>44977</c:v>
                </c:pt>
                <c:pt idx="53">
                  <c:v>44984</c:v>
                </c:pt>
                <c:pt idx="54">
                  <c:v>44991</c:v>
                </c:pt>
                <c:pt idx="55">
                  <c:v>44998</c:v>
                </c:pt>
                <c:pt idx="56">
                  <c:v>45005</c:v>
                </c:pt>
                <c:pt idx="57">
                  <c:v>45012</c:v>
                </c:pt>
                <c:pt idx="58">
                  <c:v>45019</c:v>
                </c:pt>
                <c:pt idx="59">
                  <c:v>45026</c:v>
                </c:pt>
                <c:pt idx="60">
                  <c:v>45033</c:v>
                </c:pt>
                <c:pt idx="61">
                  <c:v>45040</c:v>
                </c:pt>
                <c:pt idx="62">
                  <c:v>45047</c:v>
                </c:pt>
                <c:pt idx="63">
                  <c:v>45054</c:v>
                </c:pt>
                <c:pt idx="64">
                  <c:v>45061</c:v>
                </c:pt>
                <c:pt idx="65">
                  <c:v>45068</c:v>
                </c:pt>
                <c:pt idx="66">
                  <c:v>45075</c:v>
                </c:pt>
                <c:pt idx="67">
                  <c:v>45082</c:v>
                </c:pt>
                <c:pt idx="68">
                  <c:v>45089</c:v>
                </c:pt>
                <c:pt idx="69">
                  <c:v>45096</c:v>
                </c:pt>
                <c:pt idx="70">
                  <c:v>45103</c:v>
                </c:pt>
                <c:pt idx="71">
                  <c:v>45110</c:v>
                </c:pt>
                <c:pt idx="72">
                  <c:v>45117</c:v>
                </c:pt>
                <c:pt idx="73">
                  <c:v>45124</c:v>
                </c:pt>
                <c:pt idx="74">
                  <c:v>45131</c:v>
                </c:pt>
                <c:pt idx="75">
                  <c:v>45138</c:v>
                </c:pt>
                <c:pt idx="76">
                  <c:v>45145</c:v>
                </c:pt>
                <c:pt idx="77">
                  <c:v>45152</c:v>
                </c:pt>
                <c:pt idx="78">
                  <c:v>45159</c:v>
                </c:pt>
                <c:pt idx="79">
                  <c:v>45166</c:v>
                </c:pt>
                <c:pt idx="80">
                  <c:v>45173</c:v>
                </c:pt>
                <c:pt idx="81">
                  <c:v>45180</c:v>
                </c:pt>
                <c:pt idx="82">
                  <c:v>45187</c:v>
                </c:pt>
                <c:pt idx="83">
                  <c:v>45194</c:v>
                </c:pt>
                <c:pt idx="84">
                  <c:v>45201</c:v>
                </c:pt>
                <c:pt idx="85">
                  <c:v>45208</c:v>
                </c:pt>
                <c:pt idx="86">
                  <c:v>45215</c:v>
                </c:pt>
                <c:pt idx="87">
                  <c:v>45222</c:v>
                </c:pt>
                <c:pt idx="88">
                  <c:v>45229</c:v>
                </c:pt>
                <c:pt idx="89">
                  <c:v>45236</c:v>
                </c:pt>
                <c:pt idx="90">
                  <c:v>45243</c:v>
                </c:pt>
                <c:pt idx="91">
                  <c:v>45250</c:v>
                </c:pt>
                <c:pt idx="92">
                  <c:v>45257</c:v>
                </c:pt>
                <c:pt idx="93">
                  <c:v>45264</c:v>
                </c:pt>
                <c:pt idx="94">
                  <c:v>45271</c:v>
                </c:pt>
                <c:pt idx="95">
                  <c:v>45278</c:v>
                </c:pt>
                <c:pt idx="96">
                  <c:v>45285</c:v>
                </c:pt>
                <c:pt idx="97">
                  <c:v>45292</c:v>
                </c:pt>
                <c:pt idx="98">
                  <c:v>45299</c:v>
                </c:pt>
                <c:pt idx="99">
                  <c:v>45306</c:v>
                </c:pt>
                <c:pt idx="100">
                  <c:v>45313</c:v>
                </c:pt>
                <c:pt idx="101">
                  <c:v>45320</c:v>
                </c:pt>
                <c:pt idx="102">
                  <c:v>45327</c:v>
                </c:pt>
                <c:pt idx="103">
                  <c:v>45334</c:v>
                </c:pt>
                <c:pt idx="104">
                  <c:v>45341</c:v>
                </c:pt>
                <c:pt idx="105">
                  <c:v>45348</c:v>
                </c:pt>
                <c:pt idx="106">
                  <c:v>45355</c:v>
                </c:pt>
                <c:pt idx="107">
                  <c:v>45362</c:v>
                </c:pt>
                <c:pt idx="108">
                  <c:v>45369</c:v>
                </c:pt>
                <c:pt idx="109">
                  <c:v>45376</c:v>
                </c:pt>
                <c:pt idx="110">
                  <c:v>45383</c:v>
                </c:pt>
                <c:pt idx="111">
                  <c:v>45390</c:v>
                </c:pt>
                <c:pt idx="112">
                  <c:v>45397</c:v>
                </c:pt>
                <c:pt idx="113">
                  <c:v>45404</c:v>
                </c:pt>
                <c:pt idx="114">
                  <c:v>45411</c:v>
                </c:pt>
                <c:pt idx="115">
                  <c:v>45418</c:v>
                </c:pt>
                <c:pt idx="116">
                  <c:v>45425</c:v>
                </c:pt>
                <c:pt idx="117">
                  <c:v>45432</c:v>
                </c:pt>
                <c:pt idx="118">
                  <c:v>45439</c:v>
                </c:pt>
                <c:pt idx="119">
                  <c:v>45446</c:v>
                </c:pt>
                <c:pt idx="120">
                  <c:v>45453</c:v>
                </c:pt>
                <c:pt idx="121">
                  <c:v>45460</c:v>
                </c:pt>
                <c:pt idx="122">
                  <c:v>45467</c:v>
                </c:pt>
                <c:pt idx="123">
                  <c:v>45474</c:v>
                </c:pt>
                <c:pt idx="124">
                  <c:v>45481</c:v>
                </c:pt>
                <c:pt idx="125">
                  <c:v>45488</c:v>
                </c:pt>
                <c:pt idx="126">
                  <c:v>45495</c:v>
                </c:pt>
                <c:pt idx="127">
                  <c:v>45502</c:v>
                </c:pt>
                <c:pt idx="128">
                  <c:v>45509</c:v>
                </c:pt>
                <c:pt idx="129">
                  <c:v>45516</c:v>
                </c:pt>
                <c:pt idx="130">
                  <c:v>45523</c:v>
                </c:pt>
                <c:pt idx="131">
                  <c:v>45530</c:v>
                </c:pt>
                <c:pt idx="132">
                  <c:v>45537</c:v>
                </c:pt>
                <c:pt idx="133">
                  <c:v>45544</c:v>
                </c:pt>
                <c:pt idx="134">
                  <c:v>45551</c:v>
                </c:pt>
                <c:pt idx="135">
                  <c:v>45558</c:v>
                </c:pt>
                <c:pt idx="136">
                  <c:v>45565</c:v>
                </c:pt>
                <c:pt idx="137">
                  <c:v>45572</c:v>
                </c:pt>
                <c:pt idx="138">
                  <c:v>45579</c:v>
                </c:pt>
                <c:pt idx="139">
                  <c:v>45586</c:v>
                </c:pt>
                <c:pt idx="140">
                  <c:v>45593</c:v>
                </c:pt>
                <c:pt idx="141">
                  <c:v>45600</c:v>
                </c:pt>
                <c:pt idx="142">
                  <c:v>45607</c:v>
                </c:pt>
                <c:pt idx="143">
                  <c:v>45614</c:v>
                </c:pt>
                <c:pt idx="144">
                  <c:v>45621</c:v>
                </c:pt>
                <c:pt idx="145">
                  <c:v>45628</c:v>
                </c:pt>
                <c:pt idx="146">
                  <c:v>45635</c:v>
                </c:pt>
                <c:pt idx="147">
                  <c:v>45642</c:v>
                </c:pt>
                <c:pt idx="148">
                  <c:v>45649</c:v>
                </c:pt>
                <c:pt idx="149">
                  <c:v>45656</c:v>
                </c:pt>
                <c:pt idx="150">
                  <c:v>45663</c:v>
                </c:pt>
                <c:pt idx="151">
                  <c:v>45670</c:v>
                </c:pt>
                <c:pt idx="152">
                  <c:v>45677</c:v>
                </c:pt>
                <c:pt idx="153">
                  <c:v>45684</c:v>
                </c:pt>
                <c:pt idx="154">
                  <c:v>45691</c:v>
                </c:pt>
                <c:pt idx="155">
                  <c:v>45698</c:v>
                </c:pt>
                <c:pt idx="156">
                  <c:v>45705</c:v>
                </c:pt>
                <c:pt idx="157">
                  <c:v>45712</c:v>
                </c:pt>
                <c:pt idx="158">
                  <c:v>45719</c:v>
                </c:pt>
                <c:pt idx="159">
                  <c:v>45726</c:v>
                </c:pt>
                <c:pt idx="160">
                  <c:v>45733</c:v>
                </c:pt>
                <c:pt idx="161">
                  <c:v>45740</c:v>
                </c:pt>
                <c:pt idx="162">
                  <c:v>45747</c:v>
                </c:pt>
                <c:pt idx="163">
                  <c:v>45754</c:v>
                </c:pt>
                <c:pt idx="164">
                  <c:v>45761</c:v>
                </c:pt>
                <c:pt idx="165">
                  <c:v>45768</c:v>
                </c:pt>
                <c:pt idx="166">
                  <c:v>45775</c:v>
                </c:pt>
                <c:pt idx="167">
                  <c:v>45782</c:v>
                </c:pt>
                <c:pt idx="168">
                  <c:v>45789</c:v>
                </c:pt>
                <c:pt idx="169">
                  <c:v>45431</c:v>
                </c:pt>
                <c:pt idx="170">
                  <c:v>45803</c:v>
                </c:pt>
                <c:pt idx="171">
                  <c:v>45810</c:v>
                </c:pt>
                <c:pt idx="172">
                  <c:v>45817</c:v>
                </c:pt>
                <c:pt idx="173">
                  <c:v>45824</c:v>
                </c:pt>
                <c:pt idx="174">
                  <c:v>45831</c:v>
                </c:pt>
                <c:pt idx="175">
                  <c:v>45838</c:v>
                </c:pt>
                <c:pt idx="176">
                  <c:v>45845</c:v>
                </c:pt>
                <c:pt idx="177">
                  <c:v>45852</c:v>
                </c:pt>
                <c:pt idx="178">
                  <c:v>45859</c:v>
                </c:pt>
                <c:pt idx="179">
                  <c:v>45866</c:v>
                </c:pt>
                <c:pt idx="180">
                  <c:v>45873</c:v>
                </c:pt>
                <c:pt idx="181">
                  <c:v>45880</c:v>
                </c:pt>
                <c:pt idx="182">
                  <c:v>45911</c:v>
                </c:pt>
              </c:numCache>
            </c:numRef>
          </c:cat>
          <c:val>
            <c:numRef>
              <c:f>Occupancy!$Q$52:$Q$300</c:f>
              <c:numCache>
                <c:formatCode>0.00%</c:formatCode>
                <c:ptCount val="249"/>
                <c:pt idx="0">
                  <c:v>0.98440000000000005</c:v>
                </c:pt>
                <c:pt idx="1">
                  <c:v>0.98440000000000005</c:v>
                </c:pt>
                <c:pt idx="2">
                  <c:v>0.98440000000000005</c:v>
                </c:pt>
                <c:pt idx="3">
                  <c:v>0.98440000000000005</c:v>
                </c:pt>
                <c:pt idx="4">
                  <c:v>0.96879999999999999</c:v>
                </c:pt>
                <c:pt idx="5">
                  <c:v>0.96879999999999999</c:v>
                </c:pt>
                <c:pt idx="6">
                  <c:v>0.98440000000000005</c:v>
                </c:pt>
                <c:pt idx="7">
                  <c:v>0.98440000000000005</c:v>
                </c:pt>
                <c:pt idx="8">
                  <c:v>0.96089999999999998</c:v>
                </c:pt>
                <c:pt idx="9">
                  <c:v>0.96879999999999999</c:v>
                </c:pt>
                <c:pt idx="10">
                  <c:v>0.97660000000000002</c:v>
                </c:pt>
                <c:pt idx="11">
                  <c:v>0.98440000000000005</c:v>
                </c:pt>
                <c:pt idx="12">
                  <c:v>0.94530000000000003</c:v>
                </c:pt>
                <c:pt idx="13">
                  <c:v>0.94530000000000003</c:v>
                </c:pt>
                <c:pt idx="14">
                  <c:v>0.94530000000000003</c:v>
                </c:pt>
                <c:pt idx="15">
                  <c:v>0.94530000000000003</c:v>
                </c:pt>
                <c:pt idx="16">
                  <c:v>0.94530000000000003</c:v>
                </c:pt>
                <c:pt idx="17">
                  <c:v>0.95309999999999995</c:v>
                </c:pt>
                <c:pt idx="18">
                  <c:v>0.96879999999999999</c:v>
                </c:pt>
                <c:pt idx="19">
                  <c:v>0.96879999999999999</c:v>
                </c:pt>
                <c:pt idx="20">
                  <c:v>0.96879999999999999</c:v>
                </c:pt>
                <c:pt idx="21">
                  <c:v>0.96879999999999999</c:v>
                </c:pt>
                <c:pt idx="22">
                  <c:v>0.98440000000000005</c:v>
                </c:pt>
                <c:pt idx="23">
                  <c:v>0.97660000000000002</c:v>
                </c:pt>
                <c:pt idx="24">
                  <c:v>0.97660000000000002</c:v>
                </c:pt>
                <c:pt idx="25">
                  <c:v>0.99219999999999997</c:v>
                </c:pt>
                <c:pt idx="26">
                  <c:v>0.98440000000000005</c:v>
                </c:pt>
                <c:pt idx="27">
                  <c:v>0.97660000000000002</c:v>
                </c:pt>
                <c:pt idx="28">
                  <c:v>0.96089999999999998</c:v>
                </c:pt>
                <c:pt idx="29">
                  <c:v>0.95309999999999995</c:v>
                </c:pt>
                <c:pt idx="30">
                  <c:v>0.97660000000000002</c:v>
                </c:pt>
                <c:pt idx="31">
                  <c:v>0.96089999999999998</c:v>
                </c:pt>
                <c:pt idx="32">
                  <c:v>0.99219999999999997</c:v>
                </c:pt>
                <c:pt idx="33">
                  <c:v>0.99219999999999997</c:v>
                </c:pt>
                <c:pt idx="34">
                  <c:v>0.98429999999999995</c:v>
                </c:pt>
                <c:pt idx="35">
                  <c:v>0.97660000000000002</c:v>
                </c:pt>
                <c:pt idx="36">
                  <c:v>0.99219999999999997</c:v>
                </c:pt>
                <c:pt idx="37">
                  <c:v>0.98440000000000005</c:v>
                </c:pt>
                <c:pt idx="38">
                  <c:v>0.98440000000000005</c:v>
                </c:pt>
                <c:pt idx="39">
                  <c:v>0.98440000000000005</c:v>
                </c:pt>
                <c:pt idx="40">
                  <c:v>0.98429999999999995</c:v>
                </c:pt>
                <c:pt idx="41">
                  <c:v>0.96879999999999999</c:v>
                </c:pt>
                <c:pt idx="42">
                  <c:v>0.95309999999999995</c:v>
                </c:pt>
                <c:pt idx="43">
                  <c:v>0.94530000000000003</c:v>
                </c:pt>
                <c:pt idx="44">
                  <c:v>0.9375</c:v>
                </c:pt>
                <c:pt idx="45">
                  <c:v>0.94530000000000003</c:v>
                </c:pt>
                <c:pt idx="46">
                  <c:v>0.89839999999999998</c:v>
                </c:pt>
                <c:pt idx="47">
                  <c:v>0.92969999999999997</c:v>
                </c:pt>
                <c:pt idx="48">
                  <c:v>0.90620000000000001</c:v>
                </c:pt>
                <c:pt idx="49">
                  <c:v>0.89839999999999998</c:v>
                </c:pt>
                <c:pt idx="50">
                  <c:v>0.88280000000000003</c:v>
                </c:pt>
                <c:pt idx="51">
                  <c:v>0.88280000000000003</c:v>
                </c:pt>
                <c:pt idx="52">
                  <c:v>0.89059999999999995</c:v>
                </c:pt>
                <c:pt idx="53">
                  <c:v>0.88280000000000003</c:v>
                </c:pt>
                <c:pt idx="54">
                  <c:v>0.89059999999999995</c:v>
                </c:pt>
                <c:pt idx="55">
                  <c:v>0.89059999999999995</c:v>
                </c:pt>
                <c:pt idx="56">
                  <c:v>0.90620000000000001</c:v>
                </c:pt>
                <c:pt idx="57">
                  <c:v>0.89059999999999995</c:v>
                </c:pt>
                <c:pt idx="58">
                  <c:v>0.92190000000000005</c:v>
                </c:pt>
                <c:pt idx="59">
                  <c:v>0.91410000000000002</c:v>
                </c:pt>
                <c:pt idx="60">
                  <c:v>0.91410000000000002</c:v>
                </c:pt>
                <c:pt idx="61">
                  <c:v>0.91410000000000002</c:v>
                </c:pt>
                <c:pt idx="62">
                  <c:v>0.92190000000000005</c:v>
                </c:pt>
                <c:pt idx="63">
                  <c:v>0.90620000000000001</c:v>
                </c:pt>
                <c:pt idx="64">
                  <c:v>0.89839999999999998</c:v>
                </c:pt>
                <c:pt idx="65">
                  <c:v>0.875</c:v>
                </c:pt>
                <c:pt idx="66">
                  <c:v>0.88280000000000003</c:v>
                </c:pt>
                <c:pt idx="67">
                  <c:v>0.875</c:v>
                </c:pt>
                <c:pt idx="68">
                  <c:v>0.9194</c:v>
                </c:pt>
                <c:pt idx="69">
                  <c:v>0.91400000000000003</c:v>
                </c:pt>
                <c:pt idx="70">
                  <c:v>0.91410000000000002</c:v>
                </c:pt>
                <c:pt idx="71">
                  <c:v>0.90620000000000001</c:v>
                </c:pt>
                <c:pt idx="72">
                  <c:v>0.91410000000000002</c:v>
                </c:pt>
                <c:pt idx="73">
                  <c:v>0.92190000000000005</c:v>
                </c:pt>
                <c:pt idx="74">
                  <c:v>0.9375</c:v>
                </c:pt>
                <c:pt idx="75">
                  <c:v>0.92969999999999997</c:v>
                </c:pt>
                <c:pt idx="76">
                  <c:v>0.94530000000000003</c:v>
                </c:pt>
                <c:pt idx="77">
                  <c:v>0.94499999999999995</c:v>
                </c:pt>
                <c:pt idx="78">
                  <c:v>0.9375</c:v>
                </c:pt>
                <c:pt idx="79">
                  <c:v>0.9375</c:v>
                </c:pt>
                <c:pt idx="80">
                  <c:v>0.94530000000000003</c:v>
                </c:pt>
                <c:pt idx="81">
                  <c:v>0.9375</c:v>
                </c:pt>
                <c:pt idx="82">
                  <c:v>0.95309999999999995</c:v>
                </c:pt>
                <c:pt idx="83">
                  <c:v>0.96879999999999999</c:v>
                </c:pt>
                <c:pt idx="84">
                  <c:v>0.95309999999999995</c:v>
                </c:pt>
                <c:pt idx="85">
                  <c:v>0.95309999999999995</c:v>
                </c:pt>
                <c:pt idx="86">
                  <c:v>0.94530000000000003</c:v>
                </c:pt>
                <c:pt idx="87">
                  <c:v>0.94530000000000003</c:v>
                </c:pt>
                <c:pt idx="88">
                  <c:v>0.94530000000000003</c:v>
                </c:pt>
                <c:pt idx="89">
                  <c:v>0.94530000000000003</c:v>
                </c:pt>
                <c:pt idx="90">
                  <c:v>0.94530000000000003</c:v>
                </c:pt>
                <c:pt idx="91">
                  <c:v>0.94530000000000003</c:v>
                </c:pt>
                <c:pt idx="92">
                  <c:v>0.94530000000000003</c:v>
                </c:pt>
                <c:pt idx="93">
                  <c:v>0.94530000000000003</c:v>
                </c:pt>
                <c:pt idx="94">
                  <c:v>0.92969999999999997</c:v>
                </c:pt>
                <c:pt idx="95">
                  <c:v>0.91410000000000002</c:v>
                </c:pt>
                <c:pt idx="96">
                  <c:v>0.92190000000000005</c:v>
                </c:pt>
                <c:pt idx="97">
                  <c:v>0.92969999999999997</c:v>
                </c:pt>
                <c:pt idx="98">
                  <c:v>0.9375</c:v>
                </c:pt>
                <c:pt idx="99">
                  <c:v>0.9375</c:v>
                </c:pt>
                <c:pt idx="100">
                  <c:v>0.9375</c:v>
                </c:pt>
                <c:pt idx="101">
                  <c:v>0.92969999999999997</c:v>
                </c:pt>
                <c:pt idx="102">
                  <c:v>0.92190000000000005</c:v>
                </c:pt>
                <c:pt idx="103">
                  <c:v>0.90620000000000001</c:v>
                </c:pt>
                <c:pt idx="104">
                  <c:v>0.92190000000000005</c:v>
                </c:pt>
                <c:pt idx="105">
                  <c:v>0.92969999999999997</c:v>
                </c:pt>
                <c:pt idx="106">
                  <c:v>0.9375</c:v>
                </c:pt>
                <c:pt idx="107">
                  <c:v>0.92969999999999997</c:v>
                </c:pt>
                <c:pt idx="108">
                  <c:v>0.94530000000000003</c:v>
                </c:pt>
                <c:pt idx="109">
                  <c:v>0.95309999999999995</c:v>
                </c:pt>
                <c:pt idx="110">
                  <c:v>0.96089999999999998</c:v>
                </c:pt>
                <c:pt idx="111">
                  <c:v>0.96089999999999998</c:v>
                </c:pt>
                <c:pt idx="112">
                  <c:v>0.95309999999999995</c:v>
                </c:pt>
                <c:pt idx="113">
                  <c:v>0.96879999999999999</c:v>
                </c:pt>
                <c:pt idx="114">
                  <c:v>0.97660000000000002</c:v>
                </c:pt>
                <c:pt idx="115">
                  <c:v>0.96879999999999999</c:v>
                </c:pt>
                <c:pt idx="116">
                  <c:v>0.95309999999999995</c:v>
                </c:pt>
                <c:pt idx="117">
                  <c:v>0.96089999999999998</c:v>
                </c:pt>
                <c:pt idx="118">
                  <c:v>0.96089999999999998</c:v>
                </c:pt>
                <c:pt idx="119">
                  <c:v>0.96089999999999998</c:v>
                </c:pt>
                <c:pt idx="120">
                  <c:v>0.94530000000000003</c:v>
                </c:pt>
                <c:pt idx="121">
                  <c:v>0.95309999999999995</c:v>
                </c:pt>
                <c:pt idx="122">
                  <c:v>0.96089999999999998</c:v>
                </c:pt>
                <c:pt idx="123">
                  <c:v>0.96089999999999998</c:v>
                </c:pt>
                <c:pt idx="124">
                  <c:v>0.95309999999999995</c:v>
                </c:pt>
                <c:pt idx="125">
                  <c:v>0.95309999999999995</c:v>
                </c:pt>
                <c:pt idx="126">
                  <c:v>0.9375</c:v>
                </c:pt>
                <c:pt idx="127">
                  <c:v>0.92190000000000005</c:v>
                </c:pt>
                <c:pt idx="128">
                  <c:v>0.90620000000000001</c:v>
                </c:pt>
                <c:pt idx="129">
                  <c:v>0.92969999999999997</c:v>
                </c:pt>
                <c:pt idx="130">
                  <c:v>0.94530000000000003</c:v>
                </c:pt>
                <c:pt idx="131">
                  <c:v>0.9375</c:v>
                </c:pt>
                <c:pt idx="132">
                  <c:v>0.94530000000000003</c:v>
                </c:pt>
                <c:pt idx="133">
                  <c:v>0.95309999999999995</c:v>
                </c:pt>
                <c:pt idx="134">
                  <c:v>0.9375</c:v>
                </c:pt>
                <c:pt idx="135">
                  <c:v>0.94530000000000003</c:v>
                </c:pt>
                <c:pt idx="136">
                  <c:v>0.92190000000000005</c:v>
                </c:pt>
                <c:pt idx="137">
                  <c:v>0.94530000000000003</c:v>
                </c:pt>
                <c:pt idx="138">
                  <c:v>0.94530000000000003</c:v>
                </c:pt>
                <c:pt idx="139">
                  <c:v>0.92969999999999997</c:v>
                </c:pt>
                <c:pt idx="140">
                  <c:v>0.92969999999999997</c:v>
                </c:pt>
                <c:pt idx="141">
                  <c:v>0.92190000000000005</c:v>
                </c:pt>
                <c:pt idx="142">
                  <c:v>0.92190000000000005</c:v>
                </c:pt>
                <c:pt idx="143">
                  <c:v>0.92190000000000005</c:v>
                </c:pt>
                <c:pt idx="144">
                  <c:v>0.91410000000000002</c:v>
                </c:pt>
                <c:pt idx="145">
                  <c:v>0.92190000000000005</c:v>
                </c:pt>
                <c:pt idx="146">
                  <c:v>0.91410000000000002</c:v>
                </c:pt>
                <c:pt idx="147">
                  <c:v>0.92190000000000005</c:v>
                </c:pt>
                <c:pt idx="148">
                  <c:v>0.92190000000000005</c:v>
                </c:pt>
                <c:pt idx="149">
                  <c:v>0.92190000000000005</c:v>
                </c:pt>
                <c:pt idx="150">
                  <c:v>0.92969999999999997</c:v>
                </c:pt>
                <c:pt idx="151">
                  <c:v>0.92969999999999997</c:v>
                </c:pt>
                <c:pt idx="152">
                  <c:v>0.92969999999999997</c:v>
                </c:pt>
                <c:pt idx="153">
                  <c:v>0.9375</c:v>
                </c:pt>
                <c:pt idx="154">
                  <c:v>0.92969999999999997</c:v>
                </c:pt>
                <c:pt idx="155">
                  <c:v>0.92969999999999997</c:v>
                </c:pt>
                <c:pt idx="156">
                  <c:v>0.9375</c:v>
                </c:pt>
                <c:pt idx="157">
                  <c:v>0.92959999999999998</c:v>
                </c:pt>
                <c:pt idx="158">
                  <c:v>0.9375</c:v>
                </c:pt>
                <c:pt idx="159">
                  <c:v>0.9375</c:v>
                </c:pt>
                <c:pt idx="160">
                  <c:v>0.9375</c:v>
                </c:pt>
                <c:pt idx="161">
                  <c:v>0.91410000000000002</c:v>
                </c:pt>
                <c:pt idx="162">
                  <c:v>0.90620000000000001</c:v>
                </c:pt>
                <c:pt idx="163">
                  <c:v>0.90620000000000001</c:v>
                </c:pt>
                <c:pt idx="164">
                  <c:v>0.92190000000000005</c:v>
                </c:pt>
                <c:pt idx="165">
                  <c:v>0.92969999999999997</c:v>
                </c:pt>
                <c:pt idx="166">
                  <c:v>0.91410000000000002</c:v>
                </c:pt>
                <c:pt idx="167">
                  <c:v>0.91410000000000002</c:v>
                </c:pt>
                <c:pt idx="168">
                  <c:v>0.89839999999999998</c:v>
                </c:pt>
                <c:pt idx="169">
                  <c:v>0.91410000000000002</c:v>
                </c:pt>
                <c:pt idx="170">
                  <c:v>0.92190000000000005</c:v>
                </c:pt>
                <c:pt idx="171">
                  <c:v>0.92969999999999997</c:v>
                </c:pt>
                <c:pt idx="172">
                  <c:v>0.94530000000000003</c:v>
                </c:pt>
                <c:pt idx="173">
                  <c:v>0.95309999999999995</c:v>
                </c:pt>
                <c:pt idx="174">
                  <c:v>0.95309999999999995</c:v>
                </c:pt>
                <c:pt idx="175">
                  <c:v>0.94530000000000003</c:v>
                </c:pt>
                <c:pt idx="176">
                  <c:v>0.92969999999999997</c:v>
                </c:pt>
                <c:pt idx="177">
                  <c:v>0.9375</c:v>
                </c:pt>
                <c:pt idx="178">
                  <c:v>0.95309999999999995</c:v>
                </c:pt>
                <c:pt idx="179">
                  <c:v>0.94530000000000003</c:v>
                </c:pt>
                <c:pt idx="180">
                  <c:v>0.96879999999999999</c:v>
                </c:pt>
                <c:pt idx="181">
                  <c:v>0.96879999999999999</c:v>
                </c:pt>
                <c:pt idx="182">
                  <c:v>0.96098749999999999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Occupancy!$N$52:$N$300</c:f>
              <c:numCache>
                <c:formatCode>m/d/yyyy</c:formatCode>
                <c:ptCount val="249"/>
                <c:pt idx="0">
                  <c:v>44571</c:v>
                </c:pt>
                <c:pt idx="1">
                  <c:v>44578</c:v>
                </c:pt>
                <c:pt idx="2">
                  <c:v>44585</c:v>
                </c:pt>
                <c:pt idx="3">
                  <c:v>44592</c:v>
                </c:pt>
                <c:pt idx="4">
                  <c:v>44599</c:v>
                </c:pt>
                <c:pt idx="5">
                  <c:v>44606</c:v>
                </c:pt>
                <c:pt idx="6">
                  <c:v>44613</c:v>
                </c:pt>
                <c:pt idx="7">
                  <c:v>44620</c:v>
                </c:pt>
                <c:pt idx="8">
                  <c:v>44627</c:v>
                </c:pt>
                <c:pt idx="9">
                  <c:v>44634</c:v>
                </c:pt>
                <c:pt idx="10">
                  <c:v>44641</c:v>
                </c:pt>
                <c:pt idx="11">
                  <c:v>44648</c:v>
                </c:pt>
                <c:pt idx="12">
                  <c:v>44655</c:v>
                </c:pt>
                <c:pt idx="13">
                  <c:v>44662</c:v>
                </c:pt>
                <c:pt idx="14">
                  <c:v>44669</c:v>
                </c:pt>
                <c:pt idx="15">
                  <c:v>44676</c:v>
                </c:pt>
                <c:pt idx="16">
                  <c:v>44683</c:v>
                </c:pt>
                <c:pt idx="17">
                  <c:v>44690</c:v>
                </c:pt>
                <c:pt idx="18">
                  <c:v>44697</c:v>
                </c:pt>
                <c:pt idx="19">
                  <c:v>44704</c:v>
                </c:pt>
                <c:pt idx="20">
                  <c:v>44711</c:v>
                </c:pt>
                <c:pt idx="21">
                  <c:v>44718</c:v>
                </c:pt>
                <c:pt idx="22">
                  <c:v>44725</c:v>
                </c:pt>
                <c:pt idx="23">
                  <c:v>44732</c:v>
                </c:pt>
                <c:pt idx="24">
                  <c:v>44739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44781</c:v>
                </c:pt>
                <c:pt idx="29">
                  <c:v>44788</c:v>
                </c:pt>
                <c:pt idx="30">
                  <c:v>44795</c:v>
                </c:pt>
                <c:pt idx="31">
                  <c:v>44802</c:v>
                </c:pt>
                <c:pt idx="32">
                  <c:v>44810</c:v>
                </c:pt>
                <c:pt idx="33">
                  <c:v>44816</c:v>
                </c:pt>
                <c:pt idx="34">
                  <c:v>44823</c:v>
                </c:pt>
                <c:pt idx="35">
                  <c:v>44830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44935</c:v>
                </c:pt>
                <c:pt idx="47">
                  <c:v>44942</c:v>
                </c:pt>
                <c:pt idx="48">
                  <c:v>44949</c:v>
                </c:pt>
                <c:pt idx="49">
                  <c:v>44956</c:v>
                </c:pt>
                <c:pt idx="50">
                  <c:v>44963</c:v>
                </c:pt>
                <c:pt idx="51">
                  <c:v>44970</c:v>
                </c:pt>
                <c:pt idx="52">
                  <c:v>44977</c:v>
                </c:pt>
                <c:pt idx="53">
                  <c:v>44984</c:v>
                </c:pt>
                <c:pt idx="54">
                  <c:v>44991</c:v>
                </c:pt>
                <c:pt idx="55">
                  <c:v>44998</c:v>
                </c:pt>
                <c:pt idx="56">
                  <c:v>45005</c:v>
                </c:pt>
                <c:pt idx="57">
                  <c:v>45012</c:v>
                </c:pt>
                <c:pt idx="58">
                  <c:v>45019</c:v>
                </c:pt>
                <c:pt idx="59">
                  <c:v>45026</c:v>
                </c:pt>
                <c:pt idx="60">
                  <c:v>45033</c:v>
                </c:pt>
                <c:pt idx="61">
                  <c:v>45040</c:v>
                </c:pt>
                <c:pt idx="62">
                  <c:v>45047</c:v>
                </c:pt>
                <c:pt idx="63">
                  <c:v>45054</c:v>
                </c:pt>
                <c:pt idx="64">
                  <c:v>45061</c:v>
                </c:pt>
                <c:pt idx="65">
                  <c:v>45068</c:v>
                </c:pt>
                <c:pt idx="66">
                  <c:v>45075</c:v>
                </c:pt>
                <c:pt idx="67">
                  <c:v>45082</c:v>
                </c:pt>
                <c:pt idx="68">
                  <c:v>45089</c:v>
                </c:pt>
                <c:pt idx="69">
                  <c:v>45096</c:v>
                </c:pt>
                <c:pt idx="70">
                  <c:v>45103</c:v>
                </c:pt>
                <c:pt idx="71">
                  <c:v>45110</c:v>
                </c:pt>
                <c:pt idx="72">
                  <c:v>45117</c:v>
                </c:pt>
                <c:pt idx="73">
                  <c:v>45124</c:v>
                </c:pt>
                <c:pt idx="74">
                  <c:v>45131</c:v>
                </c:pt>
                <c:pt idx="75">
                  <c:v>45138</c:v>
                </c:pt>
                <c:pt idx="76">
                  <c:v>45145</c:v>
                </c:pt>
                <c:pt idx="77">
                  <c:v>45152</c:v>
                </c:pt>
                <c:pt idx="78">
                  <c:v>45159</c:v>
                </c:pt>
                <c:pt idx="79">
                  <c:v>45166</c:v>
                </c:pt>
                <c:pt idx="80">
                  <c:v>45173</c:v>
                </c:pt>
                <c:pt idx="81">
                  <c:v>45180</c:v>
                </c:pt>
                <c:pt idx="82">
                  <c:v>45187</c:v>
                </c:pt>
                <c:pt idx="83">
                  <c:v>45194</c:v>
                </c:pt>
                <c:pt idx="84">
                  <c:v>45201</c:v>
                </c:pt>
                <c:pt idx="85">
                  <c:v>45208</c:v>
                </c:pt>
                <c:pt idx="86">
                  <c:v>45215</c:v>
                </c:pt>
                <c:pt idx="87">
                  <c:v>45222</c:v>
                </c:pt>
                <c:pt idx="88">
                  <c:v>45229</c:v>
                </c:pt>
                <c:pt idx="89">
                  <c:v>45236</c:v>
                </c:pt>
                <c:pt idx="90">
                  <c:v>45243</c:v>
                </c:pt>
                <c:pt idx="91">
                  <c:v>45250</c:v>
                </c:pt>
                <c:pt idx="92">
                  <c:v>45257</c:v>
                </c:pt>
                <c:pt idx="93">
                  <c:v>45264</c:v>
                </c:pt>
                <c:pt idx="94">
                  <c:v>45271</c:v>
                </c:pt>
                <c:pt idx="95">
                  <c:v>45278</c:v>
                </c:pt>
                <c:pt idx="96">
                  <c:v>45285</c:v>
                </c:pt>
                <c:pt idx="97">
                  <c:v>45292</c:v>
                </c:pt>
                <c:pt idx="98">
                  <c:v>45299</c:v>
                </c:pt>
                <c:pt idx="99">
                  <c:v>45306</c:v>
                </c:pt>
                <c:pt idx="100">
                  <c:v>45313</c:v>
                </c:pt>
                <c:pt idx="101">
                  <c:v>45320</c:v>
                </c:pt>
                <c:pt idx="102">
                  <c:v>45327</c:v>
                </c:pt>
                <c:pt idx="103">
                  <c:v>45334</c:v>
                </c:pt>
                <c:pt idx="104">
                  <c:v>45341</c:v>
                </c:pt>
                <c:pt idx="105">
                  <c:v>45348</c:v>
                </c:pt>
                <c:pt idx="106">
                  <c:v>45355</c:v>
                </c:pt>
                <c:pt idx="107">
                  <c:v>45362</c:v>
                </c:pt>
                <c:pt idx="108">
                  <c:v>45369</c:v>
                </c:pt>
                <c:pt idx="109">
                  <c:v>45376</c:v>
                </c:pt>
                <c:pt idx="110">
                  <c:v>45383</c:v>
                </c:pt>
                <c:pt idx="111">
                  <c:v>45390</c:v>
                </c:pt>
                <c:pt idx="112">
                  <c:v>45397</c:v>
                </c:pt>
                <c:pt idx="113">
                  <c:v>45404</c:v>
                </c:pt>
                <c:pt idx="114">
                  <c:v>45411</c:v>
                </c:pt>
                <c:pt idx="115">
                  <c:v>45418</c:v>
                </c:pt>
                <c:pt idx="116">
                  <c:v>45425</c:v>
                </c:pt>
                <c:pt idx="117">
                  <c:v>45432</c:v>
                </c:pt>
                <c:pt idx="118">
                  <c:v>45439</c:v>
                </c:pt>
                <c:pt idx="119">
                  <c:v>45446</c:v>
                </c:pt>
                <c:pt idx="120">
                  <c:v>45453</c:v>
                </c:pt>
                <c:pt idx="121">
                  <c:v>45460</c:v>
                </c:pt>
                <c:pt idx="122">
                  <c:v>45467</c:v>
                </c:pt>
                <c:pt idx="123">
                  <c:v>45474</c:v>
                </c:pt>
                <c:pt idx="124">
                  <c:v>45481</c:v>
                </c:pt>
                <c:pt idx="125">
                  <c:v>45488</c:v>
                </c:pt>
                <c:pt idx="126">
                  <c:v>45495</c:v>
                </c:pt>
                <c:pt idx="127">
                  <c:v>45502</c:v>
                </c:pt>
                <c:pt idx="128">
                  <c:v>45509</c:v>
                </c:pt>
                <c:pt idx="129">
                  <c:v>45516</c:v>
                </c:pt>
                <c:pt idx="130">
                  <c:v>45523</c:v>
                </c:pt>
                <c:pt idx="131">
                  <c:v>45530</c:v>
                </c:pt>
                <c:pt idx="132">
                  <c:v>45537</c:v>
                </c:pt>
                <c:pt idx="133">
                  <c:v>45544</c:v>
                </c:pt>
                <c:pt idx="134">
                  <c:v>45551</c:v>
                </c:pt>
                <c:pt idx="135">
                  <c:v>45558</c:v>
                </c:pt>
                <c:pt idx="136">
                  <c:v>45565</c:v>
                </c:pt>
                <c:pt idx="137">
                  <c:v>45572</c:v>
                </c:pt>
                <c:pt idx="138">
                  <c:v>45579</c:v>
                </c:pt>
                <c:pt idx="139">
                  <c:v>45586</c:v>
                </c:pt>
                <c:pt idx="140">
                  <c:v>45593</c:v>
                </c:pt>
                <c:pt idx="141">
                  <c:v>45600</c:v>
                </c:pt>
                <c:pt idx="142">
                  <c:v>45607</c:v>
                </c:pt>
                <c:pt idx="143">
                  <c:v>45614</c:v>
                </c:pt>
                <c:pt idx="144">
                  <c:v>45621</c:v>
                </c:pt>
                <c:pt idx="145">
                  <c:v>45628</c:v>
                </c:pt>
                <c:pt idx="146">
                  <c:v>45635</c:v>
                </c:pt>
                <c:pt idx="147">
                  <c:v>45642</c:v>
                </c:pt>
                <c:pt idx="148">
                  <c:v>45649</c:v>
                </c:pt>
                <c:pt idx="149">
                  <c:v>45656</c:v>
                </c:pt>
                <c:pt idx="150">
                  <c:v>45663</c:v>
                </c:pt>
                <c:pt idx="151">
                  <c:v>45670</c:v>
                </c:pt>
                <c:pt idx="152">
                  <c:v>45677</c:v>
                </c:pt>
                <c:pt idx="153">
                  <c:v>45684</c:v>
                </c:pt>
                <c:pt idx="154">
                  <c:v>45691</c:v>
                </c:pt>
                <c:pt idx="155">
                  <c:v>45698</c:v>
                </c:pt>
                <c:pt idx="156">
                  <c:v>45705</c:v>
                </c:pt>
                <c:pt idx="157">
                  <c:v>45712</c:v>
                </c:pt>
                <c:pt idx="158">
                  <c:v>45719</c:v>
                </c:pt>
                <c:pt idx="159">
                  <c:v>45726</c:v>
                </c:pt>
                <c:pt idx="160">
                  <c:v>45733</c:v>
                </c:pt>
                <c:pt idx="161">
                  <c:v>45740</c:v>
                </c:pt>
                <c:pt idx="162">
                  <c:v>45747</c:v>
                </c:pt>
                <c:pt idx="163">
                  <c:v>45754</c:v>
                </c:pt>
                <c:pt idx="164">
                  <c:v>45761</c:v>
                </c:pt>
                <c:pt idx="165">
                  <c:v>45768</c:v>
                </c:pt>
                <c:pt idx="166">
                  <c:v>45775</c:v>
                </c:pt>
                <c:pt idx="167">
                  <c:v>45782</c:v>
                </c:pt>
                <c:pt idx="168">
                  <c:v>45789</c:v>
                </c:pt>
                <c:pt idx="169">
                  <c:v>45431</c:v>
                </c:pt>
                <c:pt idx="170">
                  <c:v>45803</c:v>
                </c:pt>
                <c:pt idx="171">
                  <c:v>45810</c:v>
                </c:pt>
                <c:pt idx="172">
                  <c:v>45817</c:v>
                </c:pt>
                <c:pt idx="173">
                  <c:v>45824</c:v>
                </c:pt>
                <c:pt idx="174">
                  <c:v>45831</c:v>
                </c:pt>
                <c:pt idx="175">
                  <c:v>45838</c:v>
                </c:pt>
                <c:pt idx="176">
                  <c:v>45845</c:v>
                </c:pt>
                <c:pt idx="177">
                  <c:v>45852</c:v>
                </c:pt>
                <c:pt idx="178">
                  <c:v>45859</c:v>
                </c:pt>
                <c:pt idx="179">
                  <c:v>45866</c:v>
                </c:pt>
                <c:pt idx="180">
                  <c:v>45873</c:v>
                </c:pt>
                <c:pt idx="181">
                  <c:v>45880</c:v>
                </c:pt>
                <c:pt idx="182">
                  <c:v>45911</c:v>
                </c:pt>
              </c:numCache>
            </c:numRef>
          </c:cat>
          <c:val>
            <c:numRef>
              <c:f>Occupancy!$P$52:$P$300</c:f>
              <c:numCache>
                <c:formatCode>0.00%</c:formatCode>
                <c:ptCount val="249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1</c:v>
                </c:pt>
                <c:pt idx="4">
                  <c:v>0.99219999999999997</c:v>
                </c:pt>
                <c:pt idx="5">
                  <c:v>0.98440000000000005</c:v>
                </c:pt>
                <c:pt idx="6">
                  <c:v>1</c:v>
                </c:pt>
                <c:pt idx="7">
                  <c:v>0.99219999999999997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0.98440000000000005</c:v>
                </c:pt>
                <c:pt idx="12">
                  <c:v>0.97660000000000002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0.99219999999999997</c:v>
                </c:pt>
                <c:pt idx="16">
                  <c:v>0.96089999999999998</c:v>
                </c:pt>
                <c:pt idx="17">
                  <c:v>0.99209999999999998</c:v>
                </c:pt>
                <c:pt idx="18">
                  <c:v>0.99219999999999997</c:v>
                </c:pt>
                <c:pt idx="19">
                  <c:v>0.99219999999999997</c:v>
                </c:pt>
                <c:pt idx="20">
                  <c:v>0.99219999999999997</c:v>
                </c:pt>
                <c:pt idx="21">
                  <c:v>0.99219999999999997</c:v>
                </c:pt>
                <c:pt idx="22">
                  <c:v>0.99219999999999997</c:v>
                </c:pt>
                <c:pt idx="23">
                  <c:v>0.99219999999999997</c:v>
                </c:pt>
                <c:pt idx="24">
                  <c:v>0.99219999999999997</c:v>
                </c:pt>
                <c:pt idx="25">
                  <c:v>0.99219999999999997</c:v>
                </c:pt>
                <c:pt idx="26">
                  <c:v>0.99219999999999997</c:v>
                </c:pt>
                <c:pt idx="27">
                  <c:v>0.99219999999999997</c:v>
                </c:pt>
                <c:pt idx="28">
                  <c:v>0.99219999999999997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0.99219999999999997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0.99209999999999998</c:v>
                </c:pt>
                <c:pt idx="41">
                  <c:v>0.96879999999999999</c:v>
                </c:pt>
                <c:pt idx="42">
                  <c:v>0.96879999999999999</c:v>
                </c:pt>
                <c:pt idx="43">
                  <c:v>0.98440000000000005</c:v>
                </c:pt>
                <c:pt idx="44">
                  <c:v>0.96879999999999999</c:v>
                </c:pt>
                <c:pt idx="45">
                  <c:v>0.97650000000000003</c:v>
                </c:pt>
                <c:pt idx="46">
                  <c:v>0.9375</c:v>
                </c:pt>
                <c:pt idx="47">
                  <c:v>0.92969999999999997</c:v>
                </c:pt>
                <c:pt idx="48">
                  <c:v>0.92959999999999998</c:v>
                </c:pt>
                <c:pt idx="49">
                  <c:v>0.91410000000000002</c:v>
                </c:pt>
                <c:pt idx="50">
                  <c:v>0.90620000000000001</c:v>
                </c:pt>
                <c:pt idx="51">
                  <c:v>0.92959999999999998</c:v>
                </c:pt>
                <c:pt idx="52">
                  <c:v>0.94530000000000003</c:v>
                </c:pt>
                <c:pt idx="53">
                  <c:v>0.94530000000000003</c:v>
                </c:pt>
                <c:pt idx="54">
                  <c:v>0.96089999999999998</c:v>
                </c:pt>
                <c:pt idx="55">
                  <c:v>0.96089999999999998</c:v>
                </c:pt>
                <c:pt idx="56">
                  <c:v>0.92969999999999997</c:v>
                </c:pt>
                <c:pt idx="57">
                  <c:v>0.92179999999999995</c:v>
                </c:pt>
                <c:pt idx="58">
                  <c:v>0.9375</c:v>
                </c:pt>
                <c:pt idx="59">
                  <c:v>0.94530000000000003</c:v>
                </c:pt>
                <c:pt idx="60">
                  <c:v>0.92190000000000005</c:v>
                </c:pt>
                <c:pt idx="61">
                  <c:v>0.92969999999999997</c:v>
                </c:pt>
                <c:pt idx="62">
                  <c:v>0.92969999999999997</c:v>
                </c:pt>
                <c:pt idx="63">
                  <c:v>0.92959999999999998</c:v>
                </c:pt>
                <c:pt idx="64">
                  <c:v>0.9375</c:v>
                </c:pt>
                <c:pt idx="65">
                  <c:v>0.94530000000000003</c:v>
                </c:pt>
                <c:pt idx="66">
                  <c:v>0.96089999999999998</c:v>
                </c:pt>
                <c:pt idx="67">
                  <c:v>0.92969999999999997</c:v>
                </c:pt>
                <c:pt idx="68">
                  <c:v>0.94530000000000003</c:v>
                </c:pt>
                <c:pt idx="69">
                  <c:v>0.96089999999999998</c:v>
                </c:pt>
                <c:pt idx="70">
                  <c:v>0.95309999999999995</c:v>
                </c:pt>
                <c:pt idx="71">
                  <c:v>0.95309999999999995</c:v>
                </c:pt>
                <c:pt idx="72">
                  <c:v>0.96089999999999998</c:v>
                </c:pt>
                <c:pt idx="73">
                  <c:v>0.97660000000000002</c:v>
                </c:pt>
                <c:pt idx="74">
                  <c:v>0.97660000000000002</c:v>
                </c:pt>
                <c:pt idx="75">
                  <c:v>0.96879999999999999</c:v>
                </c:pt>
                <c:pt idx="76">
                  <c:v>0.97650000000000003</c:v>
                </c:pt>
                <c:pt idx="77">
                  <c:v>0.98399999999999999</c:v>
                </c:pt>
                <c:pt idx="78">
                  <c:v>0.96870000000000001</c:v>
                </c:pt>
                <c:pt idx="79">
                  <c:v>0.97660000000000002</c:v>
                </c:pt>
                <c:pt idx="80">
                  <c:v>0.97660000000000002</c:v>
                </c:pt>
                <c:pt idx="81">
                  <c:v>0.97660000000000002</c:v>
                </c:pt>
                <c:pt idx="82">
                  <c:v>0.97650000000000003</c:v>
                </c:pt>
                <c:pt idx="83">
                  <c:v>0.98440000000000005</c:v>
                </c:pt>
                <c:pt idx="84">
                  <c:v>0.96879999999999999</c:v>
                </c:pt>
                <c:pt idx="85">
                  <c:v>0.97699999999999998</c:v>
                </c:pt>
                <c:pt idx="86">
                  <c:v>0.96089999999999998</c:v>
                </c:pt>
                <c:pt idx="87">
                  <c:v>0.97660000000000002</c:v>
                </c:pt>
                <c:pt idx="88">
                  <c:v>0.96089999999999998</c:v>
                </c:pt>
                <c:pt idx="89">
                  <c:v>0.97660000000000002</c:v>
                </c:pt>
                <c:pt idx="90">
                  <c:v>0.97660000000000002</c:v>
                </c:pt>
                <c:pt idx="91">
                  <c:v>0.96879999999999999</c:v>
                </c:pt>
                <c:pt idx="92">
                  <c:v>0.97660000000000002</c:v>
                </c:pt>
                <c:pt idx="93">
                  <c:v>0.97660000000000002</c:v>
                </c:pt>
                <c:pt idx="94">
                  <c:v>0.96879999999999999</c:v>
                </c:pt>
                <c:pt idx="95">
                  <c:v>0.96089999999999998</c:v>
                </c:pt>
                <c:pt idx="96">
                  <c:v>0.96879999999999999</c:v>
                </c:pt>
                <c:pt idx="97">
                  <c:v>0.96879999999999999</c:v>
                </c:pt>
                <c:pt idx="98">
                  <c:v>0.96879999999999999</c:v>
                </c:pt>
                <c:pt idx="99">
                  <c:v>0.96089999999999998</c:v>
                </c:pt>
                <c:pt idx="100">
                  <c:v>0.96879999999999999</c:v>
                </c:pt>
                <c:pt idx="101">
                  <c:v>0.96089999999999998</c:v>
                </c:pt>
                <c:pt idx="102">
                  <c:v>0.95309999999999995</c:v>
                </c:pt>
                <c:pt idx="103">
                  <c:v>0.96089999999999998</c:v>
                </c:pt>
                <c:pt idx="104">
                  <c:v>0.96089999999999998</c:v>
                </c:pt>
                <c:pt idx="105">
                  <c:v>0.95309999999999995</c:v>
                </c:pt>
                <c:pt idx="106">
                  <c:v>0.96879999999999999</c:v>
                </c:pt>
                <c:pt idx="107">
                  <c:v>0.96879999999999999</c:v>
                </c:pt>
                <c:pt idx="108">
                  <c:v>0.98440000000000005</c:v>
                </c:pt>
                <c:pt idx="109">
                  <c:v>0.99219999999999997</c:v>
                </c:pt>
                <c:pt idx="110">
                  <c:v>0.98440000000000005</c:v>
                </c:pt>
                <c:pt idx="111">
                  <c:v>0.97660000000000002</c:v>
                </c:pt>
                <c:pt idx="112">
                  <c:v>0.98440000000000005</c:v>
                </c:pt>
                <c:pt idx="113">
                  <c:v>0.98440000000000005</c:v>
                </c:pt>
                <c:pt idx="114">
                  <c:v>0.98440000000000005</c:v>
                </c:pt>
                <c:pt idx="115">
                  <c:v>0.95309999999999995</c:v>
                </c:pt>
                <c:pt idx="116">
                  <c:v>0.96879999999999999</c:v>
                </c:pt>
                <c:pt idx="117">
                  <c:v>0.97660000000000002</c:v>
                </c:pt>
                <c:pt idx="118">
                  <c:v>0.97660000000000002</c:v>
                </c:pt>
                <c:pt idx="119">
                  <c:v>0.97660000000000002</c:v>
                </c:pt>
                <c:pt idx="120">
                  <c:v>0.97660000000000002</c:v>
                </c:pt>
                <c:pt idx="121">
                  <c:v>0.99219999999999997</c:v>
                </c:pt>
                <c:pt idx="122">
                  <c:v>1</c:v>
                </c:pt>
                <c:pt idx="123">
                  <c:v>0.99219999999999997</c:v>
                </c:pt>
                <c:pt idx="124">
                  <c:v>0.98440000000000005</c:v>
                </c:pt>
                <c:pt idx="125">
                  <c:v>0.96089999999999998</c:v>
                </c:pt>
                <c:pt idx="126">
                  <c:v>0.95309999999999995</c:v>
                </c:pt>
                <c:pt idx="127">
                  <c:v>0.95309999999999995</c:v>
                </c:pt>
                <c:pt idx="128">
                  <c:v>0.96089999999999998</c:v>
                </c:pt>
                <c:pt idx="129">
                  <c:v>0.96879999999999999</c:v>
                </c:pt>
                <c:pt idx="130">
                  <c:v>0.96879999999999999</c:v>
                </c:pt>
                <c:pt idx="131">
                  <c:v>0.97660000000000002</c:v>
                </c:pt>
                <c:pt idx="132">
                  <c:v>0.97660000000000002</c:v>
                </c:pt>
                <c:pt idx="133">
                  <c:v>0.96089999999999998</c:v>
                </c:pt>
                <c:pt idx="134">
                  <c:v>0.95309999999999995</c:v>
                </c:pt>
                <c:pt idx="135">
                  <c:v>0.96879999999999999</c:v>
                </c:pt>
                <c:pt idx="136">
                  <c:v>0.95309999999999995</c:v>
                </c:pt>
                <c:pt idx="137">
                  <c:v>0.94530000000000003</c:v>
                </c:pt>
                <c:pt idx="138">
                  <c:v>0.96089999999999998</c:v>
                </c:pt>
                <c:pt idx="139">
                  <c:v>0.9375</c:v>
                </c:pt>
                <c:pt idx="140">
                  <c:v>0.92969999999999997</c:v>
                </c:pt>
                <c:pt idx="141">
                  <c:v>0.92190000000000005</c:v>
                </c:pt>
                <c:pt idx="142">
                  <c:v>0.92190000000000005</c:v>
                </c:pt>
                <c:pt idx="143">
                  <c:v>0.92969999999999997</c:v>
                </c:pt>
                <c:pt idx="144">
                  <c:v>0.92190000000000005</c:v>
                </c:pt>
                <c:pt idx="145">
                  <c:v>0.9375</c:v>
                </c:pt>
                <c:pt idx="146">
                  <c:v>0.92969999999999997</c:v>
                </c:pt>
                <c:pt idx="147">
                  <c:v>0.96089999999999998</c:v>
                </c:pt>
                <c:pt idx="148">
                  <c:v>0.94530000000000003</c:v>
                </c:pt>
                <c:pt idx="149">
                  <c:v>0.94530000000000003</c:v>
                </c:pt>
                <c:pt idx="150">
                  <c:v>0.94530000000000003</c:v>
                </c:pt>
                <c:pt idx="151">
                  <c:v>0.95309999999999995</c:v>
                </c:pt>
                <c:pt idx="152">
                  <c:v>0.95309999999999995</c:v>
                </c:pt>
                <c:pt idx="153">
                  <c:v>0.94530000000000003</c:v>
                </c:pt>
                <c:pt idx="154">
                  <c:v>0.9375</c:v>
                </c:pt>
                <c:pt idx="155">
                  <c:v>0.94530000000000003</c:v>
                </c:pt>
                <c:pt idx="156">
                  <c:v>0.94530000000000003</c:v>
                </c:pt>
                <c:pt idx="157">
                  <c:v>0.9375</c:v>
                </c:pt>
                <c:pt idx="158">
                  <c:v>0.95309999999999995</c:v>
                </c:pt>
                <c:pt idx="159">
                  <c:v>0.94530000000000003</c:v>
                </c:pt>
                <c:pt idx="160">
                  <c:v>0.92190000000000005</c:v>
                </c:pt>
                <c:pt idx="161">
                  <c:v>0.9375</c:v>
                </c:pt>
                <c:pt idx="162">
                  <c:v>0.92969999999999997</c:v>
                </c:pt>
                <c:pt idx="163">
                  <c:v>0.9375</c:v>
                </c:pt>
                <c:pt idx="164">
                  <c:v>0.9375</c:v>
                </c:pt>
                <c:pt idx="165">
                  <c:v>0.9375</c:v>
                </c:pt>
                <c:pt idx="166">
                  <c:v>0.92190000000000005</c:v>
                </c:pt>
                <c:pt idx="167">
                  <c:v>0.95309999999999995</c:v>
                </c:pt>
                <c:pt idx="168">
                  <c:v>0.96089999999999998</c:v>
                </c:pt>
                <c:pt idx="169">
                  <c:v>0.97660000000000002</c:v>
                </c:pt>
                <c:pt idx="170">
                  <c:v>0.98440000000000005</c:v>
                </c:pt>
                <c:pt idx="171">
                  <c:v>0.96879999999999999</c:v>
                </c:pt>
                <c:pt idx="172">
                  <c:v>0.97660000000000002</c:v>
                </c:pt>
                <c:pt idx="173">
                  <c:v>0.98440000000000005</c:v>
                </c:pt>
                <c:pt idx="174">
                  <c:v>0.98440000000000005</c:v>
                </c:pt>
                <c:pt idx="175">
                  <c:v>0.97660000000000002</c:v>
                </c:pt>
                <c:pt idx="176">
                  <c:v>0.98440000000000005</c:v>
                </c:pt>
                <c:pt idx="177">
                  <c:v>0.98440000000000005</c:v>
                </c:pt>
                <c:pt idx="178">
                  <c:v>0.99219999999999997</c:v>
                </c:pt>
                <c:pt idx="179">
                  <c:v>0.98440000000000005</c:v>
                </c:pt>
                <c:pt idx="180">
                  <c:v>0.99219999999999997</c:v>
                </c:pt>
                <c:pt idx="181">
                  <c:v>0.99219999999999997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Occupancy!$N$52:$N$300</c:f>
              <c:numCache>
                <c:formatCode>m/d/yyyy</c:formatCode>
                <c:ptCount val="249"/>
                <c:pt idx="0">
                  <c:v>44571</c:v>
                </c:pt>
                <c:pt idx="1">
                  <c:v>44578</c:v>
                </c:pt>
                <c:pt idx="2">
                  <c:v>44585</c:v>
                </c:pt>
                <c:pt idx="3">
                  <c:v>44592</c:v>
                </c:pt>
                <c:pt idx="4">
                  <c:v>44599</c:v>
                </c:pt>
                <c:pt idx="5">
                  <c:v>44606</c:v>
                </c:pt>
                <c:pt idx="6">
                  <c:v>44613</c:v>
                </c:pt>
                <c:pt idx="7">
                  <c:v>44620</c:v>
                </c:pt>
                <c:pt idx="8">
                  <c:v>44627</c:v>
                </c:pt>
                <c:pt idx="9">
                  <c:v>44634</c:v>
                </c:pt>
                <c:pt idx="10">
                  <c:v>44641</c:v>
                </c:pt>
                <c:pt idx="11">
                  <c:v>44648</c:v>
                </c:pt>
                <c:pt idx="12">
                  <c:v>44655</c:v>
                </c:pt>
                <c:pt idx="13">
                  <c:v>44662</c:v>
                </c:pt>
                <c:pt idx="14">
                  <c:v>44669</c:v>
                </c:pt>
                <c:pt idx="15">
                  <c:v>44676</c:v>
                </c:pt>
                <c:pt idx="16">
                  <c:v>44683</c:v>
                </c:pt>
                <c:pt idx="17">
                  <c:v>44690</c:v>
                </c:pt>
                <c:pt idx="18">
                  <c:v>44697</c:v>
                </c:pt>
                <c:pt idx="19">
                  <c:v>44704</c:v>
                </c:pt>
                <c:pt idx="20">
                  <c:v>44711</c:v>
                </c:pt>
                <c:pt idx="21">
                  <c:v>44718</c:v>
                </c:pt>
                <c:pt idx="22">
                  <c:v>44725</c:v>
                </c:pt>
                <c:pt idx="23">
                  <c:v>44732</c:v>
                </c:pt>
                <c:pt idx="24">
                  <c:v>44739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44781</c:v>
                </c:pt>
                <c:pt idx="29">
                  <c:v>44788</c:v>
                </c:pt>
                <c:pt idx="30">
                  <c:v>44795</c:v>
                </c:pt>
                <c:pt idx="31">
                  <c:v>44802</c:v>
                </c:pt>
                <c:pt idx="32">
                  <c:v>44810</c:v>
                </c:pt>
                <c:pt idx="33">
                  <c:v>44816</c:v>
                </c:pt>
                <c:pt idx="34">
                  <c:v>44823</c:v>
                </c:pt>
                <c:pt idx="35">
                  <c:v>44830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44935</c:v>
                </c:pt>
                <c:pt idx="47">
                  <c:v>44942</c:v>
                </c:pt>
                <c:pt idx="48">
                  <c:v>44949</c:v>
                </c:pt>
                <c:pt idx="49">
                  <c:v>44956</c:v>
                </c:pt>
                <c:pt idx="50">
                  <c:v>44963</c:v>
                </c:pt>
                <c:pt idx="51">
                  <c:v>44970</c:v>
                </c:pt>
                <c:pt idx="52">
                  <c:v>44977</c:v>
                </c:pt>
                <c:pt idx="53">
                  <c:v>44984</c:v>
                </c:pt>
                <c:pt idx="54">
                  <c:v>44991</c:v>
                </c:pt>
                <c:pt idx="55">
                  <c:v>44998</c:v>
                </c:pt>
                <c:pt idx="56">
                  <c:v>45005</c:v>
                </c:pt>
                <c:pt idx="57">
                  <c:v>45012</c:v>
                </c:pt>
                <c:pt idx="58">
                  <c:v>45019</c:v>
                </c:pt>
                <c:pt idx="59">
                  <c:v>45026</c:v>
                </c:pt>
                <c:pt idx="60">
                  <c:v>45033</c:v>
                </c:pt>
                <c:pt idx="61">
                  <c:v>45040</c:v>
                </c:pt>
                <c:pt idx="62">
                  <c:v>45047</c:v>
                </c:pt>
                <c:pt idx="63">
                  <c:v>45054</c:v>
                </c:pt>
                <c:pt idx="64">
                  <c:v>45061</c:v>
                </c:pt>
                <c:pt idx="65">
                  <c:v>45068</c:v>
                </c:pt>
                <c:pt idx="66">
                  <c:v>45075</c:v>
                </c:pt>
                <c:pt idx="67">
                  <c:v>45082</c:v>
                </c:pt>
                <c:pt idx="68">
                  <c:v>45089</c:v>
                </c:pt>
                <c:pt idx="69">
                  <c:v>45096</c:v>
                </c:pt>
                <c:pt idx="70">
                  <c:v>45103</c:v>
                </c:pt>
                <c:pt idx="71">
                  <c:v>45110</c:v>
                </c:pt>
                <c:pt idx="72">
                  <c:v>45117</c:v>
                </c:pt>
                <c:pt idx="73">
                  <c:v>45124</c:v>
                </c:pt>
                <c:pt idx="74">
                  <c:v>45131</c:v>
                </c:pt>
                <c:pt idx="75">
                  <c:v>45138</c:v>
                </c:pt>
                <c:pt idx="76">
                  <c:v>45145</c:v>
                </c:pt>
                <c:pt idx="77">
                  <c:v>45152</c:v>
                </c:pt>
                <c:pt idx="78">
                  <c:v>45159</c:v>
                </c:pt>
                <c:pt idx="79">
                  <c:v>45166</c:v>
                </c:pt>
                <c:pt idx="80">
                  <c:v>45173</c:v>
                </c:pt>
                <c:pt idx="81">
                  <c:v>45180</c:v>
                </c:pt>
                <c:pt idx="82">
                  <c:v>45187</c:v>
                </c:pt>
                <c:pt idx="83">
                  <c:v>45194</c:v>
                </c:pt>
                <c:pt idx="84">
                  <c:v>45201</c:v>
                </c:pt>
                <c:pt idx="85">
                  <c:v>45208</c:v>
                </c:pt>
                <c:pt idx="86">
                  <c:v>45215</c:v>
                </c:pt>
                <c:pt idx="87">
                  <c:v>45222</c:v>
                </c:pt>
                <c:pt idx="88">
                  <c:v>45229</c:v>
                </c:pt>
                <c:pt idx="89">
                  <c:v>45236</c:v>
                </c:pt>
                <c:pt idx="90">
                  <c:v>45243</c:v>
                </c:pt>
                <c:pt idx="91">
                  <c:v>45250</c:v>
                </c:pt>
                <c:pt idx="92">
                  <c:v>45257</c:v>
                </c:pt>
                <c:pt idx="93">
                  <c:v>45264</c:v>
                </c:pt>
                <c:pt idx="94">
                  <c:v>45271</c:v>
                </c:pt>
                <c:pt idx="95">
                  <c:v>45278</c:v>
                </c:pt>
                <c:pt idx="96">
                  <c:v>45285</c:v>
                </c:pt>
                <c:pt idx="97">
                  <c:v>45292</c:v>
                </c:pt>
                <c:pt idx="98">
                  <c:v>45299</c:v>
                </c:pt>
                <c:pt idx="99">
                  <c:v>45306</c:v>
                </c:pt>
                <c:pt idx="100">
                  <c:v>45313</c:v>
                </c:pt>
                <c:pt idx="101">
                  <c:v>45320</c:v>
                </c:pt>
                <c:pt idx="102">
                  <c:v>45327</c:v>
                </c:pt>
                <c:pt idx="103">
                  <c:v>45334</c:v>
                </c:pt>
                <c:pt idx="104">
                  <c:v>45341</c:v>
                </c:pt>
                <c:pt idx="105">
                  <c:v>45348</c:v>
                </c:pt>
                <c:pt idx="106">
                  <c:v>45355</c:v>
                </c:pt>
                <c:pt idx="107">
                  <c:v>45362</c:v>
                </c:pt>
                <c:pt idx="108">
                  <c:v>45369</c:v>
                </c:pt>
                <c:pt idx="109">
                  <c:v>45376</c:v>
                </c:pt>
                <c:pt idx="110">
                  <c:v>45383</c:v>
                </c:pt>
                <c:pt idx="111">
                  <c:v>45390</c:v>
                </c:pt>
                <c:pt idx="112">
                  <c:v>45397</c:v>
                </c:pt>
                <c:pt idx="113">
                  <c:v>45404</c:v>
                </c:pt>
                <c:pt idx="114">
                  <c:v>45411</c:v>
                </c:pt>
                <c:pt idx="115">
                  <c:v>45418</c:v>
                </c:pt>
                <c:pt idx="116">
                  <c:v>45425</c:v>
                </c:pt>
                <c:pt idx="117">
                  <c:v>45432</c:v>
                </c:pt>
                <c:pt idx="118">
                  <c:v>45439</c:v>
                </c:pt>
                <c:pt idx="119">
                  <c:v>45446</c:v>
                </c:pt>
                <c:pt idx="120">
                  <c:v>45453</c:v>
                </c:pt>
                <c:pt idx="121">
                  <c:v>45460</c:v>
                </c:pt>
                <c:pt idx="122">
                  <c:v>45467</c:v>
                </c:pt>
                <c:pt idx="123">
                  <c:v>45474</c:v>
                </c:pt>
                <c:pt idx="124">
                  <c:v>45481</c:v>
                </c:pt>
                <c:pt idx="125">
                  <c:v>45488</c:v>
                </c:pt>
                <c:pt idx="126">
                  <c:v>45495</c:v>
                </c:pt>
                <c:pt idx="127">
                  <c:v>45502</c:v>
                </c:pt>
                <c:pt idx="128">
                  <c:v>45509</c:v>
                </c:pt>
                <c:pt idx="129">
                  <c:v>45516</c:v>
                </c:pt>
                <c:pt idx="130">
                  <c:v>45523</c:v>
                </c:pt>
                <c:pt idx="131">
                  <c:v>45530</c:v>
                </c:pt>
                <c:pt idx="132">
                  <c:v>45537</c:v>
                </c:pt>
                <c:pt idx="133">
                  <c:v>45544</c:v>
                </c:pt>
                <c:pt idx="134">
                  <c:v>45551</c:v>
                </c:pt>
                <c:pt idx="135">
                  <c:v>45558</c:v>
                </c:pt>
                <c:pt idx="136">
                  <c:v>45565</c:v>
                </c:pt>
                <c:pt idx="137">
                  <c:v>45572</c:v>
                </c:pt>
                <c:pt idx="138">
                  <c:v>45579</c:v>
                </c:pt>
                <c:pt idx="139">
                  <c:v>45586</c:v>
                </c:pt>
                <c:pt idx="140">
                  <c:v>45593</c:v>
                </c:pt>
                <c:pt idx="141">
                  <c:v>45600</c:v>
                </c:pt>
                <c:pt idx="142">
                  <c:v>45607</c:v>
                </c:pt>
                <c:pt idx="143">
                  <c:v>45614</c:v>
                </c:pt>
                <c:pt idx="144">
                  <c:v>45621</c:v>
                </c:pt>
                <c:pt idx="145">
                  <c:v>45628</c:v>
                </c:pt>
                <c:pt idx="146">
                  <c:v>45635</c:v>
                </c:pt>
                <c:pt idx="147">
                  <c:v>45642</c:v>
                </c:pt>
                <c:pt idx="148">
                  <c:v>45649</c:v>
                </c:pt>
                <c:pt idx="149">
                  <c:v>45656</c:v>
                </c:pt>
                <c:pt idx="150">
                  <c:v>45663</c:v>
                </c:pt>
                <c:pt idx="151">
                  <c:v>45670</c:v>
                </c:pt>
                <c:pt idx="152">
                  <c:v>45677</c:v>
                </c:pt>
                <c:pt idx="153">
                  <c:v>45684</c:v>
                </c:pt>
                <c:pt idx="154">
                  <c:v>45691</c:v>
                </c:pt>
                <c:pt idx="155">
                  <c:v>45698</c:v>
                </c:pt>
                <c:pt idx="156">
                  <c:v>45705</c:v>
                </c:pt>
                <c:pt idx="157">
                  <c:v>45712</c:v>
                </c:pt>
                <c:pt idx="158">
                  <c:v>45719</c:v>
                </c:pt>
                <c:pt idx="159">
                  <c:v>45726</c:v>
                </c:pt>
                <c:pt idx="160">
                  <c:v>45733</c:v>
                </c:pt>
                <c:pt idx="161">
                  <c:v>45740</c:v>
                </c:pt>
                <c:pt idx="162">
                  <c:v>45747</c:v>
                </c:pt>
                <c:pt idx="163">
                  <c:v>45754</c:v>
                </c:pt>
                <c:pt idx="164">
                  <c:v>45761</c:v>
                </c:pt>
                <c:pt idx="165">
                  <c:v>45768</c:v>
                </c:pt>
                <c:pt idx="166">
                  <c:v>45775</c:v>
                </c:pt>
                <c:pt idx="167">
                  <c:v>45782</c:v>
                </c:pt>
                <c:pt idx="168">
                  <c:v>45789</c:v>
                </c:pt>
                <c:pt idx="169">
                  <c:v>45431</c:v>
                </c:pt>
                <c:pt idx="170">
                  <c:v>45803</c:v>
                </c:pt>
                <c:pt idx="171">
                  <c:v>45810</c:v>
                </c:pt>
                <c:pt idx="172">
                  <c:v>45817</c:v>
                </c:pt>
                <c:pt idx="173">
                  <c:v>45824</c:v>
                </c:pt>
                <c:pt idx="174">
                  <c:v>45831</c:v>
                </c:pt>
                <c:pt idx="175">
                  <c:v>45838</c:v>
                </c:pt>
                <c:pt idx="176">
                  <c:v>45845</c:v>
                </c:pt>
                <c:pt idx="177">
                  <c:v>45852</c:v>
                </c:pt>
                <c:pt idx="178">
                  <c:v>45859</c:v>
                </c:pt>
                <c:pt idx="179">
                  <c:v>45866</c:v>
                </c:pt>
                <c:pt idx="180">
                  <c:v>45873</c:v>
                </c:pt>
                <c:pt idx="181">
                  <c:v>45880</c:v>
                </c:pt>
                <c:pt idx="182">
                  <c:v>45911</c:v>
                </c:pt>
              </c:numCache>
            </c:numRef>
          </c:cat>
          <c:val>
            <c:numRef>
              <c:f>Occupancy!$O$52:$O$300</c:f>
              <c:numCache>
                <c:formatCode>0.00%</c:formatCode>
                <c:ptCount val="249"/>
                <c:pt idx="0">
                  <c:v>0.98440000000000005</c:v>
                </c:pt>
                <c:pt idx="1">
                  <c:v>0.98440000000000005</c:v>
                </c:pt>
                <c:pt idx="2">
                  <c:v>0.98440000000000005</c:v>
                </c:pt>
                <c:pt idx="3">
                  <c:v>0.98440000000000005</c:v>
                </c:pt>
                <c:pt idx="4">
                  <c:v>0.96879999999999999</c:v>
                </c:pt>
                <c:pt idx="5">
                  <c:v>0.96879999999999999</c:v>
                </c:pt>
                <c:pt idx="6">
                  <c:v>0.98440000000000005</c:v>
                </c:pt>
                <c:pt idx="7">
                  <c:v>0.98440000000000005</c:v>
                </c:pt>
                <c:pt idx="8">
                  <c:v>0.96089999999999998</c:v>
                </c:pt>
                <c:pt idx="9">
                  <c:v>0.96879999999999999</c:v>
                </c:pt>
                <c:pt idx="10">
                  <c:v>0.97660000000000002</c:v>
                </c:pt>
                <c:pt idx="11">
                  <c:v>0.98440000000000005</c:v>
                </c:pt>
                <c:pt idx="12">
                  <c:v>0.94530000000000003</c:v>
                </c:pt>
                <c:pt idx="13">
                  <c:v>0.94530000000000003</c:v>
                </c:pt>
                <c:pt idx="14">
                  <c:v>0.94530000000000003</c:v>
                </c:pt>
                <c:pt idx="15">
                  <c:v>0.94530000000000003</c:v>
                </c:pt>
                <c:pt idx="16">
                  <c:v>0.94530000000000003</c:v>
                </c:pt>
                <c:pt idx="17">
                  <c:v>0.95309999999999995</c:v>
                </c:pt>
                <c:pt idx="18">
                  <c:v>0.96879999999999999</c:v>
                </c:pt>
                <c:pt idx="19">
                  <c:v>0.96879999999999999</c:v>
                </c:pt>
                <c:pt idx="20">
                  <c:v>0.96879999999999999</c:v>
                </c:pt>
                <c:pt idx="21">
                  <c:v>0.96879999999999999</c:v>
                </c:pt>
                <c:pt idx="22">
                  <c:v>0.98440000000000005</c:v>
                </c:pt>
                <c:pt idx="23">
                  <c:v>0.97660000000000002</c:v>
                </c:pt>
                <c:pt idx="24">
                  <c:v>0.97660000000000002</c:v>
                </c:pt>
                <c:pt idx="25">
                  <c:v>0.99219999999999997</c:v>
                </c:pt>
                <c:pt idx="26">
                  <c:v>0.98440000000000005</c:v>
                </c:pt>
                <c:pt idx="27">
                  <c:v>0.97660000000000002</c:v>
                </c:pt>
                <c:pt idx="28">
                  <c:v>0.96089999999999998</c:v>
                </c:pt>
                <c:pt idx="29">
                  <c:v>0.95309999999999995</c:v>
                </c:pt>
                <c:pt idx="30">
                  <c:v>0.97660000000000002</c:v>
                </c:pt>
                <c:pt idx="31">
                  <c:v>0.96089999999999998</c:v>
                </c:pt>
                <c:pt idx="32">
                  <c:v>0.99219999999999997</c:v>
                </c:pt>
                <c:pt idx="33">
                  <c:v>0.99219999999999997</c:v>
                </c:pt>
                <c:pt idx="34">
                  <c:v>0.98429999999999995</c:v>
                </c:pt>
                <c:pt idx="35">
                  <c:v>0.97660000000000002</c:v>
                </c:pt>
                <c:pt idx="36">
                  <c:v>0.99219999999999997</c:v>
                </c:pt>
                <c:pt idx="37">
                  <c:v>0.98440000000000005</c:v>
                </c:pt>
                <c:pt idx="38">
                  <c:v>0.98440000000000005</c:v>
                </c:pt>
                <c:pt idx="39">
                  <c:v>0.98440000000000005</c:v>
                </c:pt>
                <c:pt idx="40">
                  <c:v>0.98429999999999995</c:v>
                </c:pt>
                <c:pt idx="41">
                  <c:v>0.96879999999999999</c:v>
                </c:pt>
                <c:pt idx="42">
                  <c:v>0.95309999999999995</c:v>
                </c:pt>
                <c:pt idx="43">
                  <c:v>0.94530000000000003</c:v>
                </c:pt>
                <c:pt idx="44">
                  <c:v>0.9375</c:v>
                </c:pt>
                <c:pt idx="45">
                  <c:v>0.94530000000000003</c:v>
                </c:pt>
                <c:pt idx="46">
                  <c:v>0.89839999999999998</c:v>
                </c:pt>
                <c:pt idx="47">
                  <c:v>0.92969999999999997</c:v>
                </c:pt>
                <c:pt idx="48">
                  <c:v>0.90620000000000001</c:v>
                </c:pt>
                <c:pt idx="49">
                  <c:v>0.89839999999999998</c:v>
                </c:pt>
                <c:pt idx="50">
                  <c:v>0.88280000000000003</c:v>
                </c:pt>
                <c:pt idx="51">
                  <c:v>0.88280000000000003</c:v>
                </c:pt>
                <c:pt idx="52">
                  <c:v>0.89059999999999995</c:v>
                </c:pt>
                <c:pt idx="53">
                  <c:v>0.88280000000000003</c:v>
                </c:pt>
                <c:pt idx="54">
                  <c:v>0.89059999999999995</c:v>
                </c:pt>
                <c:pt idx="55">
                  <c:v>0.89059999999999995</c:v>
                </c:pt>
                <c:pt idx="56">
                  <c:v>0.90620000000000001</c:v>
                </c:pt>
                <c:pt idx="57">
                  <c:v>0.89059999999999995</c:v>
                </c:pt>
                <c:pt idx="58">
                  <c:v>0.92190000000000005</c:v>
                </c:pt>
                <c:pt idx="59">
                  <c:v>0.91410000000000002</c:v>
                </c:pt>
                <c:pt idx="60">
                  <c:v>0.91410000000000002</c:v>
                </c:pt>
                <c:pt idx="61">
                  <c:v>0.91410000000000002</c:v>
                </c:pt>
                <c:pt idx="62">
                  <c:v>0.92190000000000005</c:v>
                </c:pt>
                <c:pt idx="63">
                  <c:v>0.90620000000000001</c:v>
                </c:pt>
                <c:pt idx="64">
                  <c:v>0.89839999999999998</c:v>
                </c:pt>
                <c:pt idx="65">
                  <c:v>0.875</c:v>
                </c:pt>
                <c:pt idx="66">
                  <c:v>0.88280000000000003</c:v>
                </c:pt>
                <c:pt idx="67">
                  <c:v>0.875</c:v>
                </c:pt>
                <c:pt idx="68">
                  <c:v>0.9194</c:v>
                </c:pt>
                <c:pt idx="69">
                  <c:v>0.91400000000000003</c:v>
                </c:pt>
                <c:pt idx="70">
                  <c:v>0.91410000000000002</c:v>
                </c:pt>
                <c:pt idx="71">
                  <c:v>0.90620000000000001</c:v>
                </c:pt>
                <c:pt idx="72">
                  <c:v>0.91410000000000002</c:v>
                </c:pt>
                <c:pt idx="73">
                  <c:v>0.92190000000000005</c:v>
                </c:pt>
                <c:pt idx="74">
                  <c:v>0.9375</c:v>
                </c:pt>
                <c:pt idx="75">
                  <c:v>0.92969999999999997</c:v>
                </c:pt>
                <c:pt idx="76">
                  <c:v>0.94530000000000003</c:v>
                </c:pt>
                <c:pt idx="77">
                  <c:v>0.94499999999999995</c:v>
                </c:pt>
                <c:pt idx="78">
                  <c:v>0.9375</c:v>
                </c:pt>
                <c:pt idx="79">
                  <c:v>0.9375</c:v>
                </c:pt>
                <c:pt idx="80">
                  <c:v>0.94530000000000003</c:v>
                </c:pt>
                <c:pt idx="81">
                  <c:v>0.9375</c:v>
                </c:pt>
                <c:pt idx="82">
                  <c:v>0.95309999999999995</c:v>
                </c:pt>
                <c:pt idx="83">
                  <c:v>0.96879999999999999</c:v>
                </c:pt>
                <c:pt idx="84">
                  <c:v>0.95309999999999995</c:v>
                </c:pt>
                <c:pt idx="85">
                  <c:v>0.95309999999999995</c:v>
                </c:pt>
                <c:pt idx="86">
                  <c:v>0.94530000000000003</c:v>
                </c:pt>
                <c:pt idx="87">
                  <c:v>0.94530000000000003</c:v>
                </c:pt>
                <c:pt idx="88">
                  <c:v>0.94530000000000003</c:v>
                </c:pt>
                <c:pt idx="89">
                  <c:v>0.94530000000000003</c:v>
                </c:pt>
                <c:pt idx="90">
                  <c:v>0.94530000000000003</c:v>
                </c:pt>
                <c:pt idx="91">
                  <c:v>0.94530000000000003</c:v>
                </c:pt>
                <c:pt idx="92">
                  <c:v>0.94530000000000003</c:v>
                </c:pt>
                <c:pt idx="93">
                  <c:v>0.94530000000000003</c:v>
                </c:pt>
                <c:pt idx="94">
                  <c:v>0.92969999999999997</c:v>
                </c:pt>
                <c:pt idx="95">
                  <c:v>0.91410000000000002</c:v>
                </c:pt>
                <c:pt idx="96">
                  <c:v>0.92190000000000005</c:v>
                </c:pt>
                <c:pt idx="97">
                  <c:v>0.92969999999999997</c:v>
                </c:pt>
                <c:pt idx="98">
                  <c:v>0.9375</c:v>
                </c:pt>
                <c:pt idx="99">
                  <c:v>0.9375</c:v>
                </c:pt>
                <c:pt idx="100">
                  <c:v>0.9375</c:v>
                </c:pt>
                <c:pt idx="101">
                  <c:v>0.92969999999999997</c:v>
                </c:pt>
                <c:pt idx="102">
                  <c:v>0.92190000000000005</c:v>
                </c:pt>
                <c:pt idx="103">
                  <c:v>0.90620000000000001</c:v>
                </c:pt>
                <c:pt idx="104">
                  <c:v>0.92190000000000005</c:v>
                </c:pt>
                <c:pt idx="105">
                  <c:v>0.92969999999999997</c:v>
                </c:pt>
                <c:pt idx="106">
                  <c:v>0.9375</c:v>
                </c:pt>
                <c:pt idx="107">
                  <c:v>0.92969999999999997</c:v>
                </c:pt>
                <c:pt idx="108">
                  <c:v>0.94530000000000003</c:v>
                </c:pt>
                <c:pt idx="109">
                  <c:v>0.95309999999999995</c:v>
                </c:pt>
                <c:pt idx="110">
                  <c:v>0.96089999999999998</c:v>
                </c:pt>
                <c:pt idx="111">
                  <c:v>0.96089999999999998</c:v>
                </c:pt>
                <c:pt idx="112">
                  <c:v>0.95309999999999995</c:v>
                </c:pt>
                <c:pt idx="113">
                  <c:v>0.96879999999999999</c:v>
                </c:pt>
                <c:pt idx="114">
                  <c:v>0.97660000000000002</c:v>
                </c:pt>
                <c:pt idx="115">
                  <c:v>0.96879999999999999</c:v>
                </c:pt>
                <c:pt idx="116">
                  <c:v>0.95309999999999995</c:v>
                </c:pt>
                <c:pt idx="117">
                  <c:v>0.96089999999999998</c:v>
                </c:pt>
                <c:pt idx="118">
                  <c:v>0.96089999999999998</c:v>
                </c:pt>
                <c:pt idx="119">
                  <c:v>0.96089999999999998</c:v>
                </c:pt>
                <c:pt idx="120">
                  <c:v>0.94530000000000003</c:v>
                </c:pt>
                <c:pt idx="121">
                  <c:v>0.95309999999999995</c:v>
                </c:pt>
                <c:pt idx="122">
                  <c:v>0.96089999999999998</c:v>
                </c:pt>
                <c:pt idx="123">
                  <c:v>0.96089999999999998</c:v>
                </c:pt>
                <c:pt idx="124">
                  <c:v>0.95309999999999995</c:v>
                </c:pt>
                <c:pt idx="125">
                  <c:v>0.95309999999999995</c:v>
                </c:pt>
                <c:pt idx="126">
                  <c:v>0.9375</c:v>
                </c:pt>
                <c:pt idx="127">
                  <c:v>0.92190000000000005</c:v>
                </c:pt>
                <c:pt idx="128">
                  <c:v>0.90620000000000001</c:v>
                </c:pt>
                <c:pt idx="129">
                  <c:v>0.92969999999999997</c:v>
                </c:pt>
                <c:pt idx="130">
                  <c:v>0.94530000000000003</c:v>
                </c:pt>
                <c:pt idx="131">
                  <c:v>0.9375</c:v>
                </c:pt>
                <c:pt idx="132">
                  <c:v>0.94530000000000003</c:v>
                </c:pt>
                <c:pt idx="133">
                  <c:v>0.95309999999999995</c:v>
                </c:pt>
                <c:pt idx="134">
                  <c:v>0.9375</c:v>
                </c:pt>
                <c:pt idx="135">
                  <c:v>0.94530000000000003</c:v>
                </c:pt>
                <c:pt idx="136">
                  <c:v>0.92190000000000005</c:v>
                </c:pt>
                <c:pt idx="137">
                  <c:v>0.94530000000000003</c:v>
                </c:pt>
                <c:pt idx="138">
                  <c:v>0.94530000000000003</c:v>
                </c:pt>
                <c:pt idx="139">
                  <c:v>0.92969999999999997</c:v>
                </c:pt>
                <c:pt idx="140">
                  <c:v>0.92969999999999997</c:v>
                </c:pt>
                <c:pt idx="141">
                  <c:v>0.92190000000000005</c:v>
                </c:pt>
                <c:pt idx="142">
                  <c:v>0.92190000000000005</c:v>
                </c:pt>
                <c:pt idx="143">
                  <c:v>0.92190000000000005</c:v>
                </c:pt>
                <c:pt idx="144">
                  <c:v>0.91410000000000002</c:v>
                </c:pt>
                <c:pt idx="145">
                  <c:v>0.92190000000000005</c:v>
                </c:pt>
                <c:pt idx="146">
                  <c:v>0.91410000000000002</c:v>
                </c:pt>
                <c:pt idx="147">
                  <c:v>0.92190000000000005</c:v>
                </c:pt>
                <c:pt idx="148">
                  <c:v>0.92190000000000005</c:v>
                </c:pt>
                <c:pt idx="149">
                  <c:v>0.92190000000000005</c:v>
                </c:pt>
                <c:pt idx="150">
                  <c:v>0.92969999999999997</c:v>
                </c:pt>
                <c:pt idx="151">
                  <c:v>0.92969999999999997</c:v>
                </c:pt>
                <c:pt idx="152">
                  <c:v>0.92969999999999997</c:v>
                </c:pt>
                <c:pt idx="153">
                  <c:v>0.9375</c:v>
                </c:pt>
                <c:pt idx="154">
                  <c:v>0.92969999999999997</c:v>
                </c:pt>
                <c:pt idx="155">
                  <c:v>0.92969999999999997</c:v>
                </c:pt>
                <c:pt idx="156">
                  <c:v>0.9375</c:v>
                </c:pt>
                <c:pt idx="157">
                  <c:v>0.92959999999999998</c:v>
                </c:pt>
                <c:pt idx="158">
                  <c:v>0.9375</c:v>
                </c:pt>
                <c:pt idx="159">
                  <c:v>0.9375</c:v>
                </c:pt>
                <c:pt idx="160">
                  <c:v>0.9375</c:v>
                </c:pt>
                <c:pt idx="161">
                  <c:v>0.91410000000000002</c:v>
                </c:pt>
                <c:pt idx="162">
                  <c:v>0.90620000000000001</c:v>
                </c:pt>
                <c:pt idx="163">
                  <c:v>0.90620000000000001</c:v>
                </c:pt>
                <c:pt idx="164">
                  <c:v>0.92190000000000005</c:v>
                </c:pt>
                <c:pt idx="165">
                  <c:v>0.92969999999999997</c:v>
                </c:pt>
                <c:pt idx="166">
                  <c:v>0.91410000000000002</c:v>
                </c:pt>
                <c:pt idx="167">
                  <c:v>0.91410000000000002</c:v>
                </c:pt>
                <c:pt idx="168">
                  <c:v>0.89839999999999998</c:v>
                </c:pt>
                <c:pt idx="169">
                  <c:v>0.91410000000000002</c:v>
                </c:pt>
                <c:pt idx="170">
                  <c:v>0.92190000000000005</c:v>
                </c:pt>
                <c:pt idx="171">
                  <c:v>0.92969999999999997</c:v>
                </c:pt>
                <c:pt idx="172">
                  <c:v>0.94530000000000003</c:v>
                </c:pt>
                <c:pt idx="173">
                  <c:v>0.95309999999999995</c:v>
                </c:pt>
                <c:pt idx="174">
                  <c:v>0.95309999999999995</c:v>
                </c:pt>
                <c:pt idx="175">
                  <c:v>0.94530000000000003</c:v>
                </c:pt>
                <c:pt idx="176">
                  <c:v>0.92969999999999997</c:v>
                </c:pt>
                <c:pt idx="177">
                  <c:v>0.9375</c:v>
                </c:pt>
                <c:pt idx="178">
                  <c:v>0.95309999999999995</c:v>
                </c:pt>
                <c:pt idx="179">
                  <c:v>0.94530000000000003</c:v>
                </c:pt>
                <c:pt idx="180">
                  <c:v>0.96879999999999999</c:v>
                </c:pt>
                <c:pt idx="181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6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Financial!$M$45:$M$57</c15:sqref>
                  </c15:fullRef>
                </c:ext>
              </c:extLst>
              <c:f>Financial!$M$45:$M$56</c:f>
              <c:numCache>
                <c:formatCode>m/d/yyyy</c:formatCode>
                <c:ptCount val="12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Financial!$P$45:$P$57</c15:sqref>
                  </c15:fullRef>
                </c:ext>
              </c:extLst>
              <c:f>Financial!$P$45:$P$56</c:f>
              <c:numCache>
                <c:formatCode>_("$"* #,##0.00_);_("$"* \(#,##0.00\);_("$"* "-"??_);_(@_)</c:formatCode>
                <c:ptCount val="12"/>
                <c:pt idx="0">
                  <c:v>154977.51999999999</c:v>
                </c:pt>
                <c:pt idx="1">
                  <c:v>144790.70000000001</c:v>
                </c:pt>
                <c:pt idx="2">
                  <c:v>147743.35999999999</c:v>
                </c:pt>
                <c:pt idx="3">
                  <c:v>141423.85</c:v>
                </c:pt>
                <c:pt idx="4">
                  <c:v>148348.92000000001</c:v>
                </c:pt>
                <c:pt idx="5">
                  <c:v>145530.96</c:v>
                </c:pt>
                <c:pt idx="6">
                  <c:v>139583.39000000001</c:v>
                </c:pt>
                <c:pt idx="7">
                  <c:v>139034.45000000001</c:v>
                </c:pt>
                <c:pt idx="8">
                  <c:v>151099.98000000001</c:v>
                </c:pt>
                <c:pt idx="9">
                  <c:v>140443.62</c:v>
                </c:pt>
                <c:pt idx="10">
                  <c:v>148364.53</c:v>
                </c:pt>
                <c:pt idx="11">
                  <c:v>154564.57999999999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Financial!$M$45:$M$57</c15:sqref>
                  </c15:fullRef>
                </c:ext>
              </c:extLst>
              <c:f>Financial!$M$45:$M$56</c:f>
              <c:numCache>
                <c:formatCode>m/d/yyyy</c:formatCode>
                <c:ptCount val="12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Financial!$Q$45:$Q$57</c15:sqref>
                  </c15:fullRef>
                </c:ext>
              </c:extLst>
              <c:f>Financial!$Q$45:$Q$56</c:f>
              <c:numCache>
                <c:formatCode>_("$"* #,##0.00_);_("$"* \(#,##0.00\);_("$"* "-"??_);_(@_)</c:formatCode>
                <c:ptCount val="12"/>
                <c:pt idx="0">
                  <c:v>88890.78</c:v>
                </c:pt>
                <c:pt idx="1">
                  <c:v>86942</c:v>
                </c:pt>
                <c:pt idx="2">
                  <c:v>57359.45</c:v>
                </c:pt>
                <c:pt idx="3">
                  <c:v>39835.019999999997</c:v>
                </c:pt>
                <c:pt idx="4">
                  <c:v>45164.51</c:v>
                </c:pt>
                <c:pt idx="5">
                  <c:v>35563</c:v>
                </c:pt>
                <c:pt idx="6">
                  <c:v>69536.38</c:v>
                </c:pt>
                <c:pt idx="7">
                  <c:v>75277.990000000005</c:v>
                </c:pt>
                <c:pt idx="8">
                  <c:v>67142.55</c:v>
                </c:pt>
                <c:pt idx="9">
                  <c:v>66507.070000000007</c:v>
                </c:pt>
                <c:pt idx="10">
                  <c:v>89263.039999999994</c:v>
                </c:pt>
                <c:pt idx="11">
                  <c:v>82992.929999999993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Financial!$M$46:$M$58</c:f>
              <c:numCache>
                <c:formatCode>m/d/yyyy</c:formatCode>
                <c:ptCount val="13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Financial!$N$46:$N$58</c:f>
              <c:numCache>
                <c:formatCode>_("$"* #,##0.00_);_("$"* \(#,##0.00\);_("$"* "-"??_);_(@_)</c:formatCode>
                <c:ptCount val="13"/>
                <c:pt idx="0">
                  <c:v>1187.5</c:v>
                </c:pt>
                <c:pt idx="1">
                  <c:v>1187.5</c:v>
                </c:pt>
                <c:pt idx="2">
                  <c:v>1187.5</c:v>
                </c:pt>
                <c:pt idx="3">
                  <c:v>1187.5</c:v>
                </c:pt>
                <c:pt idx="4">
                  <c:v>1187.5</c:v>
                </c:pt>
                <c:pt idx="5">
                  <c:v>1187.5</c:v>
                </c:pt>
                <c:pt idx="6">
                  <c:v>1187.5</c:v>
                </c:pt>
                <c:pt idx="7">
                  <c:v>1182.81</c:v>
                </c:pt>
                <c:pt idx="8">
                  <c:v>1187.5</c:v>
                </c:pt>
                <c:pt idx="9">
                  <c:v>1187.5</c:v>
                </c:pt>
                <c:pt idx="10">
                  <c:v>1188.67</c:v>
                </c:pt>
                <c:pt idx="11">
                  <c:v>1188.67</c:v>
                </c:pt>
                <c:pt idx="12">
                  <c:v>1188.67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Financial!$M$46:$M$58</c:f>
              <c:numCache>
                <c:formatCode>m/d/yyyy</c:formatCode>
                <c:ptCount val="13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Financial!$O$46:$O$58</c:f>
              <c:numCache>
                <c:formatCode>_("$"* #,##0.00_);_("$"* \(#,##0.00\);_("$"* "-"??_);_(@_)</c:formatCode>
                <c:ptCount val="13"/>
                <c:pt idx="0">
                  <c:v>1129.45</c:v>
                </c:pt>
                <c:pt idx="1">
                  <c:v>1134.82</c:v>
                </c:pt>
                <c:pt idx="2">
                  <c:v>1139.9000000000001</c:v>
                </c:pt>
                <c:pt idx="3">
                  <c:v>1143.08</c:v>
                </c:pt>
                <c:pt idx="4">
                  <c:v>1144.8599999999999</c:v>
                </c:pt>
                <c:pt idx="5">
                  <c:v>1141.22</c:v>
                </c:pt>
                <c:pt idx="6">
                  <c:v>1144.5</c:v>
                </c:pt>
                <c:pt idx="7">
                  <c:v>1148.3699999999999</c:v>
                </c:pt>
                <c:pt idx="8">
                  <c:v>1154.29</c:v>
                </c:pt>
                <c:pt idx="9">
                  <c:v>1159.9000000000001</c:v>
                </c:pt>
                <c:pt idx="10">
                  <c:v>1165.06</c:v>
                </c:pt>
                <c:pt idx="11">
                  <c:v>1169.71</c:v>
                </c:pt>
                <c:pt idx="12">
                  <c:v>1174.0999999999999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505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Financial!$M$46:$M$58</c:f>
              <c:numCache>
                <c:formatCode>m/d/yyyy</c:formatCode>
                <c:ptCount val="13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Financial!$T$46:$T$58</c:f>
              <c:numCache>
                <c:formatCode>0.0%</c:formatCode>
                <c:ptCount val="13"/>
                <c:pt idx="0">
                  <c:v>0.9729293594306293</c:v>
                </c:pt>
                <c:pt idx="1">
                  <c:v>0.96177405893646595</c:v>
                </c:pt>
                <c:pt idx="2">
                  <c:v>0.99854007329956618</c:v>
                </c:pt>
                <c:pt idx="3">
                  <c:v>0.9760117566073282</c:v>
                </c:pt>
                <c:pt idx="4">
                  <c:v>0.98096306444280978</c:v>
                </c:pt>
                <c:pt idx="5">
                  <c:v>0.9929537880549274</c:v>
                </c:pt>
                <c:pt idx="6">
                  <c:v>0.98957646827818568</c:v>
                </c:pt>
                <c:pt idx="7">
                  <c:v>0.9993044340575028</c:v>
                </c:pt>
                <c:pt idx="8">
                  <c:v>0.99996756834796308</c:v>
                </c:pt>
                <c:pt idx="9">
                  <c:v>0.97341243204336225</c:v>
                </c:pt>
                <c:pt idx="10">
                  <c:v>1</c:v>
                </c:pt>
                <c:pt idx="11">
                  <c:v>1</c:v>
                </c:pt>
                <c:pt idx="12">
                  <c:v>0.97603501383602509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FE9-9220-13D42D98512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505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</xdr:colOff>
      <xdr:row>3</xdr:row>
      <xdr:rowOff>3174</xdr:rowOff>
    </xdr:from>
    <xdr:to>
      <xdr:col>12</xdr:col>
      <xdr:colOff>1587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40</xdr:row>
      <xdr:rowOff>47625</xdr:rowOff>
    </xdr:from>
    <xdr:to>
      <xdr:col>9</xdr:col>
      <xdr:colOff>28575</xdr:colOff>
      <xdr:row>44</xdr:row>
      <xdr:rowOff>114300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4E1A79F0-3943-4F9B-AAC2-791A7B3CF013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SpPr/>
      </xdr:nvSpPr>
      <xdr:spPr>
        <a:xfrm>
          <a:off x="8639175" y="7572375"/>
          <a:ext cx="638175" cy="790575"/>
        </a:xfrm>
        <a:prstGeom prst="wedgeRectCallout">
          <a:avLst>
            <a:gd name="adj1" fmla="val -104505"/>
            <a:gd name="adj2" fmla="val -207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Tenant owes &gt;1 month and not on eviction?</a:t>
          </a:r>
          <a:endParaRPr lang="en-US" sz="1000">
            <a:effectLst/>
          </a:endParaRP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938212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4E1A79F0-3943-4F9B-AAC2-791A7B3C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35</xdr:row>
      <xdr:rowOff>9525</xdr:rowOff>
    </xdr:from>
    <xdr:to>
      <xdr:col>6</xdr:col>
      <xdr:colOff>1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A98EE-540F-4B6B-80C7-93DFB9FACFE3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8"/>
  <sheetViews>
    <sheetView tabSelected="1" view="pageBreakPreview" zoomScale="80" zoomScaleNormal="100" zoomScaleSheetLayoutView="80" workbookViewId="0">
      <selection activeCell="G26" sqref="G26"/>
    </sheetView>
  </sheetViews>
  <sheetFormatPr defaultRowHeight="14.25"/>
  <cols>
    <col min="1" max="1" width="17.3984375" bestFit="1" customWidth="1"/>
    <col min="2" max="2" width="17.86328125" bestFit="1" customWidth="1"/>
    <col min="3" max="3" width="9.73046875" bestFit="1" customWidth="1"/>
    <col min="4" max="4" width="4.86328125" customWidth="1"/>
    <col min="5" max="5" width="25.86328125" style="5" customWidth="1"/>
    <col min="6" max="6" width="11.1328125" style="5" customWidth="1"/>
    <col min="7" max="7" width="7.1328125" style="5" customWidth="1"/>
    <col min="8" max="10" width="11.265625" style="5" customWidth="1"/>
    <col min="11" max="12" width="11.265625" customWidth="1"/>
    <col min="13" max="13" width="6" customWidth="1"/>
    <col min="14" max="14" width="11.59765625" bestFit="1" customWidth="1"/>
    <col min="15" max="15" width="12.59765625" bestFit="1" customWidth="1"/>
    <col min="16" max="16" width="11.265625" customWidth="1"/>
    <col min="17" max="17" width="10.1328125" style="15" bestFit="1" customWidth="1"/>
    <col min="18" max="18" width="8.59765625" customWidth="1"/>
    <col min="19" max="19" width="8.59765625" style="15" customWidth="1"/>
  </cols>
  <sheetData>
    <row r="1" spans="1:19">
      <c r="B1" s="3"/>
      <c r="E1" s="18" t="s">
        <v>0</v>
      </c>
      <c r="F1" s="2">
        <v>45880</v>
      </c>
      <c r="G1" s="17" t="s">
        <v>1</v>
      </c>
    </row>
    <row r="2" spans="1:19">
      <c r="A2" t="s">
        <v>2</v>
      </c>
      <c r="B2" s="3" t="s">
        <v>3</v>
      </c>
      <c r="C2" s="3" t="s">
        <v>4</v>
      </c>
      <c r="E2"/>
      <c r="F2"/>
      <c r="G2"/>
      <c r="H2"/>
      <c r="I2"/>
      <c r="J2"/>
      <c r="L2" s="1" t="str">
        <f>"Weekly Report "&amp;"| "&amp;TEXT(F1,"mmm-dd-yyyy")</f>
        <v>Weekly Report | Aug-11-2025</v>
      </c>
    </row>
    <row r="3" spans="1:19" ht="21">
      <c r="A3" t="s">
        <v>5</v>
      </c>
      <c r="B3" s="3">
        <v>128</v>
      </c>
      <c r="C3" s="2">
        <v>42613</v>
      </c>
      <c r="E3" s="50" t="str">
        <f>Occupancy!B2</f>
        <v>Kensington Place</v>
      </c>
      <c r="F3" s="51"/>
      <c r="G3" s="52"/>
      <c r="H3" s="52"/>
      <c r="I3" s="52"/>
      <c r="J3" s="52"/>
      <c r="K3" s="51"/>
      <c r="L3" s="53" t="str">
        <f>Occupancy!B7</f>
        <v>Greensboro, NC</v>
      </c>
    </row>
    <row r="4" spans="1:19" ht="21">
      <c r="A4" t="s">
        <v>6</v>
      </c>
      <c r="B4" s="3">
        <v>0</v>
      </c>
      <c r="C4" s="2"/>
      <c r="E4" s="54"/>
      <c r="F4" s="55"/>
      <c r="G4" s="56"/>
      <c r="H4" s="56"/>
      <c r="I4" s="56"/>
      <c r="J4" s="56"/>
      <c r="K4" s="55"/>
      <c r="L4" s="57"/>
    </row>
    <row r="5" spans="1:19" ht="21">
      <c r="A5" t="s">
        <v>7</v>
      </c>
      <c r="B5" s="3">
        <v>0</v>
      </c>
      <c r="C5" s="2">
        <v>42613</v>
      </c>
      <c r="E5" s="54"/>
      <c r="F5" s="55"/>
      <c r="G5" s="56"/>
      <c r="H5" s="56"/>
      <c r="I5" s="56"/>
      <c r="J5" s="56"/>
      <c r="K5" s="55"/>
      <c r="L5" s="57"/>
    </row>
    <row r="6" spans="1:19" ht="21">
      <c r="A6" t="s">
        <v>8</v>
      </c>
      <c r="B6" s="2">
        <v>44197</v>
      </c>
      <c r="C6" s="3"/>
      <c r="E6" s="54"/>
      <c r="F6" s="55"/>
      <c r="G6" s="56"/>
      <c r="H6" s="56"/>
      <c r="I6" s="56"/>
      <c r="J6" s="56"/>
      <c r="K6" s="55"/>
      <c r="L6" s="57"/>
    </row>
    <row r="7" spans="1:19" ht="21">
      <c r="A7" t="s">
        <v>9</v>
      </c>
      <c r="B7" s="3" t="s">
        <v>10</v>
      </c>
      <c r="C7" s="3"/>
      <c r="E7" s="54"/>
      <c r="F7" s="55"/>
      <c r="G7" s="56"/>
      <c r="H7" s="56"/>
      <c r="I7" s="56"/>
      <c r="J7" s="56"/>
      <c r="K7" s="55"/>
      <c r="L7" s="57"/>
    </row>
    <row r="8" spans="1:19" ht="21">
      <c r="A8" t="s">
        <v>11</v>
      </c>
      <c r="B8" s="31">
        <v>3579569.44</v>
      </c>
      <c r="E8" s="54"/>
      <c r="F8" s="55"/>
      <c r="G8" s="56"/>
      <c r="H8" s="56"/>
      <c r="I8" s="56"/>
      <c r="J8" s="56"/>
      <c r="K8" s="55"/>
      <c r="L8" s="57"/>
    </row>
    <row r="9" spans="1:19">
      <c r="E9" s="58"/>
      <c r="L9" s="59"/>
    </row>
    <row r="10" spans="1:19">
      <c r="E10" s="58"/>
      <c r="L10" s="59"/>
    </row>
    <row r="11" spans="1:19">
      <c r="E11" s="58"/>
      <c r="L11" s="59"/>
    </row>
    <row r="12" spans="1:19">
      <c r="E12" s="58"/>
      <c r="L12" s="59"/>
    </row>
    <row r="13" spans="1:19">
      <c r="E13" s="58"/>
      <c r="L13" s="59"/>
    </row>
    <row r="14" spans="1:19">
      <c r="E14" s="58"/>
      <c r="L14" s="59"/>
    </row>
    <row r="15" spans="1:19">
      <c r="E15" s="58"/>
      <c r="L15" s="59"/>
    </row>
    <row r="16" spans="1:19" s="5" customFormat="1" ht="15" customHeight="1">
      <c r="E16" s="60" t="s">
        <v>12</v>
      </c>
      <c r="F16" s="104" t="s">
        <v>13</v>
      </c>
      <c r="G16" s="104"/>
      <c r="H16" s="93" t="s">
        <v>14</v>
      </c>
      <c r="I16" s="93" t="s">
        <v>15</v>
      </c>
      <c r="J16" s="61" t="s">
        <v>16</v>
      </c>
      <c r="K16" s="93" t="s">
        <v>17</v>
      </c>
      <c r="L16" s="62" t="s">
        <v>18</v>
      </c>
      <c r="Q16" s="19"/>
      <c r="S16" s="19"/>
    </row>
    <row r="17" spans="4:20" ht="25.5" customHeight="1">
      <c r="E17" s="99">
        <v>0.96879999999999999</v>
      </c>
      <c r="F17" s="105">
        <v>0.99219999999999997</v>
      </c>
      <c r="G17" s="105"/>
      <c r="H17" s="95">
        <f>G42</f>
        <v>128</v>
      </c>
      <c r="I17" s="95">
        <f>H17-J17</f>
        <v>124</v>
      </c>
      <c r="J17" s="95">
        <f>H42+I42</f>
        <v>4</v>
      </c>
      <c r="K17" s="95">
        <f>J42+K42</f>
        <v>4</v>
      </c>
      <c r="L17" s="96">
        <f>H42+J42</f>
        <v>5</v>
      </c>
    </row>
    <row r="18" spans="4:20" s="5" customFormat="1" ht="15" customHeight="1">
      <c r="E18" s="63" t="s">
        <v>19</v>
      </c>
      <c r="F18" s="20" t="s">
        <v>20</v>
      </c>
      <c r="G18" s="101" t="s">
        <v>21</v>
      </c>
      <c r="H18" s="101"/>
      <c r="I18" s="94" t="s">
        <v>22</v>
      </c>
      <c r="J18" s="94" t="s">
        <v>23</v>
      </c>
      <c r="K18" s="106" t="s">
        <v>24</v>
      </c>
      <c r="L18" s="107"/>
      <c r="Q18" s="19"/>
      <c r="S18" s="19"/>
    </row>
    <row r="19" spans="4:20" ht="25.5" customHeight="1">
      <c r="E19" s="64">
        <f>((E17*$B$3)+G19-I19)/$B$3</f>
        <v>0.96098749999999999</v>
      </c>
      <c r="F19" s="95">
        <f>L42</f>
        <v>3</v>
      </c>
      <c r="G19" s="103">
        <v>3</v>
      </c>
      <c r="H19" s="103"/>
      <c r="I19" s="92">
        <v>4</v>
      </c>
      <c r="J19" s="92">
        <v>2</v>
      </c>
      <c r="K19" s="108" t="str">
        <f>IF(E19&lt;0.9,"ALERT",IF(E19&gt;0.95,"GOOD","WATCH"))</f>
        <v>GOOD</v>
      </c>
      <c r="L19" s="109"/>
    </row>
    <row r="20" spans="4:20">
      <c r="E20" s="100" t="s">
        <v>25</v>
      </c>
      <c r="F20" s="101"/>
      <c r="G20" s="101"/>
      <c r="H20" s="101"/>
      <c r="I20" s="101"/>
      <c r="J20" s="101"/>
      <c r="K20" s="101"/>
      <c r="L20" s="102"/>
    </row>
    <row r="21" spans="4:20" ht="29.25" customHeight="1">
      <c r="E21" s="65" t="s">
        <v>26</v>
      </c>
      <c r="F21" s="12" t="s">
        <v>27</v>
      </c>
      <c r="G21" s="12" t="s">
        <v>14</v>
      </c>
      <c r="H21" s="12" t="s">
        <v>28</v>
      </c>
      <c r="I21" s="12" t="s">
        <v>29</v>
      </c>
      <c r="J21" s="12" t="s">
        <v>30</v>
      </c>
      <c r="K21" s="12" t="s">
        <v>31</v>
      </c>
      <c r="L21" s="66" t="s">
        <v>20</v>
      </c>
      <c r="M21" s="9"/>
      <c r="N21" s="4" t="s">
        <v>4</v>
      </c>
      <c r="O21" s="4" t="s">
        <v>32</v>
      </c>
      <c r="P21" s="4" t="s">
        <v>33</v>
      </c>
      <c r="Q21" s="4" t="s">
        <v>34</v>
      </c>
      <c r="R21" s="47" t="s">
        <v>35</v>
      </c>
      <c r="S21" s="47" t="s">
        <v>36</v>
      </c>
    </row>
    <row r="22" spans="4:20">
      <c r="D22">
        <f t="shared" ref="D22:D41" si="0">L22</f>
        <v>0</v>
      </c>
      <c r="E22" s="67" t="s">
        <v>37</v>
      </c>
      <c r="F22" s="11" t="s">
        <v>38</v>
      </c>
      <c r="G22" s="6">
        <v>46</v>
      </c>
      <c r="H22" s="24">
        <v>2</v>
      </c>
      <c r="I22" s="24">
        <v>0</v>
      </c>
      <c r="J22" s="24">
        <v>0</v>
      </c>
      <c r="K22" s="24">
        <v>0</v>
      </c>
      <c r="L22" s="68">
        <f>K22+I22</f>
        <v>0</v>
      </c>
      <c r="N22" s="13">
        <v>44361</v>
      </c>
      <c r="O22" s="14">
        <v>0.96879999999999999</v>
      </c>
      <c r="P22" s="14">
        <v>1</v>
      </c>
      <c r="Q22" s="16">
        <f t="shared" ref="Q22:Q44" si="1">O22</f>
        <v>0.96879999999999999</v>
      </c>
      <c r="R22" s="48"/>
      <c r="S22" s="48"/>
      <c r="T22" s="49"/>
    </row>
    <row r="23" spans="4:20">
      <c r="D23">
        <f t="shared" si="0"/>
        <v>1</v>
      </c>
      <c r="E23" s="67" t="s">
        <v>39</v>
      </c>
      <c r="F23" s="11" t="s">
        <v>40</v>
      </c>
      <c r="G23" s="6">
        <v>8</v>
      </c>
      <c r="H23" s="24">
        <v>1</v>
      </c>
      <c r="I23" s="24">
        <v>1</v>
      </c>
      <c r="J23" s="24">
        <v>0</v>
      </c>
      <c r="K23" s="24">
        <v>0</v>
      </c>
      <c r="L23" s="68">
        <f>K23+I23</f>
        <v>1</v>
      </c>
      <c r="M23" s="9"/>
      <c r="N23" s="13">
        <v>44368</v>
      </c>
      <c r="O23" s="14">
        <v>0.98440000000000005</v>
      </c>
      <c r="P23" s="14">
        <v>1</v>
      </c>
      <c r="Q23" s="16">
        <f t="shared" si="1"/>
        <v>0.98440000000000005</v>
      </c>
      <c r="R23" s="48"/>
      <c r="S23" s="48"/>
      <c r="T23" s="49"/>
    </row>
    <row r="24" spans="4:20">
      <c r="D24">
        <f t="shared" si="0"/>
        <v>2</v>
      </c>
      <c r="E24" s="67" t="s">
        <v>41</v>
      </c>
      <c r="F24" s="11" t="s">
        <v>42</v>
      </c>
      <c r="G24" s="6">
        <v>57</v>
      </c>
      <c r="H24" s="24">
        <v>0</v>
      </c>
      <c r="I24" s="24">
        <v>0</v>
      </c>
      <c r="J24" s="24">
        <v>2</v>
      </c>
      <c r="K24" s="24">
        <v>2</v>
      </c>
      <c r="L24" s="68">
        <f>K24+I24</f>
        <v>2</v>
      </c>
      <c r="M24" s="9"/>
      <c r="N24" s="13">
        <v>44375</v>
      </c>
      <c r="O24" s="14">
        <v>0.98440000000000005</v>
      </c>
      <c r="P24" s="14">
        <v>1</v>
      </c>
      <c r="Q24" s="16">
        <f t="shared" si="1"/>
        <v>0.98440000000000005</v>
      </c>
      <c r="R24" s="48"/>
      <c r="S24" s="48"/>
      <c r="T24" s="49"/>
    </row>
    <row r="25" spans="4:20">
      <c r="D25">
        <f t="shared" si="0"/>
        <v>0</v>
      </c>
      <c r="E25" s="67" t="s">
        <v>43</v>
      </c>
      <c r="F25" s="11" t="s">
        <v>44</v>
      </c>
      <c r="G25" s="6">
        <v>17</v>
      </c>
      <c r="H25" s="24">
        <v>0</v>
      </c>
      <c r="I25" s="24">
        <v>0</v>
      </c>
      <c r="J25" s="24">
        <v>0</v>
      </c>
      <c r="K25" s="24">
        <v>0</v>
      </c>
      <c r="L25" s="68">
        <f>K25+I25</f>
        <v>0</v>
      </c>
      <c r="M25" s="9"/>
      <c r="N25" s="13">
        <v>44382</v>
      </c>
      <c r="O25" s="14">
        <v>0.96089999999999998</v>
      </c>
      <c r="P25" s="14">
        <v>1</v>
      </c>
      <c r="Q25" s="16">
        <f t="shared" si="1"/>
        <v>0.96089999999999998</v>
      </c>
      <c r="R25" s="48"/>
      <c r="S25" s="48"/>
      <c r="T25" s="49"/>
    </row>
    <row r="26" spans="4:20">
      <c r="D26">
        <f t="shared" si="0"/>
        <v>0</v>
      </c>
      <c r="E26" s="67"/>
      <c r="F26" s="11"/>
      <c r="G26" s="6"/>
      <c r="H26" s="24"/>
      <c r="I26" s="24"/>
      <c r="J26" s="24"/>
      <c r="K26" s="24"/>
      <c r="L26" s="68"/>
      <c r="M26" s="9"/>
      <c r="N26" s="13">
        <v>44389</v>
      </c>
      <c r="O26" s="14">
        <v>0.97660000000000002</v>
      </c>
      <c r="P26" s="14">
        <v>1</v>
      </c>
      <c r="Q26" s="16">
        <f t="shared" si="1"/>
        <v>0.97660000000000002</v>
      </c>
      <c r="R26" s="48"/>
      <c r="S26" s="48"/>
      <c r="T26" s="49"/>
    </row>
    <row r="27" spans="4:20">
      <c r="D27">
        <f t="shared" si="0"/>
        <v>0</v>
      </c>
      <c r="E27" s="67"/>
      <c r="F27" s="11"/>
      <c r="G27" s="6"/>
      <c r="H27" s="24"/>
      <c r="I27" s="24"/>
      <c r="J27" s="24"/>
      <c r="K27" s="24"/>
      <c r="L27" s="68"/>
      <c r="M27" s="9"/>
      <c r="N27" s="13">
        <v>44396</v>
      </c>
      <c r="O27" s="14">
        <v>0.98440000000000005</v>
      </c>
      <c r="P27" s="14">
        <v>1</v>
      </c>
      <c r="Q27" s="16">
        <f t="shared" si="1"/>
        <v>0.98440000000000005</v>
      </c>
      <c r="R27" s="48"/>
      <c r="S27" s="48"/>
      <c r="T27" s="49"/>
    </row>
    <row r="28" spans="4:20">
      <c r="D28">
        <f t="shared" si="0"/>
        <v>0</v>
      </c>
      <c r="E28" s="67"/>
      <c r="F28" s="11"/>
      <c r="G28" s="6"/>
      <c r="H28" s="24"/>
      <c r="I28" s="24"/>
      <c r="J28" s="24"/>
      <c r="K28" s="24"/>
      <c r="L28" s="68"/>
      <c r="M28" s="9"/>
      <c r="N28" s="13">
        <v>44403</v>
      </c>
      <c r="O28" s="14">
        <v>0.97660000000000002</v>
      </c>
      <c r="P28" s="14">
        <v>1</v>
      </c>
      <c r="Q28" s="16">
        <f t="shared" si="1"/>
        <v>0.97660000000000002</v>
      </c>
      <c r="R28" s="48"/>
      <c r="S28" s="48"/>
      <c r="T28" s="49"/>
    </row>
    <row r="29" spans="4:20">
      <c r="D29">
        <f t="shared" si="0"/>
        <v>0</v>
      </c>
      <c r="E29" s="67"/>
      <c r="F29" s="11"/>
      <c r="G29" s="6"/>
      <c r="H29" s="24"/>
      <c r="I29" s="24"/>
      <c r="J29" s="24"/>
      <c r="K29" s="24"/>
      <c r="L29" s="68"/>
      <c r="M29" s="9"/>
      <c r="N29" s="13">
        <v>44410</v>
      </c>
      <c r="O29" s="14">
        <v>0.97660000000000002</v>
      </c>
      <c r="P29" s="14">
        <v>1</v>
      </c>
      <c r="Q29" s="16">
        <f t="shared" si="1"/>
        <v>0.97660000000000002</v>
      </c>
      <c r="R29" s="48"/>
      <c r="S29" s="48"/>
      <c r="T29" s="49"/>
    </row>
    <row r="30" spans="4:20">
      <c r="D30">
        <f t="shared" si="0"/>
        <v>0</v>
      </c>
      <c r="E30" s="67"/>
      <c r="F30" s="11"/>
      <c r="G30" s="6"/>
      <c r="H30" s="24"/>
      <c r="I30" s="24"/>
      <c r="J30" s="24"/>
      <c r="K30" s="24"/>
      <c r="L30" s="68"/>
      <c r="M30" s="9"/>
      <c r="N30" s="13">
        <v>44417</v>
      </c>
      <c r="O30" s="14">
        <v>0.96879999999999999</v>
      </c>
      <c r="P30" s="14">
        <v>1</v>
      </c>
      <c r="Q30" s="16">
        <f t="shared" si="1"/>
        <v>0.96879999999999999</v>
      </c>
      <c r="R30" s="48"/>
      <c r="S30" s="48"/>
      <c r="T30" s="49"/>
    </row>
    <row r="31" spans="4:20">
      <c r="D31">
        <f t="shared" si="0"/>
        <v>0</v>
      </c>
      <c r="E31" s="67"/>
      <c r="F31" s="11"/>
      <c r="G31" s="6"/>
      <c r="H31" s="24"/>
      <c r="I31" s="24"/>
      <c r="J31" s="24"/>
      <c r="K31" s="24"/>
      <c r="L31" s="68"/>
      <c r="M31" s="9"/>
      <c r="N31" s="13">
        <v>44424</v>
      </c>
      <c r="O31" s="14">
        <v>0.98440000000000005</v>
      </c>
      <c r="P31" s="14">
        <v>1</v>
      </c>
      <c r="Q31" s="16">
        <f t="shared" si="1"/>
        <v>0.98440000000000005</v>
      </c>
      <c r="R31" s="48"/>
      <c r="S31" s="48"/>
      <c r="T31" s="49"/>
    </row>
    <row r="32" spans="4:20">
      <c r="D32">
        <f t="shared" si="0"/>
        <v>0</v>
      </c>
      <c r="E32" s="67"/>
      <c r="F32" s="11"/>
      <c r="G32" s="6"/>
      <c r="H32" s="24"/>
      <c r="I32" s="24"/>
      <c r="J32" s="24"/>
      <c r="K32" s="24"/>
      <c r="L32" s="68"/>
      <c r="M32" s="9"/>
      <c r="N32" s="13">
        <v>44431</v>
      </c>
      <c r="O32" s="14">
        <v>0.97660000000000002</v>
      </c>
      <c r="P32" s="14">
        <v>1</v>
      </c>
      <c r="Q32" s="16">
        <f t="shared" si="1"/>
        <v>0.97660000000000002</v>
      </c>
      <c r="R32" s="48"/>
      <c r="S32" s="48"/>
      <c r="T32" s="49"/>
    </row>
    <row r="33" spans="4:20">
      <c r="D33">
        <f t="shared" si="0"/>
        <v>0</v>
      </c>
      <c r="E33" s="67"/>
      <c r="F33" s="11"/>
      <c r="G33" s="6"/>
      <c r="H33" s="24"/>
      <c r="I33" s="24"/>
      <c r="J33" s="24"/>
      <c r="K33" s="24"/>
      <c r="L33" s="68"/>
      <c r="M33" s="9"/>
      <c r="N33" s="13">
        <v>44438</v>
      </c>
      <c r="O33" s="14">
        <v>0.98440000000000005</v>
      </c>
      <c r="P33" s="14">
        <v>1</v>
      </c>
      <c r="Q33" s="16">
        <f t="shared" si="1"/>
        <v>0.98440000000000005</v>
      </c>
      <c r="R33" s="48"/>
      <c r="S33" s="48"/>
      <c r="T33" s="49"/>
    </row>
    <row r="34" spans="4:20">
      <c r="D34">
        <f t="shared" si="0"/>
        <v>0</v>
      </c>
      <c r="E34" s="67"/>
      <c r="F34" s="11"/>
      <c r="G34" s="6"/>
      <c r="H34" s="24"/>
      <c r="I34" s="24"/>
      <c r="J34" s="24"/>
      <c r="K34" s="24"/>
      <c r="L34" s="68"/>
      <c r="M34" s="9"/>
      <c r="N34" s="13">
        <v>44445</v>
      </c>
      <c r="O34" s="14">
        <v>0.98440000000000005</v>
      </c>
      <c r="P34" s="14">
        <v>1</v>
      </c>
      <c r="Q34" s="16">
        <f t="shared" si="1"/>
        <v>0.98440000000000005</v>
      </c>
      <c r="R34" s="48"/>
      <c r="S34" s="48"/>
      <c r="T34" s="49"/>
    </row>
    <row r="35" spans="4:20">
      <c r="D35">
        <f t="shared" si="0"/>
        <v>0</v>
      </c>
      <c r="E35" s="67"/>
      <c r="F35" s="11"/>
      <c r="G35" s="6"/>
      <c r="H35" s="24"/>
      <c r="I35" s="24"/>
      <c r="J35" s="24"/>
      <c r="K35" s="24"/>
      <c r="L35" s="68"/>
      <c r="M35" s="9"/>
      <c r="N35" s="13">
        <v>44452</v>
      </c>
      <c r="O35" s="14">
        <v>0.98440000000000005</v>
      </c>
      <c r="P35" s="14">
        <v>0.99219999999999997</v>
      </c>
      <c r="Q35" s="16">
        <f t="shared" si="1"/>
        <v>0.98440000000000005</v>
      </c>
      <c r="R35" s="48"/>
      <c r="S35" s="48"/>
      <c r="T35" s="49"/>
    </row>
    <row r="36" spans="4:20" ht="15" customHeight="1">
      <c r="D36">
        <f t="shared" si="0"/>
        <v>0</v>
      </c>
      <c r="E36" s="67"/>
      <c r="F36" s="11"/>
      <c r="G36" s="6"/>
      <c r="H36" s="24"/>
      <c r="I36" s="24"/>
      <c r="J36" s="24"/>
      <c r="K36" s="24"/>
      <c r="L36" s="68"/>
      <c r="M36" s="9"/>
      <c r="N36" s="13">
        <v>44459</v>
      </c>
      <c r="O36" s="14">
        <v>0.99219999999999997</v>
      </c>
      <c r="P36" s="14">
        <v>1</v>
      </c>
      <c r="Q36" s="16">
        <f t="shared" si="1"/>
        <v>0.99219999999999997</v>
      </c>
      <c r="R36" s="48"/>
      <c r="S36" s="48"/>
      <c r="T36" s="49"/>
    </row>
    <row r="37" spans="4:20">
      <c r="D37">
        <f t="shared" si="0"/>
        <v>0</v>
      </c>
      <c r="E37" s="67"/>
      <c r="F37" s="11"/>
      <c r="G37" s="6"/>
      <c r="H37" s="24"/>
      <c r="I37" s="24"/>
      <c r="J37" s="24"/>
      <c r="K37" s="24"/>
      <c r="L37" s="68"/>
      <c r="M37" s="9"/>
      <c r="N37" s="13">
        <v>44466</v>
      </c>
      <c r="O37" s="14">
        <v>0.99219999999999997</v>
      </c>
      <c r="P37" s="14">
        <v>1</v>
      </c>
      <c r="Q37" s="16">
        <f t="shared" si="1"/>
        <v>0.99219999999999997</v>
      </c>
      <c r="R37" s="48"/>
      <c r="S37" s="48"/>
      <c r="T37" s="49"/>
    </row>
    <row r="38" spans="4:20">
      <c r="D38">
        <f t="shared" si="0"/>
        <v>0</v>
      </c>
      <c r="E38" s="67"/>
      <c r="F38" s="11"/>
      <c r="G38" s="6"/>
      <c r="H38" s="24"/>
      <c r="I38" s="24"/>
      <c r="J38" s="24"/>
      <c r="K38" s="24"/>
      <c r="L38" s="68"/>
      <c r="M38" s="9"/>
      <c r="N38" s="13">
        <v>44473</v>
      </c>
      <c r="O38" s="14">
        <v>0.98440000000000005</v>
      </c>
      <c r="P38" s="14">
        <v>1</v>
      </c>
      <c r="Q38" s="16">
        <f t="shared" si="1"/>
        <v>0.98440000000000005</v>
      </c>
      <c r="R38" s="48"/>
      <c r="S38" s="48"/>
      <c r="T38" s="49"/>
    </row>
    <row r="39" spans="4:20">
      <c r="D39">
        <f t="shared" si="0"/>
        <v>0</v>
      </c>
      <c r="E39" s="67"/>
      <c r="F39" s="11"/>
      <c r="G39" s="6"/>
      <c r="H39" s="24"/>
      <c r="I39" s="24"/>
      <c r="J39" s="24"/>
      <c r="K39" s="24"/>
      <c r="L39" s="68"/>
      <c r="M39" s="9"/>
      <c r="N39" s="13">
        <v>44480</v>
      </c>
      <c r="O39" s="14">
        <v>0.97660000000000002</v>
      </c>
      <c r="P39" s="14">
        <v>1</v>
      </c>
      <c r="Q39" s="16">
        <f t="shared" si="1"/>
        <v>0.97660000000000002</v>
      </c>
      <c r="R39" s="48"/>
      <c r="S39" s="48"/>
      <c r="T39" s="49"/>
    </row>
    <row r="40" spans="4:20">
      <c r="D40">
        <f t="shared" si="0"/>
        <v>0</v>
      </c>
      <c r="E40" s="67"/>
      <c r="F40" s="11"/>
      <c r="G40" s="6"/>
      <c r="H40" s="24"/>
      <c r="I40" s="24"/>
      <c r="J40" s="24"/>
      <c r="K40" s="24"/>
      <c r="L40" s="68"/>
      <c r="M40" s="9"/>
      <c r="N40" s="13">
        <v>44487</v>
      </c>
      <c r="O40" s="14">
        <v>0.98440000000000005</v>
      </c>
      <c r="P40" s="14">
        <v>1</v>
      </c>
      <c r="Q40" s="16">
        <f t="shared" si="1"/>
        <v>0.98440000000000005</v>
      </c>
      <c r="R40" s="48"/>
      <c r="S40" s="48"/>
      <c r="T40" s="49"/>
    </row>
    <row r="41" spans="4:20" ht="15" customHeight="1">
      <c r="D41">
        <f t="shared" si="0"/>
        <v>0</v>
      </c>
      <c r="E41" s="67"/>
      <c r="F41" s="11"/>
      <c r="G41" s="6"/>
      <c r="H41" s="24"/>
      <c r="I41" s="24"/>
      <c r="J41" s="24"/>
      <c r="K41" s="24"/>
      <c r="L41" s="68"/>
      <c r="M41" s="9"/>
      <c r="N41" s="13">
        <v>44494</v>
      </c>
      <c r="O41" s="14">
        <v>0.97660000000000002</v>
      </c>
      <c r="P41" s="14">
        <v>1</v>
      </c>
      <c r="Q41" s="16">
        <f t="shared" si="1"/>
        <v>0.97660000000000002</v>
      </c>
      <c r="R41" s="48"/>
      <c r="S41" s="48"/>
      <c r="T41" s="49"/>
    </row>
    <row r="42" spans="4:20" ht="15" customHeight="1">
      <c r="E42" s="69" t="s">
        <v>45</v>
      </c>
      <c r="F42" s="70">
        <f>COUNT(F22:F41)</f>
        <v>0</v>
      </c>
      <c r="G42" s="70">
        <f t="shared" ref="G42:L42" si="2">SUM(G22:G41)</f>
        <v>128</v>
      </c>
      <c r="H42" s="70">
        <f t="shared" si="2"/>
        <v>3</v>
      </c>
      <c r="I42" s="70">
        <f t="shared" si="2"/>
        <v>1</v>
      </c>
      <c r="J42" s="70">
        <f t="shared" si="2"/>
        <v>2</v>
      </c>
      <c r="K42" s="70">
        <f t="shared" si="2"/>
        <v>2</v>
      </c>
      <c r="L42" s="71">
        <f t="shared" si="2"/>
        <v>3</v>
      </c>
      <c r="M42" s="9"/>
      <c r="N42" s="13">
        <v>44501</v>
      </c>
      <c r="O42" s="14">
        <v>0.96089999999999998</v>
      </c>
      <c r="P42" s="14">
        <v>0.99219999999999997</v>
      </c>
      <c r="Q42" s="16">
        <f t="shared" si="1"/>
        <v>0.96089999999999998</v>
      </c>
      <c r="R42" s="48"/>
      <c r="S42" s="48"/>
      <c r="T42" s="49"/>
    </row>
    <row r="43" spans="4:20" ht="15" customHeight="1">
      <c r="K43" s="7"/>
      <c r="M43" s="9"/>
      <c r="N43" s="13">
        <v>44508</v>
      </c>
      <c r="O43" s="14">
        <v>0.97660000000000002</v>
      </c>
      <c r="P43" s="14">
        <v>1</v>
      </c>
      <c r="Q43" s="16">
        <f t="shared" si="1"/>
        <v>0.97660000000000002</v>
      </c>
      <c r="R43" s="48"/>
      <c r="S43" s="48"/>
      <c r="T43" s="49"/>
    </row>
    <row r="44" spans="4:20">
      <c r="K44" s="7"/>
      <c r="M44" s="9"/>
      <c r="N44" s="13">
        <v>44515</v>
      </c>
      <c r="O44" s="14">
        <v>0.98440000000000005</v>
      </c>
      <c r="P44" s="14">
        <v>0.99219999999999997</v>
      </c>
      <c r="Q44" s="16">
        <f t="shared" si="1"/>
        <v>0.98440000000000005</v>
      </c>
      <c r="R44" s="48"/>
      <c r="S44" s="48"/>
      <c r="T44" s="49"/>
    </row>
    <row r="45" spans="4:20">
      <c r="H45" s="8"/>
      <c r="I45" s="8"/>
      <c r="J45" s="8"/>
      <c r="K45" s="7"/>
      <c r="M45" s="9"/>
      <c r="N45" s="13">
        <v>44522</v>
      </c>
      <c r="O45" s="14">
        <v>0.98440000000000005</v>
      </c>
      <c r="P45" s="14">
        <v>0.99219999999999997</v>
      </c>
      <c r="Q45" s="16">
        <f t="shared" ref="Q45:Q108" si="3">IF(N45="","",IF(O45="",((O44*$B$3)+$G$19-$I$19)/$B$3,O45))</f>
        <v>0.98440000000000005</v>
      </c>
      <c r="R45" s="48"/>
      <c r="S45" s="48"/>
      <c r="T45" s="49"/>
    </row>
    <row r="46" spans="4:20">
      <c r="H46" s="8"/>
      <c r="I46" s="8"/>
      <c r="J46" s="8"/>
      <c r="K46" s="7"/>
      <c r="M46" s="9"/>
      <c r="N46" s="13">
        <v>44529</v>
      </c>
      <c r="O46" s="14">
        <v>0.99219999999999997</v>
      </c>
      <c r="P46" s="14">
        <v>1</v>
      </c>
      <c r="Q46" s="16">
        <f t="shared" si="3"/>
        <v>0.99219999999999997</v>
      </c>
      <c r="R46" s="48"/>
      <c r="S46" s="48"/>
      <c r="T46" s="49"/>
    </row>
    <row r="47" spans="4:20">
      <c r="H47" s="8"/>
      <c r="I47" s="8"/>
      <c r="J47" s="8"/>
      <c r="K47" s="7"/>
      <c r="M47" s="9"/>
      <c r="N47" s="13">
        <v>44536</v>
      </c>
      <c r="O47" s="14">
        <v>0.99219999999999997</v>
      </c>
      <c r="P47" s="14">
        <v>1</v>
      </c>
      <c r="Q47" s="16">
        <f t="shared" si="3"/>
        <v>0.99219999999999997</v>
      </c>
      <c r="R47" s="48"/>
      <c r="S47" s="48"/>
      <c r="T47" s="49"/>
    </row>
    <row r="48" spans="4:20">
      <c r="H48" s="8"/>
      <c r="I48" s="8"/>
      <c r="J48" s="8"/>
      <c r="K48" s="7"/>
      <c r="M48" s="9"/>
      <c r="N48" s="13">
        <v>44543</v>
      </c>
      <c r="O48" s="14">
        <v>0.98440000000000005</v>
      </c>
      <c r="P48" s="14">
        <v>0.99219999999999997</v>
      </c>
      <c r="Q48" s="16">
        <f t="shared" si="3"/>
        <v>0.98440000000000005</v>
      </c>
      <c r="R48" s="48"/>
      <c r="S48" s="48"/>
      <c r="T48" s="49"/>
    </row>
    <row r="49" spans="8:20">
      <c r="H49" s="8"/>
      <c r="I49" s="8"/>
      <c r="J49" s="8"/>
      <c r="K49" s="7"/>
      <c r="M49" s="9"/>
      <c r="N49" s="13">
        <v>44550</v>
      </c>
      <c r="O49" s="14">
        <v>0.97660000000000002</v>
      </c>
      <c r="P49" s="14">
        <v>1</v>
      </c>
      <c r="Q49" s="16">
        <f t="shared" si="3"/>
        <v>0.97660000000000002</v>
      </c>
      <c r="R49" s="48"/>
      <c r="S49" s="48"/>
      <c r="T49" s="49"/>
    </row>
    <row r="50" spans="8:20">
      <c r="H50" s="8"/>
      <c r="I50" s="8"/>
      <c r="J50" s="8"/>
      <c r="K50" s="7"/>
      <c r="M50" s="9"/>
      <c r="N50" s="13">
        <v>44557</v>
      </c>
      <c r="O50" s="14">
        <v>0.98440000000000005</v>
      </c>
      <c r="P50" s="14">
        <v>1</v>
      </c>
      <c r="Q50" s="16">
        <f t="shared" si="3"/>
        <v>0.98440000000000005</v>
      </c>
      <c r="R50" s="48"/>
      <c r="S50" s="48"/>
      <c r="T50" s="49"/>
    </row>
    <row r="51" spans="8:20">
      <c r="H51" s="8"/>
      <c r="I51" s="8"/>
      <c r="J51" s="8"/>
      <c r="K51" s="7"/>
      <c r="M51" s="9"/>
      <c r="N51" s="13">
        <v>44564</v>
      </c>
      <c r="O51" s="14">
        <v>0.98440000000000005</v>
      </c>
      <c r="P51" s="14">
        <v>0.99219999999999997</v>
      </c>
      <c r="Q51" s="16">
        <f t="shared" si="3"/>
        <v>0.98440000000000005</v>
      </c>
      <c r="R51" s="48"/>
      <c r="S51" s="48"/>
      <c r="T51" s="49"/>
    </row>
    <row r="52" spans="8:20">
      <c r="H52" s="8"/>
      <c r="I52" s="8"/>
      <c r="J52" s="8"/>
      <c r="K52" s="7"/>
      <c r="M52" s="9"/>
      <c r="N52" s="13">
        <v>44571</v>
      </c>
      <c r="O52" s="14">
        <v>0.98440000000000005</v>
      </c>
      <c r="P52" s="14">
        <v>0.99219999999999997</v>
      </c>
      <c r="Q52" s="16">
        <f t="shared" si="3"/>
        <v>0.98440000000000005</v>
      </c>
      <c r="R52" s="48"/>
      <c r="S52" s="48"/>
      <c r="T52" s="49"/>
    </row>
    <row r="53" spans="8:20">
      <c r="H53" s="8"/>
      <c r="I53" s="8"/>
      <c r="J53" s="8"/>
      <c r="K53" s="7"/>
      <c r="M53" s="9"/>
      <c r="N53" s="13">
        <v>44578</v>
      </c>
      <c r="O53" s="14">
        <v>0.98440000000000005</v>
      </c>
      <c r="P53" s="14">
        <v>1</v>
      </c>
      <c r="Q53" s="16">
        <f t="shared" si="3"/>
        <v>0.98440000000000005</v>
      </c>
      <c r="R53" s="48"/>
      <c r="S53" s="48"/>
      <c r="T53" s="49"/>
    </row>
    <row r="54" spans="8:20">
      <c r="H54" s="8"/>
      <c r="I54" s="8"/>
      <c r="J54" s="8"/>
      <c r="K54" s="7"/>
      <c r="M54" s="9"/>
      <c r="N54" s="13">
        <v>44585</v>
      </c>
      <c r="O54" s="14">
        <v>0.98440000000000005</v>
      </c>
      <c r="P54" s="14">
        <v>0.99219999999999997</v>
      </c>
      <c r="Q54" s="16">
        <f t="shared" si="3"/>
        <v>0.98440000000000005</v>
      </c>
      <c r="R54" s="48"/>
      <c r="S54" s="48"/>
      <c r="T54" s="49"/>
    </row>
    <row r="55" spans="8:20">
      <c r="H55" s="8"/>
      <c r="I55" s="8"/>
      <c r="J55" s="8"/>
      <c r="K55" s="7"/>
      <c r="M55" s="9"/>
      <c r="N55" s="13">
        <v>44592</v>
      </c>
      <c r="O55" s="14">
        <v>0.98440000000000005</v>
      </c>
      <c r="P55" s="14">
        <v>1</v>
      </c>
      <c r="Q55" s="16">
        <f t="shared" si="3"/>
        <v>0.98440000000000005</v>
      </c>
      <c r="R55" s="48"/>
      <c r="S55" s="48"/>
      <c r="T55" s="49"/>
    </row>
    <row r="56" spans="8:20">
      <c r="H56" s="8"/>
      <c r="I56" s="8"/>
      <c r="J56" s="8"/>
      <c r="K56" s="7"/>
      <c r="M56" s="9"/>
      <c r="N56" s="13">
        <v>44599</v>
      </c>
      <c r="O56" s="14">
        <v>0.96879999999999999</v>
      </c>
      <c r="P56" s="14">
        <v>0.99219999999999997</v>
      </c>
      <c r="Q56" s="16">
        <f t="shared" si="3"/>
        <v>0.96879999999999999</v>
      </c>
      <c r="R56" s="48"/>
      <c r="S56" s="48"/>
      <c r="T56" s="49"/>
    </row>
    <row r="57" spans="8:20">
      <c r="H57" s="8"/>
      <c r="I57" s="8"/>
      <c r="J57" s="8"/>
      <c r="K57" s="7"/>
      <c r="M57" s="9"/>
      <c r="N57" s="13">
        <v>44606</v>
      </c>
      <c r="O57" s="14">
        <v>0.96879999999999999</v>
      </c>
      <c r="P57" s="14">
        <v>0.98440000000000005</v>
      </c>
      <c r="Q57" s="16">
        <f t="shared" si="3"/>
        <v>0.96879999999999999</v>
      </c>
      <c r="R57" s="48"/>
      <c r="S57" s="48"/>
      <c r="T57" s="49"/>
    </row>
    <row r="58" spans="8:20">
      <c r="H58" s="8"/>
      <c r="I58" s="8"/>
      <c r="J58" s="8"/>
      <c r="K58" s="7"/>
      <c r="M58" s="9"/>
      <c r="N58" s="13">
        <v>44613</v>
      </c>
      <c r="O58" s="14">
        <v>0.98440000000000005</v>
      </c>
      <c r="P58" s="14">
        <v>1</v>
      </c>
      <c r="Q58" s="16">
        <f t="shared" si="3"/>
        <v>0.98440000000000005</v>
      </c>
      <c r="R58" s="48"/>
      <c r="S58" s="48"/>
      <c r="T58" s="49"/>
    </row>
    <row r="59" spans="8:20">
      <c r="H59" s="8"/>
      <c r="I59" s="8"/>
      <c r="J59" s="8"/>
      <c r="K59" s="7"/>
      <c r="M59" s="9"/>
      <c r="N59" s="13">
        <v>44620</v>
      </c>
      <c r="O59" s="14">
        <v>0.98440000000000005</v>
      </c>
      <c r="P59" s="14">
        <v>0.99219999999999997</v>
      </c>
      <c r="Q59" s="16">
        <f t="shared" si="3"/>
        <v>0.98440000000000005</v>
      </c>
      <c r="R59" s="48"/>
      <c r="S59" s="48"/>
      <c r="T59" s="49"/>
    </row>
    <row r="60" spans="8:20">
      <c r="H60" s="8"/>
      <c r="I60" s="8"/>
      <c r="J60" s="8"/>
      <c r="K60" s="7"/>
      <c r="M60" s="9"/>
      <c r="N60" s="13">
        <v>44627</v>
      </c>
      <c r="O60" s="14">
        <v>0.96089999999999998</v>
      </c>
      <c r="P60" s="14">
        <v>1</v>
      </c>
      <c r="Q60" s="16">
        <f t="shared" si="3"/>
        <v>0.96089999999999998</v>
      </c>
      <c r="R60" s="48"/>
      <c r="S60" s="48"/>
      <c r="T60" s="49"/>
    </row>
    <row r="61" spans="8:20">
      <c r="H61" s="8"/>
      <c r="I61" s="8"/>
      <c r="J61" s="8"/>
      <c r="K61" s="7"/>
      <c r="M61" s="9"/>
      <c r="N61" s="13">
        <v>44634</v>
      </c>
      <c r="O61" s="14">
        <v>0.96879999999999999</v>
      </c>
      <c r="P61" s="14">
        <v>1</v>
      </c>
      <c r="Q61" s="16">
        <f t="shared" si="3"/>
        <v>0.96879999999999999</v>
      </c>
      <c r="R61" s="48"/>
      <c r="S61" s="48"/>
      <c r="T61" s="49"/>
    </row>
    <row r="62" spans="8:20">
      <c r="H62" s="8"/>
      <c r="I62" s="8"/>
      <c r="J62" s="8"/>
      <c r="K62" s="7"/>
      <c r="M62" s="9"/>
      <c r="N62" s="13">
        <v>44641</v>
      </c>
      <c r="O62" s="14">
        <v>0.97660000000000002</v>
      </c>
      <c r="P62" s="14">
        <v>1</v>
      </c>
      <c r="Q62" s="16">
        <f t="shared" si="3"/>
        <v>0.97660000000000002</v>
      </c>
      <c r="R62" s="48"/>
      <c r="S62" s="48"/>
      <c r="T62" s="49"/>
    </row>
    <row r="63" spans="8:20">
      <c r="H63" s="8"/>
      <c r="I63" s="8"/>
      <c r="J63" s="8"/>
      <c r="K63" s="7"/>
      <c r="M63" s="9"/>
      <c r="N63" s="13">
        <v>44648</v>
      </c>
      <c r="O63" s="14">
        <v>0.98440000000000005</v>
      </c>
      <c r="P63" s="14">
        <v>0.98440000000000005</v>
      </c>
      <c r="Q63" s="16">
        <f t="shared" si="3"/>
        <v>0.98440000000000005</v>
      </c>
      <c r="R63" s="48"/>
      <c r="S63" s="48"/>
      <c r="T63" s="49"/>
    </row>
    <row r="64" spans="8:20">
      <c r="H64" s="8"/>
      <c r="I64" s="8"/>
      <c r="J64" s="8"/>
      <c r="K64" s="7"/>
      <c r="M64" s="9"/>
      <c r="N64" s="13">
        <v>44655</v>
      </c>
      <c r="O64" s="14">
        <v>0.94530000000000003</v>
      </c>
      <c r="P64" s="14">
        <v>0.97660000000000002</v>
      </c>
      <c r="Q64" s="16">
        <f t="shared" si="3"/>
        <v>0.94530000000000003</v>
      </c>
      <c r="R64" s="48"/>
      <c r="S64" s="48"/>
      <c r="T64" s="49"/>
    </row>
    <row r="65" spans="8:20">
      <c r="H65" s="8"/>
      <c r="I65" s="8"/>
      <c r="J65" s="8"/>
      <c r="K65" s="7"/>
      <c r="M65" s="9"/>
      <c r="N65" s="13">
        <v>44662</v>
      </c>
      <c r="O65" s="14">
        <v>0.94530000000000003</v>
      </c>
      <c r="P65" s="14">
        <v>0.96089999999999998</v>
      </c>
      <c r="Q65" s="16">
        <f t="shared" si="3"/>
        <v>0.94530000000000003</v>
      </c>
      <c r="R65" s="48"/>
      <c r="S65" s="48"/>
      <c r="T65" s="49"/>
    </row>
    <row r="66" spans="8:20">
      <c r="H66" s="8"/>
      <c r="I66" s="8"/>
      <c r="J66" s="8"/>
      <c r="K66" s="7"/>
      <c r="M66" s="9"/>
      <c r="N66" s="13">
        <v>44669</v>
      </c>
      <c r="O66" s="14">
        <v>0.94530000000000003</v>
      </c>
      <c r="P66" s="14">
        <v>0.96879999999999999</v>
      </c>
      <c r="Q66" s="16">
        <f t="shared" si="3"/>
        <v>0.94530000000000003</v>
      </c>
      <c r="R66" s="48"/>
      <c r="S66" s="48"/>
      <c r="T66" s="49"/>
    </row>
    <row r="67" spans="8:20">
      <c r="H67" s="8"/>
      <c r="I67" s="8"/>
      <c r="J67" s="8"/>
      <c r="K67" s="7"/>
      <c r="M67" s="9"/>
      <c r="N67" s="13">
        <v>44676</v>
      </c>
      <c r="O67" s="14">
        <v>0.94530000000000003</v>
      </c>
      <c r="P67" s="14">
        <v>0.99219999999999997</v>
      </c>
      <c r="Q67" s="16">
        <f t="shared" si="3"/>
        <v>0.94530000000000003</v>
      </c>
      <c r="R67" s="48"/>
      <c r="S67" s="48"/>
      <c r="T67" s="49"/>
    </row>
    <row r="68" spans="8:20">
      <c r="H68" s="8"/>
      <c r="I68" s="8"/>
      <c r="J68" s="8"/>
      <c r="K68" s="7"/>
      <c r="M68" s="9"/>
      <c r="N68" s="13">
        <v>44683</v>
      </c>
      <c r="O68" s="14">
        <v>0.94530000000000003</v>
      </c>
      <c r="P68" s="14">
        <v>0.96089999999999998</v>
      </c>
      <c r="Q68" s="16">
        <f t="shared" si="3"/>
        <v>0.94530000000000003</v>
      </c>
      <c r="R68" s="48"/>
      <c r="S68" s="48"/>
      <c r="T68" s="49"/>
    </row>
    <row r="69" spans="8:20">
      <c r="H69" s="8"/>
      <c r="I69" s="8"/>
      <c r="J69" s="8"/>
      <c r="K69" s="7"/>
      <c r="M69" s="9"/>
      <c r="N69" s="13">
        <v>44690</v>
      </c>
      <c r="O69" s="14">
        <v>0.95309999999999995</v>
      </c>
      <c r="P69" s="14">
        <v>0.99209999999999998</v>
      </c>
      <c r="Q69" s="16">
        <f t="shared" si="3"/>
        <v>0.95309999999999995</v>
      </c>
      <c r="R69" s="48"/>
      <c r="S69" s="48"/>
      <c r="T69" s="49"/>
    </row>
    <row r="70" spans="8:20">
      <c r="H70" s="8"/>
      <c r="I70" s="8"/>
      <c r="J70" s="8"/>
      <c r="K70" s="7"/>
      <c r="M70" s="9"/>
      <c r="N70" s="13">
        <v>44697</v>
      </c>
      <c r="O70" s="14">
        <v>0.96879999999999999</v>
      </c>
      <c r="P70" s="14">
        <v>0.99219999999999997</v>
      </c>
      <c r="Q70" s="16">
        <f t="shared" si="3"/>
        <v>0.96879999999999999</v>
      </c>
      <c r="R70" s="48"/>
      <c r="S70" s="48"/>
      <c r="T70" s="49"/>
    </row>
    <row r="71" spans="8:20">
      <c r="H71" s="8"/>
      <c r="I71" s="8"/>
      <c r="J71" s="8"/>
      <c r="K71" s="7"/>
      <c r="M71" s="9"/>
      <c r="N71" s="13">
        <v>44704</v>
      </c>
      <c r="O71" s="14">
        <v>0.96879999999999999</v>
      </c>
      <c r="P71" s="14">
        <v>0.99219999999999997</v>
      </c>
      <c r="Q71" s="16">
        <f t="shared" si="3"/>
        <v>0.96879999999999999</v>
      </c>
      <c r="R71" s="48"/>
      <c r="S71" s="48"/>
      <c r="T71" s="49"/>
    </row>
    <row r="72" spans="8:20">
      <c r="H72" s="8"/>
      <c r="I72" s="8"/>
      <c r="J72" s="8"/>
      <c r="K72" s="7"/>
      <c r="M72" s="9"/>
      <c r="N72" s="13">
        <v>44711</v>
      </c>
      <c r="O72" s="14">
        <v>0.96879999999999999</v>
      </c>
      <c r="P72" s="14">
        <v>0.99219999999999997</v>
      </c>
      <c r="Q72" s="16">
        <f t="shared" si="3"/>
        <v>0.96879999999999999</v>
      </c>
      <c r="R72" s="48"/>
      <c r="S72" s="48"/>
      <c r="T72" s="49"/>
    </row>
    <row r="73" spans="8:20">
      <c r="H73" s="8"/>
      <c r="I73" s="8"/>
      <c r="J73" s="8"/>
      <c r="K73" s="7"/>
      <c r="M73" s="9"/>
      <c r="N73" s="13">
        <v>44718</v>
      </c>
      <c r="O73" s="14">
        <v>0.96879999999999999</v>
      </c>
      <c r="P73" s="14">
        <v>0.99219999999999997</v>
      </c>
      <c r="Q73" s="16">
        <f t="shared" si="3"/>
        <v>0.96879999999999999</v>
      </c>
      <c r="R73" s="48"/>
      <c r="S73" s="48"/>
      <c r="T73" s="49"/>
    </row>
    <row r="74" spans="8:20">
      <c r="H74" s="8"/>
      <c r="I74" s="8"/>
      <c r="J74" s="8"/>
      <c r="K74" s="7"/>
      <c r="M74" s="9"/>
      <c r="N74" s="13">
        <v>44725</v>
      </c>
      <c r="O74" s="14">
        <v>0.98440000000000005</v>
      </c>
      <c r="P74" s="14">
        <v>0.99219999999999997</v>
      </c>
      <c r="Q74" s="16">
        <f t="shared" si="3"/>
        <v>0.98440000000000005</v>
      </c>
      <c r="R74" s="48"/>
      <c r="S74" s="48"/>
      <c r="T74" s="49"/>
    </row>
    <row r="75" spans="8:20">
      <c r="H75" s="8"/>
      <c r="I75" s="8"/>
      <c r="J75" s="8"/>
      <c r="K75" s="7"/>
      <c r="M75" s="9"/>
      <c r="N75" s="13">
        <v>44732</v>
      </c>
      <c r="O75" s="14">
        <v>0.97660000000000002</v>
      </c>
      <c r="P75" s="14">
        <v>0.99219999999999997</v>
      </c>
      <c r="Q75" s="16">
        <f t="shared" si="3"/>
        <v>0.97660000000000002</v>
      </c>
      <c r="R75" s="48"/>
      <c r="S75" s="48"/>
      <c r="T75" s="49"/>
    </row>
    <row r="76" spans="8:20">
      <c r="H76" s="8"/>
      <c r="I76" s="8"/>
      <c r="J76" s="8"/>
      <c r="K76" s="7"/>
      <c r="M76" s="9"/>
      <c r="N76" s="13">
        <v>44739</v>
      </c>
      <c r="O76" s="14">
        <v>0.97660000000000002</v>
      </c>
      <c r="P76" s="14">
        <v>0.99219999999999997</v>
      </c>
      <c r="Q76" s="16">
        <f t="shared" si="3"/>
        <v>0.97660000000000002</v>
      </c>
      <c r="R76" s="48"/>
      <c r="S76" s="48"/>
      <c r="T76" s="49"/>
    </row>
    <row r="77" spans="8:20">
      <c r="H77" s="8"/>
      <c r="I77" s="8"/>
      <c r="J77" s="8"/>
      <c r="K77" s="7"/>
      <c r="M77" s="9"/>
      <c r="N77" s="13">
        <v>44753</v>
      </c>
      <c r="O77" s="14">
        <v>0.99219999999999997</v>
      </c>
      <c r="P77" s="14">
        <v>0.99219999999999997</v>
      </c>
      <c r="Q77" s="16">
        <f t="shared" si="3"/>
        <v>0.99219999999999997</v>
      </c>
      <c r="R77" s="48"/>
      <c r="S77" s="48"/>
      <c r="T77" s="49"/>
    </row>
    <row r="78" spans="8:20">
      <c r="H78" s="8"/>
      <c r="I78" s="8"/>
      <c r="J78" s="8"/>
      <c r="K78" s="7"/>
      <c r="M78" s="9"/>
      <c r="N78" s="13">
        <v>44760</v>
      </c>
      <c r="O78" s="14">
        <v>0.98440000000000005</v>
      </c>
      <c r="P78" s="14">
        <v>0.99219999999999997</v>
      </c>
      <c r="Q78" s="16">
        <f t="shared" si="3"/>
        <v>0.98440000000000005</v>
      </c>
      <c r="R78" s="48"/>
      <c r="S78" s="48"/>
      <c r="T78" s="49"/>
    </row>
    <row r="79" spans="8:20">
      <c r="H79" s="8"/>
      <c r="I79" s="8"/>
      <c r="J79" s="8"/>
      <c r="K79" s="7"/>
      <c r="M79" s="9"/>
      <c r="N79" s="13">
        <v>44767</v>
      </c>
      <c r="O79" s="14">
        <v>0.97660000000000002</v>
      </c>
      <c r="P79" s="14">
        <v>0.99219999999999997</v>
      </c>
      <c r="Q79" s="16">
        <f t="shared" si="3"/>
        <v>0.97660000000000002</v>
      </c>
      <c r="R79" s="48"/>
      <c r="S79" s="48"/>
      <c r="T79" s="49"/>
    </row>
    <row r="80" spans="8:20">
      <c r="H80" s="8"/>
      <c r="I80" s="8"/>
      <c r="J80" s="8"/>
      <c r="K80" s="7"/>
      <c r="M80" s="9"/>
      <c r="N80" s="13">
        <v>44781</v>
      </c>
      <c r="O80" s="14">
        <v>0.96089999999999998</v>
      </c>
      <c r="P80" s="14">
        <v>0.99219999999999997</v>
      </c>
      <c r="Q80" s="16">
        <f t="shared" si="3"/>
        <v>0.96089999999999998</v>
      </c>
      <c r="R80" s="48"/>
      <c r="S80" s="48"/>
      <c r="T80" s="49"/>
    </row>
    <row r="81" spans="8:20">
      <c r="H81" s="8"/>
      <c r="I81" s="8"/>
      <c r="J81" s="8"/>
      <c r="K81" s="7"/>
      <c r="M81" s="9"/>
      <c r="N81" s="13">
        <v>44788</v>
      </c>
      <c r="O81" s="14">
        <v>0.95309999999999995</v>
      </c>
      <c r="P81" s="14">
        <v>1</v>
      </c>
      <c r="Q81" s="16">
        <f t="shared" si="3"/>
        <v>0.95309999999999995</v>
      </c>
      <c r="R81" s="48"/>
      <c r="S81" s="48"/>
      <c r="T81" s="49"/>
    </row>
    <row r="82" spans="8:20">
      <c r="H82" s="8"/>
      <c r="I82" s="8"/>
      <c r="J82" s="8"/>
      <c r="K82" s="7"/>
      <c r="M82" s="9"/>
      <c r="N82" s="13">
        <v>44795</v>
      </c>
      <c r="O82" s="14">
        <v>0.97660000000000002</v>
      </c>
      <c r="P82" s="14">
        <v>1</v>
      </c>
      <c r="Q82" s="16">
        <f t="shared" si="3"/>
        <v>0.97660000000000002</v>
      </c>
      <c r="R82" s="48"/>
      <c r="S82" s="48"/>
      <c r="T82" s="49"/>
    </row>
    <row r="83" spans="8:20">
      <c r="H83" s="8"/>
      <c r="I83" s="8"/>
      <c r="J83" s="8"/>
      <c r="K83" s="7"/>
      <c r="M83" s="9"/>
      <c r="N83" s="13">
        <v>44802</v>
      </c>
      <c r="O83" s="14">
        <v>0.96089999999999998</v>
      </c>
      <c r="P83" s="14">
        <v>1</v>
      </c>
      <c r="Q83" s="16">
        <f t="shared" si="3"/>
        <v>0.96089999999999998</v>
      </c>
      <c r="R83" s="48"/>
      <c r="S83" s="48"/>
      <c r="T83" s="49"/>
    </row>
    <row r="84" spans="8:20">
      <c r="H84" s="8"/>
      <c r="I84" s="8"/>
      <c r="J84" s="8"/>
      <c r="K84" s="7"/>
      <c r="M84" s="9"/>
      <c r="N84" s="13">
        <v>44810</v>
      </c>
      <c r="O84" s="14">
        <v>0.99219999999999997</v>
      </c>
      <c r="P84" s="14">
        <v>1</v>
      </c>
      <c r="Q84" s="16">
        <f t="shared" si="3"/>
        <v>0.99219999999999997</v>
      </c>
      <c r="R84" s="48"/>
      <c r="S84" s="48"/>
      <c r="T84" s="49"/>
    </row>
    <row r="85" spans="8:20">
      <c r="H85" s="8"/>
      <c r="I85" s="8"/>
      <c r="J85" s="8"/>
      <c r="K85" s="7"/>
      <c r="M85" s="9"/>
      <c r="N85" s="13">
        <v>44816</v>
      </c>
      <c r="O85" s="14">
        <v>0.99219999999999997</v>
      </c>
      <c r="P85" s="14">
        <v>1</v>
      </c>
      <c r="Q85" s="16">
        <f t="shared" si="3"/>
        <v>0.99219999999999997</v>
      </c>
      <c r="R85" s="48"/>
      <c r="S85" s="48"/>
      <c r="T85" s="49"/>
    </row>
    <row r="86" spans="8:20">
      <c r="H86" s="8"/>
      <c r="I86" s="8"/>
      <c r="J86" s="8"/>
      <c r="K86" s="7"/>
      <c r="M86" s="9"/>
      <c r="N86" s="13">
        <v>44823</v>
      </c>
      <c r="O86" s="14">
        <v>0.98429999999999995</v>
      </c>
      <c r="P86" s="14">
        <v>1</v>
      </c>
      <c r="Q86" s="16">
        <f t="shared" si="3"/>
        <v>0.98429999999999995</v>
      </c>
      <c r="R86" s="48"/>
      <c r="S86" s="48"/>
      <c r="T86" s="49"/>
    </row>
    <row r="87" spans="8:20">
      <c r="H87" s="8"/>
      <c r="I87" s="8"/>
      <c r="J87" s="8"/>
      <c r="K87" s="7"/>
      <c r="M87" s="9"/>
      <c r="N87" s="13">
        <v>44830</v>
      </c>
      <c r="O87" s="14">
        <v>0.97660000000000002</v>
      </c>
      <c r="P87" s="14">
        <v>0.99219999999999997</v>
      </c>
      <c r="Q87" s="16">
        <f t="shared" si="3"/>
        <v>0.97660000000000002</v>
      </c>
      <c r="R87" s="48"/>
      <c r="S87" s="48"/>
      <c r="T87" s="49"/>
    </row>
    <row r="88" spans="8:20">
      <c r="H88" s="8"/>
      <c r="I88" s="8"/>
      <c r="J88" s="8"/>
      <c r="K88" s="7"/>
      <c r="M88" s="9"/>
      <c r="N88" s="13">
        <v>44851</v>
      </c>
      <c r="O88" s="14">
        <v>0.99219999999999997</v>
      </c>
      <c r="P88" s="14">
        <v>1</v>
      </c>
      <c r="Q88" s="16">
        <f t="shared" si="3"/>
        <v>0.99219999999999997</v>
      </c>
      <c r="R88" s="48"/>
      <c r="S88" s="48"/>
      <c r="T88" s="49"/>
    </row>
    <row r="89" spans="8:20">
      <c r="H89" s="8"/>
      <c r="I89" s="8"/>
      <c r="J89" s="8"/>
      <c r="K89" s="7"/>
      <c r="M89" s="9"/>
      <c r="N89" s="13">
        <v>44858</v>
      </c>
      <c r="O89" s="14">
        <v>0.98440000000000005</v>
      </c>
      <c r="P89" s="14">
        <v>1</v>
      </c>
      <c r="Q89" s="16">
        <f t="shared" si="3"/>
        <v>0.98440000000000005</v>
      </c>
      <c r="R89" s="48"/>
      <c r="S89" s="48"/>
      <c r="T89" s="49"/>
    </row>
    <row r="90" spans="8:20">
      <c r="H90" s="8"/>
      <c r="I90" s="8"/>
      <c r="J90" s="8"/>
      <c r="K90" s="7"/>
      <c r="M90" s="9"/>
      <c r="N90" s="13">
        <v>44865</v>
      </c>
      <c r="O90" s="14">
        <v>0.98440000000000005</v>
      </c>
      <c r="P90" s="14">
        <v>1</v>
      </c>
      <c r="Q90" s="16">
        <f t="shared" si="3"/>
        <v>0.98440000000000005</v>
      </c>
      <c r="R90" s="48"/>
      <c r="S90" s="48"/>
      <c r="T90" s="49"/>
    </row>
    <row r="91" spans="8:20">
      <c r="H91" s="8"/>
      <c r="I91" s="8"/>
      <c r="J91" s="8"/>
      <c r="K91" s="7"/>
      <c r="M91" s="9"/>
      <c r="N91" s="13">
        <v>44872</v>
      </c>
      <c r="O91" s="14">
        <v>0.98440000000000005</v>
      </c>
      <c r="P91" s="14">
        <v>1</v>
      </c>
      <c r="Q91" s="16">
        <f t="shared" si="3"/>
        <v>0.98440000000000005</v>
      </c>
      <c r="R91" s="48"/>
      <c r="S91" s="48"/>
      <c r="T91" s="49"/>
    </row>
    <row r="92" spans="8:20">
      <c r="H92" s="8"/>
      <c r="I92" s="8"/>
      <c r="J92" s="8"/>
      <c r="K92" s="7"/>
      <c r="M92" s="9"/>
      <c r="N92" s="13">
        <v>44879</v>
      </c>
      <c r="O92" s="14">
        <v>0.98429999999999995</v>
      </c>
      <c r="P92" s="14">
        <v>0.99209999999999998</v>
      </c>
      <c r="Q92" s="16">
        <f t="shared" si="3"/>
        <v>0.98429999999999995</v>
      </c>
      <c r="R92" s="48"/>
      <c r="S92" s="48"/>
      <c r="T92" s="49"/>
    </row>
    <row r="93" spans="8:20">
      <c r="H93" s="8"/>
      <c r="I93" s="8"/>
      <c r="J93" s="8"/>
      <c r="K93" s="7"/>
      <c r="M93" s="9"/>
      <c r="N93" s="13">
        <v>44886</v>
      </c>
      <c r="O93" s="14">
        <v>0.96879999999999999</v>
      </c>
      <c r="P93" s="14">
        <v>0.96879999999999999</v>
      </c>
      <c r="Q93" s="16">
        <f t="shared" si="3"/>
        <v>0.96879999999999999</v>
      </c>
      <c r="R93" s="48"/>
      <c r="S93" s="48"/>
      <c r="T93" s="49"/>
    </row>
    <row r="94" spans="8:20">
      <c r="H94" s="8"/>
      <c r="I94" s="8"/>
      <c r="J94" s="8"/>
      <c r="K94" s="7"/>
      <c r="M94" s="9"/>
      <c r="N94" s="13">
        <v>44893</v>
      </c>
      <c r="O94" s="14">
        <v>0.95309999999999995</v>
      </c>
      <c r="P94" s="14">
        <v>0.96879999999999999</v>
      </c>
      <c r="Q94" s="16">
        <f t="shared" si="3"/>
        <v>0.95309999999999995</v>
      </c>
      <c r="R94" s="48"/>
      <c r="S94" s="48"/>
      <c r="T94" s="49"/>
    </row>
    <row r="95" spans="8:20">
      <c r="H95" s="8"/>
      <c r="I95" s="8"/>
      <c r="J95" s="8"/>
      <c r="K95" s="7"/>
      <c r="M95" s="9"/>
      <c r="N95" s="13">
        <v>44900</v>
      </c>
      <c r="O95" s="14">
        <v>0.94530000000000003</v>
      </c>
      <c r="P95" s="14">
        <v>0.98440000000000005</v>
      </c>
      <c r="Q95" s="16">
        <f t="shared" si="3"/>
        <v>0.94530000000000003</v>
      </c>
      <c r="R95" s="48"/>
      <c r="S95" s="48"/>
      <c r="T95" s="49"/>
    </row>
    <row r="96" spans="8:20">
      <c r="H96" s="8"/>
      <c r="I96" s="8"/>
      <c r="J96" s="8"/>
      <c r="K96" s="7"/>
      <c r="M96" s="9"/>
      <c r="N96" s="13">
        <v>44907</v>
      </c>
      <c r="O96" s="14">
        <v>0.9375</v>
      </c>
      <c r="P96" s="14">
        <v>0.96879999999999999</v>
      </c>
      <c r="Q96" s="16">
        <f t="shared" si="3"/>
        <v>0.9375</v>
      </c>
      <c r="R96" s="48"/>
      <c r="S96" s="48"/>
      <c r="T96" s="49"/>
    </row>
    <row r="97" spans="8:20">
      <c r="H97" s="8"/>
      <c r="I97" s="8"/>
      <c r="J97" s="8"/>
      <c r="K97" s="7"/>
      <c r="M97" s="9"/>
      <c r="N97" s="13">
        <v>44914</v>
      </c>
      <c r="O97" s="14">
        <v>0.94530000000000003</v>
      </c>
      <c r="P97" s="14">
        <v>0.97650000000000003</v>
      </c>
      <c r="Q97" s="16">
        <f t="shared" si="3"/>
        <v>0.94530000000000003</v>
      </c>
      <c r="R97" s="48"/>
      <c r="S97" s="48"/>
      <c r="T97" s="49"/>
    </row>
    <row r="98" spans="8:20">
      <c r="H98" s="8"/>
      <c r="I98" s="8"/>
      <c r="J98" s="8"/>
      <c r="K98" s="7"/>
      <c r="M98" s="9"/>
      <c r="N98" s="13">
        <v>44935</v>
      </c>
      <c r="O98" s="14">
        <v>0.89839999999999998</v>
      </c>
      <c r="P98" s="14">
        <v>0.9375</v>
      </c>
      <c r="Q98" s="16">
        <f t="shared" si="3"/>
        <v>0.89839999999999998</v>
      </c>
      <c r="R98" s="48"/>
      <c r="S98" s="48"/>
      <c r="T98" s="49"/>
    </row>
    <row r="99" spans="8:20">
      <c r="H99" s="8"/>
      <c r="I99" s="8"/>
      <c r="J99" s="8"/>
      <c r="K99" s="7"/>
      <c r="M99" s="9"/>
      <c r="N99" s="13">
        <v>44942</v>
      </c>
      <c r="O99" s="14">
        <v>0.92969999999999997</v>
      </c>
      <c r="P99" s="14">
        <v>0.92969999999999997</v>
      </c>
      <c r="Q99" s="16">
        <f t="shared" si="3"/>
        <v>0.92969999999999997</v>
      </c>
      <c r="R99" s="48"/>
      <c r="S99" s="48"/>
      <c r="T99" s="49"/>
    </row>
    <row r="100" spans="8:20">
      <c r="H100" s="8"/>
      <c r="I100" s="8"/>
      <c r="J100" s="8"/>
      <c r="K100" s="7"/>
      <c r="M100" s="9"/>
      <c r="N100" s="13">
        <v>44949</v>
      </c>
      <c r="O100" s="14">
        <v>0.90620000000000001</v>
      </c>
      <c r="P100" s="14">
        <v>0.92959999999999998</v>
      </c>
      <c r="Q100" s="16">
        <f t="shared" si="3"/>
        <v>0.90620000000000001</v>
      </c>
      <c r="R100" s="48"/>
      <c r="S100" s="48"/>
      <c r="T100" s="49"/>
    </row>
    <row r="101" spans="8:20">
      <c r="H101" s="8"/>
      <c r="I101" s="8"/>
      <c r="J101" s="8"/>
      <c r="K101" s="7"/>
      <c r="M101" s="9"/>
      <c r="N101" s="13">
        <v>44956</v>
      </c>
      <c r="O101" s="14">
        <v>0.89839999999999998</v>
      </c>
      <c r="P101" s="14">
        <v>0.91410000000000002</v>
      </c>
      <c r="Q101" s="16">
        <f t="shared" si="3"/>
        <v>0.89839999999999998</v>
      </c>
      <c r="R101" s="48"/>
      <c r="S101" s="48"/>
      <c r="T101" s="49"/>
    </row>
    <row r="102" spans="8:20">
      <c r="H102" s="8"/>
      <c r="I102" s="8"/>
      <c r="J102" s="8"/>
      <c r="K102" s="7"/>
      <c r="M102" s="9"/>
      <c r="N102" s="13">
        <v>44963</v>
      </c>
      <c r="O102" s="14">
        <v>0.88280000000000003</v>
      </c>
      <c r="P102" s="14">
        <v>0.90620000000000001</v>
      </c>
      <c r="Q102" s="16">
        <f t="shared" si="3"/>
        <v>0.88280000000000003</v>
      </c>
      <c r="R102" s="48"/>
      <c r="S102" s="48"/>
      <c r="T102" s="49"/>
    </row>
    <row r="103" spans="8:20">
      <c r="H103" s="8"/>
      <c r="I103" s="8"/>
      <c r="J103" s="8"/>
      <c r="K103" s="7"/>
      <c r="M103" s="9"/>
      <c r="N103" s="13">
        <v>44970</v>
      </c>
      <c r="O103" s="14">
        <v>0.88280000000000003</v>
      </c>
      <c r="P103" s="14">
        <v>0.92959999999999998</v>
      </c>
      <c r="Q103" s="16">
        <f t="shared" si="3"/>
        <v>0.88280000000000003</v>
      </c>
      <c r="R103" s="48"/>
      <c r="S103" s="48"/>
      <c r="T103" s="49"/>
    </row>
    <row r="104" spans="8:20">
      <c r="H104" s="8"/>
      <c r="I104" s="8"/>
      <c r="J104" s="8"/>
      <c r="K104" s="7"/>
      <c r="M104" s="9"/>
      <c r="N104" s="13">
        <v>44977</v>
      </c>
      <c r="O104" s="14">
        <v>0.89059999999999995</v>
      </c>
      <c r="P104" s="14">
        <v>0.94530000000000003</v>
      </c>
      <c r="Q104" s="16">
        <f t="shared" si="3"/>
        <v>0.89059999999999995</v>
      </c>
      <c r="R104" s="48"/>
      <c r="S104" s="48"/>
      <c r="T104" s="49"/>
    </row>
    <row r="105" spans="8:20">
      <c r="H105" s="8"/>
      <c r="I105" s="8"/>
      <c r="J105" s="8"/>
      <c r="K105" s="7"/>
      <c r="M105" s="9"/>
      <c r="N105" s="13">
        <v>44984</v>
      </c>
      <c r="O105" s="14">
        <v>0.88280000000000003</v>
      </c>
      <c r="P105" s="14">
        <v>0.94530000000000003</v>
      </c>
      <c r="Q105" s="16">
        <f t="shared" si="3"/>
        <v>0.88280000000000003</v>
      </c>
      <c r="R105" s="48"/>
      <c r="S105" s="48"/>
      <c r="T105" s="49"/>
    </row>
    <row r="106" spans="8:20">
      <c r="H106" s="8"/>
      <c r="I106" s="8"/>
      <c r="J106" s="8"/>
      <c r="K106" s="7"/>
      <c r="M106" s="9"/>
      <c r="N106" s="13">
        <v>44991</v>
      </c>
      <c r="O106" s="14">
        <v>0.89059999999999995</v>
      </c>
      <c r="P106" s="14">
        <v>0.96089999999999998</v>
      </c>
      <c r="Q106" s="16">
        <f t="shared" si="3"/>
        <v>0.89059999999999995</v>
      </c>
      <c r="R106" s="48"/>
      <c r="S106" s="48"/>
      <c r="T106" s="49"/>
    </row>
    <row r="107" spans="8:20">
      <c r="H107" s="8"/>
      <c r="I107" s="8"/>
      <c r="J107" s="8"/>
      <c r="K107" s="7"/>
      <c r="M107" s="9"/>
      <c r="N107" s="13">
        <v>44998</v>
      </c>
      <c r="O107" s="14">
        <v>0.89059999999999995</v>
      </c>
      <c r="P107" s="14">
        <v>0.96089999999999998</v>
      </c>
      <c r="Q107" s="16">
        <f t="shared" si="3"/>
        <v>0.89059999999999995</v>
      </c>
      <c r="R107" s="48"/>
      <c r="S107" s="48"/>
      <c r="T107" s="49"/>
    </row>
    <row r="108" spans="8:20">
      <c r="H108" s="8"/>
      <c r="I108" s="8"/>
      <c r="J108" s="8"/>
      <c r="K108" s="7"/>
      <c r="M108" s="9"/>
      <c r="N108" s="13">
        <v>45005</v>
      </c>
      <c r="O108" s="14">
        <v>0.90620000000000001</v>
      </c>
      <c r="P108" s="14">
        <v>0.92969999999999997</v>
      </c>
      <c r="Q108" s="16">
        <f t="shared" si="3"/>
        <v>0.90620000000000001</v>
      </c>
      <c r="R108" s="48"/>
      <c r="S108" s="48"/>
      <c r="T108" s="49"/>
    </row>
    <row r="109" spans="8:20">
      <c r="H109" s="8"/>
      <c r="I109" s="8"/>
      <c r="J109" s="8"/>
      <c r="K109" s="7"/>
      <c r="M109" s="9"/>
      <c r="N109" s="13">
        <v>45012</v>
      </c>
      <c r="O109" s="14">
        <v>0.89059999999999995</v>
      </c>
      <c r="P109" s="14">
        <v>0.92179999999999995</v>
      </c>
      <c r="Q109" s="16">
        <f t="shared" ref="Q109:Q172" si="4">IF(N109="","",IF(O109="",((O108*$B$3)+$G$19-$I$19)/$B$3,O109))</f>
        <v>0.89059999999999995</v>
      </c>
      <c r="R109" s="48"/>
      <c r="S109" s="48"/>
      <c r="T109" s="49"/>
    </row>
    <row r="110" spans="8:20">
      <c r="H110" s="8"/>
      <c r="I110" s="8"/>
      <c r="J110" s="8"/>
      <c r="K110" s="7"/>
      <c r="M110" s="9"/>
      <c r="N110" s="13">
        <v>45019</v>
      </c>
      <c r="O110" s="14">
        <v>0.92190000000000005</v>
      </c>
      <c r="P110" s="14">
        <v>0.9375</v>
      </c>
      <c r="Q110" s="16">
        <f t="shared" si="4"/>
        <v>0.92190000000000005</v>
      </c>
      <c r="R110" s="48"/>
      <c r="S110" s="48"/>
      <c r="T110" s="49"/>
    </row>
    <row r="111" spans="8:20">
      <c r="H111" s="8"/>
      <c r="I111" s="8"/>
      <c r="J111" s="8"/>
      <c r="K111" s="7"/>
      <c r="M111" s="9"/>
      <c r="N111" s="13">
        <v>45026</v>
      </c>
      <c r="O111" s="14">
        <v>0.91410000000000002</v>
      </c>
      <c r="P111" s="14">
        <v>0.94530000000000003</v>
      </c>
      <c r="Q111" s="16">
        <f t="shared" si="4"/>
        <v>0.91410000000000002</v>
      </c>
      <c r="R111" s="48"/>
      <c r="S111" s="48"/>
      <c r="T111" s="49"/>
    </row>
    <row r="112" spans="8:20">
      <c r="K112" s="7"/>
      <c r="M112" s="9"/>
      <c r="N112" s="13">
        <v>45033</v>
      </c>
      <c r="O112" s="14">
        <v>0.91410000000000002</v>
      </c>
      <c r="P112" s="14">
        <v>0.92190000000000005</v>
      </c>
      <c r="Q112" s="16">
        <f t="shared" si="4"/>
        <v>0.91410000000000002</v>
      </c>
      <c r="R112" s="48"/>
      <c r="S112" s="48"/>
      <c r="T112" s="49"/>
    </row>
    <row r="113" spans="11:20">
      <c r="K113" s="7"/>
      <c r="M113" s="9"/>
      <c r="N113" s="13">
        <v>45040</v>
      </c>
      <c r="O113" s="14">
        <v>0.91410000000000002</v>
      </c>
      <c r="P113" s="14">
        <v>0.92969999999999997</v>
      </c>
      <c r="Q113" s="16">
        <f t="shared" si="4"/>
        <v>0.91410000000000002</v>
      </c>
      <c r="R113" s="48">
        <v>22</v>
      </c>
      <c r="S113" s="48">
        <v>17</v>
      </c>
      <c r="T113" s="49"/>
    </row>
    <row r="114" spans="11:20">
      <c r="K114" s="7"/>
      <c r="M114" s="9"/>
      <c r="N114" s="13">
        <v>45047</v>
      </c>
      <c r="O114" s="14">
        <v>0.92190000000000005</v>
      </c>
      <c r="P114" s="14">
        <v>0.92969999999999997</v>
      </c>
      <c r="Q114" s="16">
        <f t="shared" si="4"/>
        <v>0.92190000000000005</v>
      </c>
      <c r="R114" s="48">
        <v>20</v>
      </c>
      <c r="S114" s="48">
        <v>8</v>
      </c>
      <c r="T114" s="49"/>
    </row>
    <row r="115" spans="11:20">
      <c r="K115" s="7"/>
      <c r="M115" s="9"/>
      <c r="N115" s="13">
        <v>45054</v>
      </c>
      <c r="O115" s="14">
        <v>0.90620000000000001</v>
      </c>
      <c r="P115" s="14">
        <v>0.92959999999999998</v>
      </c>
      <c r="Q115" s="16">
        <f t="shared" si="4"/>
        <v>0.90620000000000001</v>
      </c>
      <c r="R115" s="48">
        <v>19</v>
      </c>
      <c r="S115" s="48">
        <v>11</v>
      </c>
      <c r="T115" s="49"/>
    </row>
    <row r="116" spans="11:20">
      <c r="K116" s="7"/>
      <c r="M116" s="9"/>
      <c r="N116" s="13">
        <v>45061</v>
      </c>
      <c r="O116" s="14">
        <v>0.89839999999999998</v>
      </c>
      <c r="P116" s="14">
        <v>0.9375</v>
      </c>
      <c r="Q116" s="16">
        <f t="shared" si="4"/>
        <v>0.89839999999999998</v>
      </c>
      <c r="R116" s="48">
        <v>22</v>
      </c>
      <c r="S116" s="48">
        <v>8</v>
      </c>
      <c r="T116" s="49"/>
    </row>
    <row r="117" spans="11:20">
      <c r="K117" s="7"/>
      <c r="M117" s="9"/>
      <c r="N117" s="13">
        <v>45068</v>
      </c>
      <c r="O117" s="14">
        <v>0.875</v>
      </c>
      <c r="P117" s="14">
        <v>0.94530000000000003</v>
      </c>
      <c r="Q117" s="16">
        <f t="shared" si="4"/>
        <v>0.875</v>
      </c>
      <c r="R117" s="48">
        <v>18</v>
      </c>
      <c r="S117" s="48">
        <v>14</v>
      </c>
      <c r="T117" s="49"/>
    </row>
    <row r="118" spans="11:20">
      <c r="K118" s="7"/>
      <c r="M118" s="9"/>
      <c r="N118" s="13">
        <v>45075</v>
      </c>
      <c r="O118" s="14">
        <v>0.88280000000000003</v>
      </c>
      <c r="P118" s="14">
        <v>0.96089999999999998</v>
      </c>
      <c r="Q118" s="16">
        <f t="shared" si="4"/>
        <v>0.88280000000000003</v>
      </c>
      <c r="R118" s="48">
        <v>18</v>
      </c>
      <c r="S118" s="48">
        <v>10</v>
      </c>
      <c r="T118" s="49"/>
    </row>
    <row r="119" spans="11:20">
      <c r="K119" s="7"/>
      <c r="M119" s="9"/>
      <c r="N119" s="13">
        <v>45082</v>
      </c>
      <c r="O119" s="14">
        <v>0.875</v>
      </c>
      <c r="P119" s="14">
        <v>0.92969999999999997</v>
      </c>
      <c r="Q119" s="16">
        <f t="shared" si="4"/>
        <v>0.875</v>
      </c>
      <c r="R119" s="48">
        <v>14</v>
      </c>
      <c r="S119" s="48">
        <v>13</v>
      </c>
      <c r="T119" s="49"/>
    </row>
    <row r="120" spans="11:20">
      <c r="K120" s="7"/>
      <c r="M120" s="9"/>
      <c r="N120" s="13">
        <v>45089</v>
      </c>
      <c r="O120" s="14">
        <v>0.9194</v>
      </c>
      <c r="P120" s="14">
        <v>0.94530000000000003</v>
      </c>
      <c r="Q120" s="16">
        <f t="shared" si="4"/>
        <v>0.9194</v>
      </c>
      <c r="R120" s="48">
        <v>20</v>
      </c>
      <c r="S120" s="48">
        <v>10</v>
      </c>
      <c r="T120" s="49"/>
    </row>
    <row r="121" spans="11:20">
      <c r="K121" s="7"/>
      <c r="M121" s="9"/>
      <c r="N121" s="13">
        <v>45096</v>
      </c>
      <c r="O121" s="14">
        <v>0.91400000000000003</v>
      </c>
      <c r="P121" s="14">
        <v>0.96089999999999998</v>
      </c>
      <c r="Q121" s="16">
        <f t="shared" si="4"/>
        <v>0.91400000000000003</v>
      </c>
      <c r="R121" s="48">
        <v>18</v>
      </c>
      <c r="S121" s="48">
        <v>7</v>
      </c>
      <c r="T121" s="49"/>
    </row>
    <row r="122" spans="11:20">
      <c r="K122" s="7"/>
      <c r="M122" s="9"/>
      <c r="N122" s="13">
        <v>45103</v>
      </c>
      <c r="O122" s="14">
        <v>0.91410000000000002</v>
      </c>
      <c r="P122" s="14">
        <v>0.95309999999999995</v>
      </c>
      <c r="Q122" s="16">
        <f t="shared" si="4"/>
        <v>0.91410000000000002</v>
      </c>
      <c r="R122" s="48">
        <v>18</v>
      </c>
      <c r="S122" s="48">
        <v>4</v>
      </c>
      <c r="T122" s="49"/>
    </row>
    <row r="123" spans="11:20">
      <c r="K123" s="7"/>
      <c r="M123" s="9"/>
      <c r="N123" s="13">
        <v>45110</v>
      </c>
      <c r="O123" s="14">
        <v>0.90620000000000001</v>
      </c>
      <c r="P123" s="14">
        <v>0.95309999999999995</v>
      </c>
      <c r="Q123" s="16">
        <f t="shared" si="4"/>
        <v>0.90620000000000001</v>
      </c>
      <c r="R123" s="48">
        <v>18</v>
      </c>
      <c r="S123" s="48">
        <v>6</v>
      </c>
      <c r="T123" s="49"/>
    </row>
    <row r="124" spans="11:20">
      <c r="K124" s="7"/>
      <c r="M124" s="9"/>
      <c r="N124" s="13">
        <v>45117</v>
      </c>
      <c r="O124" s="14">
        <v>0.91410000000000002</v>
      </c>
      <c r="P124" s="14">
        <v>0.96089999999999998</v>
      </c>
      <c r="Q124" s="16">
        <f t="shared" si="4"/>
        <v>0.91410000000000002</v>
      </c>
      <c r="R124" s="48">
        <v>22</v>
      </c>
      <c r="S124" s="48">
        <v>14</v>
      </c>
      <c r="T124" s="49"/>
    </row>
    <row r="125" spans="11:20">
      <c r="K125" s="7"/>
      <c r="M125" s="9"/>
      <c r="N125" s="13">
        <v>45124</v>
      </c>
      <c r="O125" s="14">
        <v>0.92190000000000005</v>
      </c>
      <c r="P125" s="14">
        <v>0.97660000000000002</v>
      </c>
      <c r="Q125" s="16">
        <f t="shared" si="4"/>
        <v>0.92190000000000005</v>
      </c>
      <c r="R125" s="48">
        <v>21</v>
      </c>
      <c r="S125" s="48">
        <v>19</v>
      </c>
      <c r="T125" s="49"/>
    </row>
    <row r="126" spans="11:20">
      <c r="K126" s="7"/>
      <c r="M126" s="9"/>
      <c r="N126" s="13">
        <v>45131</v>
      </c>
      <c r="O126" s="14">
        <v>0.9375</v>
      </c>
      <c r="P126" s="14">
        <v>0.97660000000000002</v>
      </c>
      <c r="Q126" s="16">
        <f t="shared" si="4"/>
        <v>0.9375</v>
      </c>
      <c r="R126" s="48">
        <v>19</v>
      </c>
      <c r="S126" s="48">
        <v>4</v>
      </c>
      <c r="T126" s="49"/>
    </row>
    <row r="127" spans="11:20">
      <c r="K127" s="7"/>
      <c r="M127" s="9"/>
      <c r="N127" s="13">
        <v>45138</v>
      </c>
      <c r="O127" s="14">
        <v>0.92969999999999997</v>
      </c>
      <c r="P127" s="14">
        <v>0.96879999999999999</v>
      </c>
      <c r="Q127" s="16">
        <f t="shared" si="4"/>
        <v>0.92969999999999997</v>
      </c>
      <c r="R127" s="48">
        <v>19</v>
      </c>
      <c r="S127" s="48">
        <v>4</v>
      </c>
      <c r="T127" s="49"/>
    </row>
    <row r="128" spans="11:20">
      <c r="K128" s="7"/>
      <c r="M128" s="9"/>
      <c r="N128" s="13">
        <v>45145</v>
      </c>
      <c r="O128" s="14">
        <v>0.94530000000000003</v>
      </c>
      <c r="P128" s="14">
        <v>0.97650000000000003</v>
      </c>
      <c r="Q128" s="16">
        <f t="shared" si="4"/>
        <v>0.94530000000000003</v>
      </c>
      <c r="R128" s="48">
        <v>17</v>
      </c>
      <c r="S128" s="48">
        <v>11</v>
      </c>
      <c r="T128" s="49"/>
    </row>
    <row r="129" spans="13:20">
      <c r="M129" s="9"/>
      <c r="N129" s="13">
        <v>45152</v>
      </c>
      <c r="O129" s="14">
        <v>0.94499999999999995</v>
      </c>
      <c r="P129" s="14">
        <v>0.98399999999999999</v>
      </c>
      <c r="Q129" s="16">
        <f t="shared" si="4"/>
        <v>0.94499999999999995</v>
      </c>
      <c r="R129" s="48">
        <v>14</v>
      </c>
      <c r="S129" s="48">
        <v>4</v>
      </c>
      <c r="T129" s="49"/>
    </row>
    <row r="130" spans="13:20">
      <c r="M130" s="9"/>
      <c r="N130" s="13">
        <v>45159</v>
      </c>
      <c r="O130" s="14">
        <v>0.9375</v>
      </c>
      <c r="P130" s="14">
        <v>0.96870000000000001</v>
      </c>
      <c r="Q130" s="16">
        <f t="shared" si="4"/>
        <v>0.9375</v>
      </c>
      <c r="R130" s="48">
        <v>14</v>
      </c>
      <c r="S130" s="48">
        <v>4</v>
      </c>
      <c r="T130" s="49"/>
    </row>
    <row r="131" spans="13:20">
      <c r="M131" s="9"/>
      <c r="N131" s="13">
        <v>45166</v>
      </c>
      <c r="O131" s="14">
        <v>0.9375</v>
      </c>
      <c r="P131" s="14">
        <v>0.97660000000000002</v>
      </c>
      <c r="Q131" s="16">
        <f t="shared" si="4"/>
        <v>0.9375</v>
      </c>
      <c r="R131" s="48">
        <v>13</v>
      </c>
      <c r="S131" s="48">
        <v>8</v>
      </c>
      <c r="T131" s="49"/>
    </row>
    <row r="132" spans="13:20">
      <c r="M132" s="9"/>
      <c r="N132" s="13">
        <v>45173</v>
      </c>
      <c r="O132" s="14">
        <v>0.94530000000000003</v>
      </c>
      <c r="P132" s="14">
        <v>0.97660000000000002</v>
      </c>
      <c r="Q132" s="16">
        <f t="shared" si="4"/>
        <v>0.94530000000000003</v>
      </c>
      <c r="R132" s="48">
        <v>10</v>
      </c>
      <c r="S132" s="48">
        <v>4</v>
      </c>
      <c r="T132" s="49"/>
    </row>
    <row r="133" spans="13:20">
      <c r="M133" s="9"/>
      <c r="N133" s="13">
        <v>45180</v>
      </c>
      <c r="O133" s="14">
        <v>0.9375</v>
      </c>
      <c r="P133" s="14">
        <v>0.97660000000000002</v>
      </c>
      <c r="Q133" s="16">
        <f t="shared" si="4"/>
        <v>0.9375</v>
      </c>
      <c r="R133" s="48">
        <v>12</v>
      </c>
      <c r="S133" s="48">
        <v>4</v>
      </c>
      <c r="T133" s="49"/>
    </row>
    <row r="134" spans="13:20">
      <c r="M134" s="9"/>
      <c r="N134" s="13">
        <v>45187</v>
      </c>
      <c r="O134" s="14">
        <v>0.95309999999999995</v>
      </c>
      <c r="P134" s="14">
        <v>0.97650000000000003</v>
      </c>
      <c r="Q134" s="16">
        <f t="shared" si="4"/>
        <v>0.95309999999999995</v>
      </c>
      <c r="R134" s="48">
        <v>7</v>
      </c>
      <c r="S134" s="48">
        <v>9</v>
      </c>
      <c r="T134" s="49"/>
    </row>
    <row r="135" spans="13:20">
      <c r="M135" s="9"/>
      <c r="N135" s="13">
        <v>45194</v>
      </c>
      <c r="O135" s="14">
        <v>0.96879999999999999</v>
      </c>
      <c r="P135" s="14">
        <v>0.98440000000000005</v>
      </c>
      <c r="Q135" s="16">
        <f t="shared" si="4"/>
        <v>0.96879999999999999</v>
      </c>
      <c r="R135" s="48">
        <v>7</v>
      </c>
      <c r="S135" s="48">
        <v>4</v>
      </c>
      <c r="T135" s="49"/>
    </row>
    <row r="136" spans="13:20">
      <c r="M136" s="9"/>
      <c r="N136" s="13">
        <v>45201</v>
      </c>
      <c r="O136" s="14">
        <v>0.95309999999999995</v>
      </c>
      <c r="P136" s="14">
        <v>0.96879999999999999</v>
      </c>
      <c r="Q136" s="16">
        <f t="shared" si="4"/>
        <v>0.95309999999999995</v>
      </c>
      <c r="R136" s="48">
        <v>8</v>
      </c>
      <c r="S136" s="48">
        <v>2</v>
      </c>
      <c r="T136" s="49"/>
    </row>
    <row r="137" spans="13:20">
      <c r="M137" s="9"/>
      <c r="N137" s="13">
        <v>45208</v>
      </c>
      <c r="O137" s="14">
        <v>0.95309999999999995</v>
      </c>
      <c r="P137" s="14">
        <v>0.97699999999999998</v>
      </c>
      <c r="Q137" s="16">
        <f t="shared" si="4"/>
        <v>0.95309999999999995</v>
      </c>
      <c r="R137" s="48">
        <v>11</v>
      </c>
      <c r="S137" s="48">
        <v>7</v>
      </c>
      <c r="T137" s="49"/>
    </row>
    <row r="138" spans="13:20">
      <c r="M138" s="9"/>
      <c r="N138" s="13">
        <v>45215</v>
      </c>
      <c r="O138" s="14">
        <v>0.94530000000000003</v>
      </c>
      <c r="P138" s="14">
        <v>0.96089999999999998</v>
      </c>
      <c r="Q138" s="16">
        <f t="shared" si="4"/>
        <v>0.94530000000000003</v>
      </c>
      <c r="R138" s="48">
        <v>13</v>
      </c>
      <c r="S138" s="48">
        <v>2</v>
      </c>
      <c r="T138" s="49"/>
    </row>
    <row r="139" spans="13:20">
      <c r="M139" s="9"/>
      <c r="N139" s="13">
        <v>45222</v>
      </c>
      <c r="O139" s="14">
        <v>0.94530000000000003</v>
      </c>
      <c r="P139" s="14">
        <v>0.97660000000000002</v>
      </c>
      <c r="Q139" s="16">
        <f t="shared" si="4"/>
        <v>0.94530000000000003</v>
      </c>
      <c r="R139" s="48">
        <v>10</v>
      </c>
      <c r="S139" s="48">
        <v>3</v>
      </c>
      <c r="T139" s="49"/>
    </row>
    <row r="140" spans="13:20">
      <c r="M140" s="9"/>
      <c r="N140" s="13">
        <v>45229</v>
      </c>
      <c r="O140" s="14">
        <v>0.94530000000000003</v>
      </c>
      <c r="P140" s="14">
        <v>0.96089999999999998</v>
      </c>
      <c r="Q140" s="16">
        <f t="shared" si="4"/>
        <v>0.94530000000000003</v>
      </c>
      <c r="R140" s="48">
        <v>10</v>
      </c>
      <c r="S140" s="48">
        <v>6</v>
      </c>
      <c r="T140" s="49"/>
    </row>
    <row r="141" spans="13:20">
      <c r="M141" s="9"/>
      <c r="N141" s="13">
        <v>45236</v>
      </c>
      <c r="O141" s="14">
        <v>0.94530000000000003</v>
      </c>
      <c r="P141" s="14">
        <v>0.97660000000000002</v>
      </c>
      <c r="Q141" s="16">
        <f t="shared" si="4"/>
        <v>0.94530000000000003</v>
      </c>
      <c r="R141" s="48">
        <v>12</v>
      </c>
      <c r="S141" s="48">
        <v>7</v>
      </c>
      <c r="T141" s="49"/>
    </row>
    <row r="142" spans="13:20">
      <c r="M142" s="9"/>
      <c r="N142" s="13">
        <v>45243</v>
      </c>
      <c r="O142" s="14">
        <v>0.94530000000000003</v>
      </c>
      <c r="P142" s="14">
        <v>0.97660000000000002</v>
      </c>
      <c r="Q142" s="16">
        <f t="shared" si="4"/>
        <v>0.94530000000000003</v>
      </c>
      <c r="R142" s="48">
        <v>11</v>
      </c>
      <c r="S142" s="48">
        <v>6</v>
      </c>
      <c r="T142" s="49"/>
    </row>
    <row r="143" spans="13:20">
      <c r="M143" s="9"/>
      <c r="N143" s="13">
        <v>45250</v>
      </c>
      <c r="O143" s="14">
        <v>0.94530000000000003</v>
      </c>
      <c r="P143" s="14">
        <v>0.96879999999999999</v>
      </c>
      <c r="Q143" s="16">
        <f t="shared" si="4"/>
        <v>0.94530000000000003</v>
      </c>
      <c r="R143" s="48">
        <v>11</v>
      </c>
      <c r="S143" s="48">
        <v>2</v>
      </c>
      <c r="T143" s="49"/>
    </row>
    <row r="144" spans="13:20">
      <c r="M144" s="9"/>
      <c r="N144" s="13">
        <v>45257</v>
      </c>
      <c r="O144" s="14">
        <v>0.94530000000000003</v>
      </c>
      <c r="P144" s="14">
        <v>0.97660000000000002</v>
      </c>
      <c r="Q144" s="16">
        <f t="shared" si="4"/>
        <v>0.94530000000000003</v>
      </c>
      <c r="R144" s="48">
        <v>12</v>
      </c>
      <c r="S144" s="48">
        <v>7</v>
      </c>
      <c r="T144" s="49"/>
    </row>
    <row r="145" spans="13:20">
      <c r="M145" s="9"/>
      <c r="N145" s="13">
        <v>45264</v>
      </c>
      <c r="O145" s="14">
        <v>0.94530000000000003</v>
      </c>
      <c r="P145" s="14">
        <v>0.97660000000000002</v>
      </c>
      <c r="Q145" s="16">
        <f t="shared" si="4"/>
        <v>0.94530000000000003</v>
      </c>
      <c r="R145" s="48">
        <v>11</v>
      </c>
      <c r="S145" s="48">
        <v>2</v>
      </c>
      <c r="T145" s="49"/>
    </row>
    <row r="146" spans="13:20">
      <c r="M146" s="9"/>
      <c r="N146" s="13">
        <v>45271</v>
      </c>
      <c r="O146" s="14">
        <v>0.92969999999999997</v>
      </c>
      <c r="P146" s="14">
        <v>0.96879999999999999</v>
      </c>
      <c r="Q146" s="16">
        <f t="shared" si="4"/>
        <v>0.92969999999999997</v>
      </c>
      <c r="R146" s="48">
        <v>13</v>
      </c>
      <c r="S146" s="48">
        <v>3</v>
      </c>
      <c r="T146" s="49"/>
    </row>
    <row r="147" spans="13:20">
      <c r="M147" s="9"/>
      <c r="N147" s="13">
        <v>45278</v>
      </c>
      <c r="O147" s="14">
        <v>0.91410000000000002</v>
      </c>
      <c r="P147" s="14">
        <v>0.96089999999999998</v>
      </c>
      <c r="Q147" s="16">
        <f t="shared" si="4"/>
        <v>0.91410000000000002</v>
      </c>
      <c r="R147" s="48">
        <v>13</v>
      </c>
      <c r="S147" s="48">
        <v>1</v>
      </c>
      <c r="T147" s="49"/>
    </row>
    <row r="148" spans="13:20">
      <c r="M148" s="9"/>
      <c r="N148" s="13">
        <v>45285</v>
      </c>
      <c r="O148" s="14">
        <v>0.92190000000000005</v>
      </c>
      <c r="P148" s="14">
        <v>0.96879999999999999</v>
      </c>
      <c r="Q148" s="16">
        <f t="shared" si="4"/>
        <v>0.92190000000000005</v>
      </c>
      <c r="R148" s="48">
        <v>11</v>
      </c>
      <c r="S148" s="48">
        <v>4</v>
      </c>
      <c r="T148" s="49"/>
    </row>
    <row r="149" spans="13:20">
      <c r="M149" s="9"/>
      <c r="N149" s="13">
        <v>45292</v>
      </c>
      <c r="O149" s="14">
        <v>0.92969999999999997</v>
      </c>
      <c r="P149" s="14">
        <v>0.96879999999999999</v>
      </c>
      <c r="Q149" s="16">
        <f t="shared" si="4"/>
        <v>0.92969999999999997</v>
      </c>
      <c r="R149" s="48">
        <v>8</v>
      </c>
      <c r="S149" s="48">
        <v>1</v>
      </c>
      <c r="T149" s="49"/>
    </row>
    <row r="150" spans="13:20">
      <c r="M150" s="9"/>
      <c r="N150" s="13">
        <v>45299</v>
      </c>
      <c r="O150" s="14">
        <v>0.9375</v>
      </c>
      <c r="P150" s="14">
        <v>0.96879999999999999</v>
      </c>
      <c r="Q150" s="16">
        <f t="shared" si="4"/>
        <v>0.9375</v>
      </c>
      <c r="R150" s="48">
        <v>10</v>
      </c>
      <c r="S150" s="48">
        <v>11</v>
      </c>
      <c r="T150" s="49"/>
    </row>
    <row r="151" spans="13:20">
      <c r="M151" s="9"/>
      <c r="N151" s="13">
        <v>45306</v>
      </c>
      <c r="O151" s="14">
        <v>0.9375</v>
      </c>
      <c r="P151" s="14">
        <v>0.96089999999999998</v>
      </c>
      <c r="Q151" s="16">
        <f t="shared" si="4"/>
        <v>0.9375</v>
      </c>
      <c r="R151" s="48">
        <v>9</v>
      </c>
      <c r="S151" s="48">
        <v>2</v>
      </c>
      <c r="T151" s="49"/>
    </row>
    <row r="152" spans="13:20">
      <c r="M152" s="9"/>
      <c r="N152" s="13">
        <v>45313</v>
      </c>
      <c r="O152" s="14">
        <v>0.9375</v>
      </c>
      <c r="P152" s="14">
        <v>0.96879999999999999</v>
      </c>
      <c r="Q152" s="16">
        <f t="shared" si="4"/>
        <v>0.9375</v>
      </c>
      <c r="R152" s="48">
        <v>11</v>
      </c>
      <c r="S152" s="48">
        <v>6</v>
      </c>
      <c r="T152" s="49"/>
    </row>
    <row r="153" spans="13:20">
      <c r="M153" s="9"/>
      <c r="N153" s="13">
        <v>45320</v>
      </c>
      <c r="O153" s="14">
        <v>0.92969999999999997</v>
      </c>
      <c r="P153" s="14">
        <v>0.96089999999999998</v>
      </c>
      <c r="Q153" s="16">
        <f t="shared" si="4"/>
        <v>0.92969999999999997</v>
      </c>
      <c r="R153" s="48">
        <v>13</v>
      </c>
      <c r="S153" s="48">
        <v>6</v>
      </c>
      <c r="T153" s="49"/>
    </row>
    <row r="154" spans="13:20">
      <c r="M154" s="9"/>
      <c r="N154" s="13">
        <v>45327</v>
      </c>
      <c r="O154" s="14">
        <v>0.92190000000000005</v>
      </c>
      <c r="P154" s="14">
        <v>0.95309999999999995</v>
      </c>
      <c r="Q154" s="16">
        <f t="shared" si="4"/>
        <v>0.92190000000000005</v>
      </c>
      <c r="R154" s="48">
        <v>15</v>
      </c>
      <c r="S154" s="48">
        <v>9</v>
      </c>
      <c r="T154" s="49"/>
    </row>
    <row r="155" spans="13:20">
      <c r="M155" s="9"/>
      <c r="N155" s="13">
        <v>45334</v>
      </c>
      <c r="O155" s="14">
        <v>0.90620000000000001</v>
      </c>
      <c r="P155" s="14">
        <v>0.96089999999999998</v>
      </c>
      <c r="Q155" s="16">
        <f t="shared" si="4"/>
        <v>0.90620000000000001</v>
      </c>
      <c r="R155" s="48">
        <v>14</v>
      </c>
      <c r="S155" s="48">
        <v>6</v>
      </c>
      <c r="T155" s="49"/>
    </row>
    <row r="156" spans="13:20">
      <c r="M156" s="9"/>
      <c r="N156" s="13">
        <v>45341</v>
      </c>
      <c r="O156" s="14">
        <v>0.92190000000000005</v>
      </c>
      <c r="P156" s="14">
        <v>0.96089999999999998</v>
      </c>
      <c r="Q156" s="16">
        <f t="shared" si="4"/>
        <v>0.92190000000000005</v>
      </c>
      <c r="R156" s="48">
        <v>13</v>
      </c>
      <c r="S156" s="48">
        <v>2</v>
      </c>
      <c r="T156" s="49"/>
    </row>
    <row r="157" spans="13:20">
      <c r="M157" s="9"/>
      <c r="N157" s="13">
        <v>45348</v>
      </c>
      <c r="O157" s="14">
        <v>0.92969999999999997</v>
      </c>
      <c r="P157" s="14">
        <v>0.95309999999999995</v>
      </c>
      <c r="Q157" s="16">
        <f t="shared" si="4"/>
        <v>0.92969999999999997</v>
      </c>
      <c r="R157" s="48">
        <v>12</v>
      </c>
      <c r="S157" s="48">
        <v>3</v>
      </c>
      <c r="T157" s="49"/>
    </row>
    <row r="158" spans="13:20">
      <c r="M158" s="9"/>
      <c r="N158" s="13">
        <v>45355</v>
      </c>
      <c r="O158" s="14">
        <v>0.9375</v>
      </c>
      <c r="P158" s="14">
        <v>0.96879999999999999</v>
      </c>
      <c r="Q158" s="16">
        <f t="shared" si="4"/>
        <v>0.9375</v>
      </c>
      <c r="R158" s="48">
        <v>13</v>
      </c>
      <c r="S158" s="48">
        <v>6</v>
      </c>
      <c r="T158" s="49"/>
    </row>
    <row r="159" spans="13:20">
      <c r="M159" s="9"/>
      <c r="N159" s="13">
        <v>45362</v>
      </c>
      <c r="O159" s="14">
        <v>0.92969999999999997</v>
      </c>
      <c r="P159" s="14">
        <v>0.96879999999999999</v>
      </c>
      <c r="Q159" s="16">
        <f t="shared" si="4"/>
        <v>0.92969999999999997</v>
      </c>
      <c r="R159" s="48">
        <v>11</v>
      </c>
      <c r="S159" s="48">
        <v>4</v>
      </c>
      <c r="T159" s="49"/>
    </row>
    <row r="160" spans="13:20">
      <c r="M160" s="9"/>
      <c r="N160" s="13">
        <v>45369</v>
      </c>
      <c r="O160" s="14">
        <v>0.94530000000000003</v>
      </c>
      <c r="P160" s="14">
        <v>0.98440000000000005</v>
      </c>
      <c r="Q160" s="16">
        <f t="shared" si="4"/>
        <v>0.94530000000000003</v>
      </c>
      <c r="R160" s="48">
        <v>10</v>
      </c>
      <c r="S160" s="48">
        <v>5</v>
      </c>
      <c r="T160" s="49"/>
    </row>
    <row r="161" spans="13:20">
      <c r="M161" s="9"/>
      <c r="N161" s="13">
        <v>45376</v>
      </c>
      <c r="O161" s="14">
        <v>0.95309999999999995</v>
      </c>
      <c r="P161" s="14">
        <v>0.99219999999999997</v>
      </c>
      <c r="Q161" s="16">
        <f t="shared" si="4"/>
        <v>0.95309999999999995</v>
      </c>
      <c r="R161" s="48">
        <v>6</v>
      </c>
      <c r="S161" s="48">
        <v>5</v>
      </c>
      <c r="T161" s="49"/>
    </row>
    <row r="162" spans="13:20">
      <c r="M162" s="9"/>
      <c r="N162" s="13">
        <v>45383</v>
      </c>
      <c r="O162" s="14">
        <v>0.96089999999999998</v>
      </c>
      <c r="P162" s="14">
        <v>0.98440000000000005</v>
      </c>
      <c r="Q162" s="16">
        <f t="shared" si="4"/>
        <v>0.96089999999999998</v>
      </c>
      <c r="R162" s="48">
        <v>7</v>
      </c>
      <c r="S162" s="48">
        <v>7</v>
      </c>
      <c r="T162" s="49"/>
    </row>
    <row r="163" spans="13:20">
      <c r="M163" s="9"/>
      <c r="N163" s="13">
        <v>45390</v>
      </c>
      <c r="O163" s="14">
        <v>0.96089999999999998</v>
      </c>
      <c r="P163" s="14">
        <v>0.97660000000000002</v>
      </c>
      <c r="Q163" s="16">
        <f t="shared" si="4"/>
        <v>0.96089999999999998</v>
      </c>
      <c r="R163" s="48">
        <v>8</v>
      </c>
      <c r="S163" s="48">
        <v>3</v>
      </c>
      <c r="T163" s="49"/>
    </row>
    <row r="164" spans="13:20">
      <c r="M164" s="9"/>
      <c r="N164" s="13">
        <v>45397</v>
      </c>
      <c r="O164" s="14">
        <v>0.95309999999999995</v>
      </c>
      <c r="P164" s="14">
        <v>0.98440000000000005</v>
      </c>
      <c r="Q164" s="16">
        <f t="shared" si="4"/>
        <v>0.95309999999999995</v>
      </c>
      <c r="R164" s="48">
        <v>7</v>
      </c>
      <c r="S164" s="48">
        <v>2</v>
      </c>
      <c r="T164" s="49"/>
    </row>
    <row r="165" spans="13:20">
      <c r="M165" s="9"/>
      <c r="N165" s="13">
        <v>45404</v>
      </c>
      <c r="O165" s="14">
        <v>0.96879999999999999</v>
      </c>
      <c r="P165" s="14">
        <v>0.98440000000000005</v>
      </c>
      <c r="Q165" s="16">
        <f t="shared" si="4"/>
        <v>0.96879999999999999</v>
      </c>
      <c r="R165" s="48">
        <v>8</v>
      </c>
      <c r="S165" s="48">
        <v>6</v>
      </c>
      <c r="T165" s="49"/>
    </row>
    <row r="166" spans="13:20">
      <c r="M166" s="9"/>
      <c r="N166" s="13">
        <v>45411</v>
      </c>
      <c r="O166" s="14">
        <v>0.97660000000000002</v>
      </c>
      <c r="P166" s="14">
        <v>0.98440000000000005</v>
      </c>
      <c r="Q166" s="16">
        <f t="shared" si="4"/>
        <v>0.97660000000000002</v>
      </c>
      <c r="R166" s="48">
        <v>10</v>
      </c>
      <c r="S166" s="48">
        <v>4</v>
      </c>
      <c r="T166" s="49"/>
    </row>
    <row r="167" spans="13:20">
      <c r="M167" s="9"/>
      <c r="N167" s="13">
        <v>45418</v>
      </c>
      <c r="O167" s="14">
        <v>0.96879999999999999</v>
      </c>
      <c r="P167" s="14">
        <v>0.95309999999999995</v>
      </c>
      <c r="Q167" s="16">
        <f t="shared" si="4"/>
        <v>0.96879999999999999</v>
      </c>
      <c r="R167" s="48">
        <v>10</v>
      </c>
      <c r="S167" s="48">
        <v>2</v>
      </c>
      <c r="T167" s="49"/>
    </row>
    <row r="168" spans="13:20">
      <c r="M168" s="9"/>
      <c r="N168" s="13">
        <v>45425</v>
      </c>
      <c r="O168" s="14">
        <v>0.95309999999999995</v>
      </c>
      <c r="P168" s="14">
        <v>0.96879999999999999</v>
      </c>
      <c r="Q168" s="16">
        <f t="shared" si="4"/>
        <v>0.95309999999999995</v>
      </c>
      <c r="R168" s="48">
        <v>11</v>
      </c>
      <c r="S168" s="48">
        <v>6</v>
      </c>
      <c r="T168" s="49"/>
    </row>
    <row r="169" spans="13:20">
      <c r="M169" s="9"/>
      <c r="N169" s="13">
        <v>45432</v>
      </c>
      <c r="O169" s="14">
        <v>0.96089999999999998</v>
      </c>
      <c r="P169" s="14">
        <v>0.97660000000000002</v>
      </c>
      <c r="Q169" s="16">
        <f t="shared" si="4"/>
        <v>0.96089999999999998</v>
      </c>
      <c r="R169" s="48">
        <v>8</v>
      </c>
      <c r="S169" s="48">
        <v>4</v>
      </c>
      <c r="T169" s="49"/>
    </row>
    <row r="170" spans="13:20">
      <c r="M170" s="9"/>
      <c r="N170" s="13">
        <v>45439</v>
      </c>
      <c r="O170" s="14">
        <v>0.96089999999999998</v>
      </c>
      <c r="P170" s="14">
        <v>0.97660000000000002</v>
      </c>
      <c r="Q170" s="16">
        <f t="shared" si="4"/>
        <v>0.96089999999999998</v>
      </c>
      <c r="R170" s="48">
        <v>10</v>
      </c>
      <c r="S170" s="48">
        <v>9</v>
      </c>
      <c r="T170" s="49"/>
    </row>
    <row r="171" spans="13:20">
      <c r="M171" s="9"/>
      <c r="N171" s="13">
        <v>45446</v>
      </c>
      <c r="O171" s="14">
        <v>0.96089999999999998</v>
      </c>
      <c r="P171" s="14">
        <v>0.97660000000000002</v>
      </c>
      <c r="Q171" s="16">
        <f t="shared" si="4"/>
        <v>0.96089999999999998</v>
      </c>
      <c r="R171" s="48">
        <v>10</v>
      </c>
      <c r="S171" s="48">
        <v>5</v>
      </c>
      <c r="T171" s="49"/>
    </row>
    <row r="172" spans="13:20">
      <c r="M172" s="9"/>
      <c r="N172" s="13">
        <v>45453</v>
      </c>
      <c r="O172" s="14">
        <v>0.94530000000000003</v>
      </c>
      <c r="P172" s="14">
        <v>0.97660000000000002</v>
      </c>
      <c r="Q172" s="16">
        <f t="shared" si="4"/>
        <v>0.94530000000000003</v>
      </c>
      <c r="R172" s="48">
        <v>11</v>
      </c>
      <c r="S172" s="48">
        <v>2</v>
      </c>
      <c r="T172" s="49"/>
    </row>
    <row r="173" spans="13:20">
      <c r="M173" s="9"/>
      <c r="N173" s="13">
        <v>45460</v>
      </c>
      <c r="O173" s="14">
        <v>0.95309999999999995</v>
      </c>
      <c r="P173" s="14">
        <v>0.99219999999999997</v>
      </c>
      <c r="Q173" s="16">
        <f t="shared" ref="Q173:Q237" si="5">IF(N173="","",IF(O173="",((O172*$B$3)+$G$19-$I$19)/$B$3,O173))</f>
        <v>0.95309999999999995</v>
      </c>
      <c r="R173" s="48">
        <v>14</v>
      </c>
      <c r="S173" s="48">
        <v>5</v>
      </c>
      <c r="T173" s="49"/>
    </row>
    <row r="174" spans="13:20">
      <c r="M174" s="9"/>
      <c r="N174" s="13">
        <v>45467</v>
      </c>
      <c r="O174" s="14">
        <v>0.96089999999999998</v>
      </c>
      <c r="P174" s="14">
        <v>1</v>
      </c>
      <c r="Q174" s="16">
        <f t="shared" si="5"/>
        <v>0.96089999999999998</v>
      </c>
      <c r="R174" s="48">
        <v>16</v>
      </c>
      <c r="S174" s="48">
        <v>6</v>
      </c>
      <c r="T174" s="49"/>
    </row>
    <row r="175" spans="13:20">
      <c r="M175" s="9"/>
      <c r="N175" s="13">
        <v>45474</v>
      </c>
      <c r="O175" s="14">
        <v>0.96089999999999998</v>
      </c>
      <c r="P175" s="14">
        <v>0.99219999999999997</v>
      </c>
      <c r="Q175" s="16">
        <f t="shared" si="5"/>
        <v>0.96089999999999998</v>
      </c>
      <c r="R175" s="48">
        <v>14</v>
      </c>
      <c r="S175" s="48">
        <v>8</v>
      </c>
      <c r="T175" s="49"/>
    </row>
    <row r="176" spans="13:20">
      <c r="M176" s="9"/>
      <c r="N176" s="13">
        <v>45481</v>
      </c>
      <c r="O176" s="14">
        <v>0.95309999999999995</v>
      </c>
      <c r="P176" s="14">
        <v>0.98440000000000005</v>
      </c>
      <c r="Q176" s="16">
        <f t="shared" si="5"/>
        <v>0.95309999999999995</v>
      </c>
      <c r="R176" s="48">
        <v>12</v>
      </c>
      <c r="S176" s="48">
        <v>6</v>
      </c>
      <c r="T176" s="49"/>
    </row>
    <row r="177" spans="13:20">
      <c r="M177" s="9"/>
      <c r="N177" s="13">
        <v>45488</v>
      </c>
      <c r="O177" s="14">
        <v>0.95309999999999995</v>
      </c>
      <c r="P177" s="14">
        <v>0.96089999999999998</v>
      </c>
      <c r="Q177" s="16">
        <f t="shared" si="5"/>
        <v>0.95309999999999995</v>
      </c>
      <c r="R177" s="48">
        <v>12</v>
      </c>
      <c r="S177" s="48">
        <v>11</v>
      </c>
      <c r="T177" s="49"/>
    </row>
    <row r="178" spans="13:20">
      <c r="M178" s="9"/>
      <c r="N178" s="13">
        <v>45495</v>
      </c>
      <c r="O178" s="14">
        <v>0.9375</v>
      </c>
      <c r="P178" s="14">
        <v>0.95309999999999995</v>
      </c>
      <c r="Q178" s="16">
        <f t="shared" si="5"/>
        <v>0.9375</v>
      </c>
      <c r="R178" s="48">
        <v>14</v>
      </c>
      <c r="S178" s="48">
        <v>0</v>
      </c>
      <c r="T178" s="49"/>
    </row>
    <row r="179" spans="13:20">
      <c r="M179" s="9"/>
      <c r="N179" s="13">
        <v>45502</v>
      </c>
      <c r="O179" s="14">
        <v>0.92190000000000005</v>
      </c>
      <c r="P179" s="14">
        <v>0.95309999999999995</v>
      </c>
      <c r="Q179" s="16">
        <f t="shared" si="5"/>
        <v>0.92190000000000005</v>
      </c>
      <c r="R179" s="48">
        <v>12</v>
      </c>
      <c r="S179" s="48">
        <v>4</v>
      </c>
      <c r="T179" s="49"/>
    </row>
    <row r="180" spans="13:20">
      <c r="M180" s="9"/>
      <c r="N180" s="13">
        <v>45509</v>
      </c>
      <c r="O180" s="14">
        <v>0.90620000000000001</v>
      </c>
      <c r="P180" s="14">
        <v>0.96089999999999998</v>
      </c>
      <c r="Q180" s="16">
        <f t="shared" si="5"/>
        <v>0.90620000000000001</v>
      </c>
      <c r="R180" s="48">
        <v>12</v>
      </c>
      <c r="S180" s="48">
        <v>14</v>
      </c>
      <c r="T180" s="49"/>
    </row>
    <row r="181" spans="13:20">
      <c r="M181" s="9"/>
      <c r="N181" s="13">
        <v>45516</v>
      </c>
      <c r="O181" s="14">
        <v>0.92969999999999997</v>
      </c>
      <c r="P181" s="14">
        <v>0.96879999999999999</v>
      </c>
      <c r="Q181" s="16">
        <f t="shared" si="5"/>
        <v>0.92969999999999997</v>
      </c>
      <c r="R181" s="48">
        <v>9</v>
      </c>
      <c r="S181" s="48">
        <v>14</v>
      </c>
      <c r="T181" s="49"/>
    </row>
    <row r="182" spans="13:20">
      <c r="M182" s="9"/>
      <c r="N182" s="13">
        <v>45523</v>
      </c>
      <c r="O182" s="14">
        <v>0.94530000000000003</v>
      </c>
      <c r="P182" s="14">
        <v>0.96879999999999999</v>
      </c>
      <c r="Q182" s="16">
        <f t="shared" si="5"/>
        <v>0.94530000000000003</v>
      </c>
      <c r="R182" s="48">
        <v>8</v>
      </c>
      <c r="S182" s="48">
        <v>3</v>
      </c>
      <c r="T182" s="49"/>
    </row>
    <row r="183" spans="13:20">
      <c r="M183" s="9"/>
      <c r="N183" s="13">
        <v>45530</v>
      </c>
      <c r="O183" s="14">
        <v>0.9375</v>
      </c>
      <c r="P183" s="14">
        <v>0.97660000000000002</v>
      </c>
      <c r="Q183" s="16">
        <f t="shared" si="5"/>
        <v>0.9375</v>
      </c>
      <c r="R183" s="48">
        <v>10</v>
      </c>
      <c r="S183" s="48">
        <v>7</v>
      </c>
      <c r="T183" s="49"/>
    </row>
    <row r="184" spans="13:20">
      <c r="M184" s="9"/>
      <c r="N184" s="13">
        <v>45537</v>
      </c>
      <c r="O184" s="14">
        <v>0.94530000000000003</v>
      </c>
      <c r="P184" s="14">
        <v>0.97660000000000002</v>
      </c>
      <c r="Q184" s="16">
        <f t="shared" si="5"/>
        <v>0.94530000000000003</v>
      </c>
      <c r="R184" s="48">
        <v>11</v>
      </c>
      <c r="S184" s="48">
        <v>8</v>
      </c>
      <c r="T184" s="49"/>
    </row>
    <row r="185" spans="13:20">
      <c r="M185" s="9" t="str">
        <f t="shared" ref="M185:M249" si="6">IF(L187=0,"",INT(L187))</f>
        <v/>
      </c>
      <c r="N185" s="13">
        <v>45544</v>
      </c>
      <c r="O185" s="14">
        <v>0.95309999999999995</v>
      </c>
      <c r="P185" s="14">
        <v>0.96089999999999998</v>
      </c>
      <c r="Q185" s="16">
        <f t="shared" si="5"/>
        <v>0.95309999999999995</v>
      </c>
      <c r="R185" s="48">
        <v>9</v>
      </c>
      <c r="S185" s="48">
        <v>1</v>
      </c>
      <c r="T185" s="49"/>
    </row>
    <row r="186" spans="13:20">
      <c r="M186" s="9" t="str">
        <f t="shared" si="6"/>
        <v/>
      </c>
      <c r="N186" s="13">
        <v>45551</v>
      </c>
      <c r="O186" s="14">
        <v>0.9375</v>
      </c>
      <c r="P186" s="14">
        <v>0.95309999999999995</v>
      </c>
      <c r="Q186" s="16">
        <f t="shared" si="5"/>
        <v>0.9375</v>
      </c>
      <c r="R186" s="48">
        <v>11</v>
      </c>
      <c r="S186" s="48">
        <v>5</v>
      </c>
      <c r="T186" s="49"/>
    </row>
    <row r="187" spans="13:20">
      <c r="M187" s="9" t="str">
        <f t="shared" si="6"/>
        <v/>
      </c>
      <c r="N187" s="13">
        <v>45558</v>
      </c>
      <c r="O187" s="14">
        <v>0.94530000000000003</v>
      </c>
      <c r="P187" s="14">
        <v>0.96879999999999999</v>
      </c>
      <c r="Q187" s="16">
        <f t="shared" si="5"/>
        <v>0.94530000000000003</v>
      </c>
      <c r="R187" s="48">
        <v>9</v>
      </c>
      <c r="S187" s="48">
        <v>9</v>
      </c>
      <c r="T187" s="49"/>
    </row>
    <row r="188" spans="13:20">
      <c r="M188" s="9" t="str">
        <f t="shared" si="6"/>
        <v/>
      </c>
      <c r="N188" s="13">
        <v>45565</v>
      </c>
      <c r="O188" s="14">
        <v>0.92190000000000005</v>
      </c>
      <c r="P188" s="14">
        <v>0.95309999999999995</v>
      </c>
      <c r="Q188" s="16">
        <f t="shared" si="5"/>
        <v>0.92190000000000005</v>
      </c>
      <c r="R188" s="48">
        <v>8</v>
      </c>
      <c r="S188" s="48">
        <v>4</v>
      </c>
      <c r="T188" s="49"/>
    </row>
    <row r="189" spans="13:20">
      <c r="M189" s="9" t="str">
        <f t="shared" si="6"/>
        <v/>
      </c>
      <c r="N189" s="13">
        <v>45572</v>
      </c>
      <c r="O189" s="14">
        <v>0.94530000000000003</v>
      </c>
      <c r="P189" s="14">
        <v>0.94530000000000003</v>
      </c>
      <c r="Q189" s="16">
        <f t="shared" si="5"/>
        <v>0.94530000000000003</v>
      </c>
      <c r="R189" s="48">
        <v>4</v>
      </c>
      <c r="S189" s="48">
        <v>6</v>
      </c>
      <c r="T189" s="49"/>
    </row>
    <row r="190" spans="13:20">
      <c r="M190" s="9" t="str">
        <f t="shared" si="6"/>
        <v/>
      </c>
      <c r="N190" s="13">
        <v>45579</v>
      </c>
      <c r="O190" s="14">
        <v>0.94530000000000003</v>
      </c>
      <c r="P190" s="14">
        <v>0.96089999999999998</v>
      </c>
      <c r="Q190" s="16">
        <f t="shared" si="5"/>
        <v>0.94530000000000003</v>
      </c>
      <c r="R190" s="48">
        <v>6</v>
      </c>
      <c r="S190" s="48">
        <v>7</v>
      </c>
      <c r="T190" s="49"/>
    </row>
    <row r="191" spans="13:20">
      <c r="M191" s="9" t="str">
        <f t="shared" si="6"/>
        <v/>
      </c>
      <c r="N191" s="13">
        <v>45586</v>
      </c>
      <c r="O191" s="14">
        <v>0.92969999999999997</v>
      </c>
      <c r="P191" s="14">
        <v>0.9375</v>
      </c>
      <c r="Q191" s="16">
        <f t="shared" si="5"/>
        <v>0.92969999999999997</v>
      </c>
      <c r="R191" s="48">
        <v>8</v>
      </c>
      <c r="S191" s="48">
        <v>4</v>
      </c>
      <c r="T191" s="49"/>
    </row>
    <row r="192" spans="13:20">
      <c r="M192" s="9" t="str">
        <f t="shared" si="6"/>
        <v/>
      </c>
      <c r="N192" s="13">
        <v>45593</v>
      </c>
      <c r="O192" s="14">
        <v>0.92969999999999997</v>
      </c>
      <c r="P192" s="14">
        <v>0.92969999999999997</v>
      </c>
      <c r="Q192" s="16">
        <f t="shared" si="5"/>
        <v>0.92969999999999997</v>
      </c>
      <c r="R192" s="48">
        <v>8</v>
      </c>
      <c r="S192" s="48">
        <v>3</v>
      </c>
      <c r="T192" s="49"/>
    </row>
    <row r="193" spans="13:20">
      <c r="M193" s="9" t="str">
        <f t="shared" si="6"/>
        <v/>
      </c>
      <c r="N193" s="13">
        <v>45600</v>
      </c>
      <c r="O193" s="14">
        <v>0.92190000000000005</v>
      </c>
      <c r="P193" s="14">
        <v>0.92190000000000005</v>
      </c>
      <c r="Q193" s="16">
        <f t="shared" si="5"/>
        <v>0.92190000000000005</v>
      </c>
      <c r="R193" s="48">
        <v>9</v>
      </c>
      <c r="S193" s="48">
        <v>3</v>
      </c>
      <c r="T193" s="49"/>
    </row>
    <row r="194" spans="13:20">
      <c r="M194" s="9" t="str">
        <f t="shared" si="6"/>
        <v/>
      </c>
      <c r="N194" s="13">
        <v>45607</v>
      </c>
      <c r="O194" s="14">
        <v>0.92190000000000005</v>
      </c>
      <c r="P194" s="14">
        <v>0.92190000000000005</v>
      </c>
      <c r="Q194" s="16">
        <f t="shared" si="5"/>
        <v>0.92190000000000005</v>
      </c>
      <c r="R194" s="48">
        <v>7</v>
      </c>
      <c r="S194" s="48">
        <v>2</v>
      </c>
      <c r="T194" s="49"/>
    </row>
    <row r="195" spans="13:20">
      <c r="M195" s="9" t="str">
        <f t="shared" si="6"/>
        <v/>
      </c>
      <c r="N195" s="13">
        <v>45614</v>
      </c>
      <c r="O195" s="14">
        <v>0.92190000000000005</v>
      </c>
      <c r="P195" s="14">
        <v>0.92969999999999997</v>
      </c>
      <c r="Q195" s="16">
        <f t="shared" si="5"/>
        <v>0.92190000000000005</v>
      </c>
      <c r="R195" s="48">
        <v>6</v>
      </c>
      <c r="S195" s="48">
        <v>3</v>
      </c>
      <c r="T195" s="49"/>
    </row>
    <row r="196" spans="13:20">
      <c r="M196" s="9" t="str">
        <f t="shared" si="6"/>
        <v/>
      </c>
      <c r="N196" s="13">
        <v>45621</v>
      </c>
      <c r="O196" s="14">
        <v>0.91410000000000002</v>
      </c>
      <c r="P196" s="14">
        <v>0.92190000000000005</v>
      </c>
      <c r="Q196" s="16">
        <f t="shared" si="5"/>
        <v>0.91410000000000002</v>
      </c>
      <c r="R196" s="48">
        <v>8</v>
      </c>
      <c r="S196" s="48">
        <v>0</v>
      </c>
      <c r="T196" s="49"/>
    </row>
    <row r="197" spans="13:20">
      <c r="M197" s="9" t="str">
        <f t="shared" si="6"/>
        <v/>
      </c>
      <c r="N197" s="13">
        <v>45628</v>
      </c>
      <c r="O197" s="14">
        <v>0.92190000000000005</v>
      </c>
      <c r="P197" s="14">
        <v>0.9375</v>
      </c>
      <c r="Q197" s="16">
        <f t="shared" si="5"/>
        <v>0.92190000000000005</v>
      </c>
      <c r="R197" s="48">
        <v>10</v>
      </c>
      <c r="S197" s="48">
        <v>1</v>
      </c>
      <c r="T197" s="49"/>
    </row>
    <row r="198" spans="13:20">
      <c r="M198" s="9" t="str">
        <f t="shared" si="6"/>
        <v/>
      </c>
      <c r="N198" s="13">
        <v>45635</v>
      </c>
      <c r="O198" s="14">
        <v>0.91410000000000002</v>
      </c>
      <c r="P198" s="14">
        <v>0.92969999999999997</v>
      </c>
      <c r="Q198" s="16">
        <f t="shared" si="5"/>
        <v>0.91410000000000002</v>
      </c>
      <c r="R198" s="48">
        <v>11</v>
      </c>
      <c r="S198" s="48">
        <v>3</v>
      </c>
      <c r="T198" s="49"/>
    </row>
    <row r="199" spans="13:20">
      <c r="M199" s="9" t="str">
        <f t="shared" si="6"/>
        <v/>
      </c>
      <c r="N199" s="13">
        <v>45642</v>
      </c>
      <c r="O199" s="14">
        <v>0.92190000000000005</v>
      </c>
      <c r="P199" s="14">
        <v>0.96089999999999998</v>
      </c>
      <c r="Q199" s="16">
        <f t="shared" si="5"/>
        <v>0.92190000000000005</v>
      </c>
      <c r="R199" s="48">
        <v>11</v>
      </c>
      <c r="S199" s="48">
        <v>0</v>
      </c>
      <c r="T199" s="49"/>
    </row>
    <row r="200" spans="13:20">
      <c r="M200" s="9" t="str">
        <f t="shared" si="6"/>
        <v/>
      </c>
      <c r="N200" s="13">
        <v>45649</v>
      </c>
      <c r="O200" s="14">
        <v>0.92190000000000005</v>
      </c>
      <c r="P200" s="14">
        <v>0.94530000000000003</v>
      </c>
      <c r="Q200" s="16">
        <f t="shared" si="5"/>
        <v>0.92190000000000005</v>
      </c>
      <c r="R200" s="48">
        <v>10</v>
      </c>
      <c r="S200" s="48">
        <v>3</v>
      </c>
      <c r="T200" s="49"/>
    </row>
    <row r="201" spans="13:20">
      <c r="M201" s="9" t="str">
        <f t="shared" si="6"/>
        <v/>
      </c>
      <c r="N201" s="13">
        <v>45656</v>
      </c>
      <c r="O201" s="14">
        <v>0.92190000000000005</v>
      </c>
      <c r="P201" s="14">
        <v>0.94530000000000003</v>
      </c>
      <c r="Q201" s="16">
        <f t="shared" si="5"/>
        <v>0.92190000000000005</v>
      </c>
      <c r="R201" s="48">
        <v>9</v>
      </c>
      <c r="S201" s="48">
        <v>1</v>
      </c>
      <c r="T201" s="49"/>
    </row>
    <row r="202" spans="13:20">
      <c r="M202" s="9" t="str">
        <f t="shared" si="6"/>
        <v/>
      </c>
      <c r="N202" s="13">
        <v>45663</v>
      </c>
      <c r="O202" s="14">
        <v>0.92969999999999997</v>
      </c>
      <c r="P202" s="14">
        <v>0.94530000000000003</v>
      </c>
      <c r="Q202" s="16">
        <f t="shared" si="5"/>
        <v>0.92969999999999997</v>
      </c>
      <c r="R202" s="48">
        <v>9</v>
      </c>
      <c r="S202" s="48">
        <v>1</v>
      </c>
      <c r="T202" s="49"/>
    </row>
    <row r="203" spans="13:20">
      <c r="M203" s="9" t="str">
        <f t="shared" si="6"/>
        <v/>
      </c>
      <c r="N203" s="13">
        <v>45670</v>
      </c>
      <c r="O203" s="14">
        <v>0.92969999999999997</v>
      </c>
      <c r="P203" s="14">
        <v>0.95309999999999995</v>
      </c>
      <c r="Q203" s="16">
        <f t="shared" si="5"/>
        <v>0.92969999999999997</v>
      </c>
      <c r="R203" s="48">
        <v>9</v>
      </c>
      <c r="S203" s="48">
        <v>6</v>
      </c>
      <c r="T203" s="49"/>
    </row>
    <row r="204" spans="13:20">
      <c r="M204" s="9" t="str">
        <f t="shared" si="6"/>
        <v/>
      </c>
      <c r="N204" s="13">
        <v>45677</v>
      </c>
      <c r="O204" s="14">
        <v>0.92969999999999997</v>
      </c>
      <c r="P204" s="14">
        <v>0.95309999999999995</v>
      </c>
      <c r="Q204" s="16">
        <f t="shared" si="5"/>
        <v>0.92969999999999997</v>
      </c>
      <c r="R204" s="48">
        <v>9</v>
      </c>
      <c r="S204" s="48">
        <v>5</v>
      </c>
      <c r="T204" s="49"/>
    </row>
    <row r="205" spans="13:20">
      <c r="M205" s="9" t="str">
        <f t="shared" si="6"/>
        <v/>
      </c>
      <c r="N205" s="13">
        <v>45684</v>
      </c>
      <c r="O205" s="14">
        <v>0.9375</v>
      </c>
      <c r="P205" s="14">
        <v>0.94530000000000003</v>
      </c>
      <c r="Q205" s="16">
        <f t="shared" si="5"/>
        <v>0.9375</v>
      </c>
      <c r="R205" s="48">
        <v>8</v>
      </c>
      <c r="S205" s="48">
        <v>9</v>
      </c>
      <c r="T205" s="49"/>
    </row>
    <row r="206" spans="13:20">
      <c r="M206" s="9" t="str">
        <f t="shared" si="6"/>
        <v/>
      </c>
      <c r="N206" s="13">
        <v>45691</v>
      </c>
      <c r="O206" s="14">
        <v>0.92969999999999997</v>
      </c>
      <c r="P206" s="14">
        <v>0.9375</v>
      </c>
      <c r="Q206" s="16">
        <f t="shared" si="5"/>
        <v>0.92969999999999997</v>
      </c>
      <c r="R206" s="48">
        <v>9</v>
      </c>
      <c r="S206" s="48">
        <v>5</v>
      </c>
      <c r="T206" s="49"/>
    </row>
    <row r="207" spans="13:20">
      <c r="M207" s="9" t="str">
        <f>IF(L210=0,"",INT(L210))</f>
        <v/>
      </c>
      <c r="N207" s="13">
        <v>45698</v>
      </c>
      <c r="O207" s="14">
        <v>0.92969999999999997</v>
      </c>
      <c r="P207" s="14">
        <v>0.94530000000000003</v>
      </c>
      <c r="Q207" s="16">
        <f t="shared" si="5"/>
        <v>0.92969999999999997</v>
      </c>
      <c r="R207" s="48">
        <v>11</v>
      </c>
      <c r="S207" s="48">
        <v>3</v>
      </c>
      <c r="T207" s="49"/>
    </row>
    <row r="208" spans="13:20">
      <c r="M208" s="9" t="str">
        <f>IF(L211=0,"",INT(L211))</f>
        <v/>
      </c>
      <c r="N208" s="13">
        <v>45705</v>
      </c>
      <c r="O208" s="14">
        <v>0.9375</v>
      </c>
      <c r="P208" s="14">
        <v>0.94530000000000003</v>
      </c>
      <c r="Q208" s="16">
        <f t="shared" si="5"/>
        <v>0.9375</v>
      </c>
      <c r="R208" s="48">
        <v>9</v>
      </c>
      <c r="S208" s="48">
        <v>6</v>
      </c>
      <c r="T208" s="49"/>
    </row>
    <row r="209" spans="13:20">
      <c r="M209" s="9"/>
      <c r="N209" s="13">
        <v>45712</v>
      </c>
      <c r="O209" s="14">
        <v>0.92959999999999998</v>
      </c>
      <c r="P209" s="14">
        <v>0.9375</v>
      </c>
      <c r="Q209" s="16">
        <f t="shared" si="5"/>
        <v>0.92959999999999998</v>
      </c>
      <c r="R209" s="48">
        <v>8</v>
      </c>
      <c r="S209" s="48">
        <v>8</v>
      </c>
      <c r="T209" s="49"/>
    </row>
    <row r="210" spans="13:20">
      <c r="M210" s="9" t="str">
        <f t="shared" si="6"/>
        <v/>
      </c>
      <c r="N210" s="13">
        <v>45719</v>
      </c>
      <c r="O210" s="14">
        <v>0.9375</v>
      </c>
      <c r="P210" s="14">
        <v>0.95309999999999995</v>
      </c>
      <c r="Q210" s="16">
        <f>IF(N210="","",IF(O210="",((O208*$B$3)+$G$19-$I$19)/$B$3,O210))</f>
        <v>0.9375</v>
      </c>
      <c r="R210" s="48">
        <v>9</v>
      </c>
      <c r="S210" s="48">
        <v>4</v>
      </c>
      <c r="T210" s="49"/>
    </row>
    <row r="211" spans="13:20">
      <c r="M211" s="9" t="str">
        <f t="shared" si="6"/>
        <v/>
      </c>
      <c r="N211" s="13">
        <v>45726</v>
      </c>
      <c r="O211" s="14">
        <v>0.9375</v>
      </c>
      <c r="P211" s="14">
        <v>0.94530000000000003</v>
      </c>
      <c r="Q211" s="16">
        <f t="shared" si="5"/>
        <v>0.9375</v>
      </c>
      <c r="R211" s="48">
        <v>11</v>
      </c>
      <c r="S211" s="48">
        <v>6</v>
      </c>
      <c r="T211" s="49"/>
    </row>
    <row r="212" spans="13:20">
      <c r="M212" s="9" t="str">
        <f t="shared" si="6"/>
        <v/>
      </c>
      <c r="N212" s="13">
        <v>45733</v>
      </c>
      <c r="O212" s="14">
        <v>0.9375</v>
      </c>
      <c r="P212" s="14">
        <v>0.92190000000000005</v>
      </c>
      <c r="Q212" s="16">
        <f t="shared" si="5"/>
        <v>0.9375</v>
      </c>
      <c r="R212" s="48">
        <v>11</v>
      </c>
      <c r="S212" s="48">
        <v>9</v>
      </c>
      <c r="T212" s="49"/>
    </row>
    <row r="213" spans="13:20">
      <c r="M213" s="9" t="str">
        <f t="shared" si="6"/>
        <v/>
      </c>
      <c r="N213" s="13">
        <v>45740</v>
      </c>
      <c r="O213" s="14">
        <v>0.91410000000000002</v>
      </c>
      <c r="P213" s="14">
        <v>0.9375</v>
      </c>
      <c r="Q213" s="16">
        <f t="shared" si="5"/>
        <v>0.91410000000000002</v>
      </c>
      <c r="R213" s="48">
        <v>11</v>
      </c>
      <c r="S213" s="48">
        <v>6</v>
      </c>
      <c r="T213" s="49"/>
    </row>
    <row r="214" spans="13:20">
      <c r="M214" s="9" t="str">
        <f t="shared" si="6"/>
        <v/>
      </c>
      <c r="N214" s="13">
        <v>45747</v>
      </c>
      <c r="O214" s="14">
        <v>0.90620000000000001</v>
      </c>
      <c r="P214" s="14">
        <v>0.92969999999999997</v>
      </c>
      <c r="Q214" s="16">
        <f t="shared" si="5"/>
        <v>0.90620000000000001</v>
      </c>
      <c r="R214" s="48">
        <v>8</v>
      </c>
      <c r="S214" s="48">
        <v>6</v>
      </c>
      <c r="T214" s="49"/>
    </row>
    <row r="215" spans="13:20">
      <c r="M215" s="9" t="str">
        <f t="shared" si="6"/>
        <v/>
      </c>
      <c r="N215" s="13">
        <v>45754</v>
      </c>
      <c r="O215" s="14">
        <v>0.90620000000000001</v>
      </c>
      <c r="P215" s="14">
        <v>0.9375</v>
      </c>
      <c r="Q215" s="16">
        <f t="shared" si="5"/>
        <v>0.90620000000000001</v>
      </c>
      <c r="R215" s="48">
        <v>6</v>
      </c>
      <c r="S215" s="48">
        <v>8</v>
      </c>
      <c r="T215" s="49"/>
    </row>
    <row r="216" spans="13:20">
      <c r="M216" s="9" t="str">
        <f t="shared" si="6"/>
        <v/>
      </c>
      <c r="N216" s="13">
        <v>45761</v>
      </c>
      <c r="O216" s="14">
        <v>0.92190000000000005</v>
      </c>
      <c r="P216" s="14">
        <v>0.9375</v>
      </c>
      <c r="Q216" s="16">
        <f t="shared" si="5"/>
        <v>0.92190000000000005</v>
      </c>
      <c r="R216" s="48">
        <v>4</v>
      </c>
      <c r="S216" s="48">
        <v>4</v>
      </c>
      <c r="T216" s="49"/>
    </row>
    <row r="217" spans="13:20">
      <c r="M217" s="9" t="str">
        <f t="shared" si="6"/>
        <v/>
      </c>
      <c r="N217" s="13">
        <v>45768</v>
      </c>
      <c r="O217" s="14">
        <v>0.92969999999999997</v>
      </c>
      <c r="P217" s="14">
        <v>0.9375</v>
      </c>
      <c r="Q217" s="16">
        <f t="shared" si="5"/>
        <v>0.92969999999999997</v>
      </c>
      <c r="R217" s="48">
        <v>5</v>
      </c>
      <c r="S217" s="48">
        <v>4</v>
      </c>
      <c r="T217" s="49"/>
    </row>
    <row r="218" spans="13:20">
      <c r="M218" s="9" t="str">
        <f t="shared" si="6"/>
        <v/>
      </c>
      <c r="N218" s="13">
        <v>45775</v>
      </c>
      <c r="O218" s="14">
        <v>0.91410000000000002</v>
      </c>
      <c r="P218" s="14">
        <v>0.92190000000000005</v>
      </c>
      <c r="Q218" s="16">
        <f t="shared" si="5"/>
        <v>0.91410000000000002</v>
      </c>
      <c r="R218" s="48">
        <v>4</v>
      </c>
      <c r="S218" s="48">
        <v>5</v>
      </c>
      <c r="T218" s="49"/>
    </row>
    <row r="219" spans="13:20">
      <c r="M219" s="9" t="str">
        <f t="shared" si="6"/>
        <v/>
      </c>
      <c r="N219" s="13">
        <v>45782</v>
      </c>
      <c r="O219" s="14">
        <v>0.91410000000000002</v>
      </c>
      <c r="P219" s="14">
        <v>0.95309999999999995</v>
      </c>
      <c r="Q219" s="16">
        <f t="shared" si="5"/>
        <v>0.91410000000000002</v>
      </c>
      <c r="R219" s="48">
        <v>6</v>
      </c>
      <c r="S219" s="48">
        <v>0</v>
      </c>
      <c r="T219" s="49"/>
    </row>
    <row r="220" spans="13:20">
      <c r="M220" s="9" t="str">
        <f t="shared" si="6"/>
        <v/>
      </c>
      <c r="N220" s="13">
        <v>45789</v>
      </c>
      <c r="O220" s="14">
        <v>0.89839999999999998</v>
      </c>
      <c r="P220" s="14">
        <v>0.96089999999999998</v>
      </c>
      <c r="Q220" s="16">
        <f t="shared" si="5"/>
        <v>0.89839999999999998</v>
      </c>
      <c r="R220" s="48">
        <v>11</v>
      </c>
      <c r="S220" s="48">
        <v>0</v>
      </c>
      <c r="T220" s="49"/>
    </row>
    <row r="221" spans="13:20">
      <c r="M221" s="9" t="str">
        <f t="shared" si="6"/>
        <v/>
      </c>
      <c r="N221" s="13">
        <v>45431</v>
      </c>
      <c r="O221" s="14">
        <v>0.91410000000000002</v>
      </c>
      <c r="P221" s="14">
        <v>0.97660000000000002</v>
      </c>
      <c r="Q221" s="16">
        <f t="shared" si="5"/>
        <v>0.91410000000000002</v>
      </c>
      <c r="R221" s="48">
        <v>12</v>
      </c>
      <c r="S221" s="48">
        <v>7</v>
      </c>
      <c r="T221" s="49"/>
    </row>
    <row r="222" spans="13:20">
      <c r="M222" s="9" t="str">
        <f t="shared" si="6"/>
        <v/>
      </c>
      <c r="N222" s="13">
        <v>45803</v>
      </c>
      <c r="O222" s="14">
        <v>0.92190000000000005</v>
      </c>
      <c r="P222" s="14">
        <v>0.98440000000000005</v>
      </c>
      <c r="Q222" s="16">
        <f t="shared" si="5"/>
        <v>0.92190000000000005</v>
      </c>
      <c r="R222" s="48">
        <v>8</v>
      </c>
      <c r="S222" s="48">
        <v>7</v>
      </c>
      <c r="T222" s="49"/>
    </row>
    <row r="223" spans="13:20">
      <c r="M223" s="9" t="str">
        <f t="shared" si="6"/>
        <v/>
      </c>
      <c r="N223" s="13">
        <v>45810</v>
      </c>
      <c r="O223" s="14">
        <v>0.92969999999999997</v>
      </c>
      <c r="P223" s="14">
        <v>0.96879999999999999</v>
      </c>
      <c r="Q223" s="16">
        <f t="shared" si="5"/>
        <v>0.92969999999999997</v>
      </c>
      <c r="R223" s="48">
        <v>9</v>
      </c>
      <c r="S223" s="48">
        <v>13</v>
      </c>
      <c r="T223" s="49"/>
    </row>
    <row r="224" spans="13:20">
      <c r="M224" s="9" t="str">
        <f t="shared" si="6"/>
        <v/>
      </c>
      <c r="N224" s="13">
        <v>45817</v>
      </c>
      <c r="O224" s="14">
        <v>0.94530000000000003</v>
      </c>
      <c r="P224" s="14">
        <v>0.97660000000000002</v>
      </c>
      <c r="Q224" s="16">
        <f t="shared" si="5"/>
        <v>0.94530000000000003</v>
      </c>
      <c r="R224" s="48">
        <v>10</v>
      </c>
      <c r="S224" s="48">
        <v>10</v>
      </c>
      <c r="T224" s="49"/>
    </row>
    <row r="225" spans="13:20">
      <c r="M225" s="9" t="str">
        <f t="shared" si="6"/>
        <v/>
      </c>
      <c r="N225" s="13">
        <v>45824</v>
      </c>
      <c r="O225" s="14">
        <v>0.95309999999999995</v>
      </c>
      <c r="P225" s="14">
        <v>0.98440000000000005</v>
      </c>
      <c r="Q225" s="16">
        <f t="shared" si="5"/>
        <v>0.95309999999999995</v>
      </c>
      <c r="R225" s="48">
        <v>10</v>
      </c>
      <c r="S225" s="48">
        <v>3</v>
      </c>
      <c r="T225" s="49"/>
    </row>
    <row r="226" spans="13:20">
      <c r="M226" s="9" t="str">
        <f t="shared" si="6"/>
        <v/>
      </c>
      <c r="N226" s="13">
        <v>45831</v>
      </c>
      <c r="O226" s="14">
        <v>0.95309999999999995</v>
      </c>
      <c r="P226" s="14">
        <v>0.98440000000000005</v>
      </c>
      <c r="Q226" s="16">
        <f t="shared" si="5"/>
        <v>0.95309999999999995</v>
      </c>
      <c r="R226" s="48">
        <v>10</v>
      </c>
      <c r="S226" s="48">
        <v>8</v>
      </c>
      <c r="T226" s="49"/>
    </row>
    <row r="227" spans="13:20">
      <c r="M227" s="9" t="str">
        <f t="shared" si="6"/>
        <v/>
      </c>
      <c r="N227" s="13">
        <v>45838</v>
      </c>
      <c r="O227" s="14">
        <v>0.94530000000000003</v>
      </c>
      <c r="P227" s="14">
        <v>0.97660000000000002</v>
      </c>
      <c r="Q227" s="16">
        <f t="shared" si="5"/>
        <v>0.94530000000000003</v>
      </c>
      <c r="R227" s="48">
        <v>10</v>
      </c>
      <c r="S227" s="48">
        <v>12</v>
      </c>
      <c r="T227" s="49"/>
    </row>
    <row r="228" spans="13:20">
      <c r="M228" s="9" t="str">
        <f t="shared" si="6"/>
        <v/>
      </c>
      <c r="N228" s="13">
        <v>45845</v>
      </c>
      <c r="O228" s="14">
        <v>0.92969999999999997</v>
      </c>
      <c r="P228" s="14">
        <v>0.98440000000000005</v>
      </c>
      <c r="Q228" s="16">
        <f t="shared" si="5"/>
        <v>0.92969999999999997</v>
      </c>
      <c r="R228" s="48">
        <v>13</v>
      </c>
      <c r="S228" s="48">
        <v>19</v>
      </c>
      <c r="T228" s="49"/>
    </row>
    <row r="229" spans="13:20">
      <c r="M229" s="9" t="str">
        <f t="shared" si="6"/>
        <v/>
      </c>
      <c r="N229" s="13">
        <v>45852</v>
      </c>
      <c r="O229" s="14">
        <v>0.9375</v>
      </c>
      <c r="P229" s="14">
        <v>0.98440000000000005</v>
      </c>
      <c r="Q229" s="16">
        <f t="shared" si="5"/>
        <v>0.9375</v>
      </c>
      <c r="R229" s="48">
        <v>12</v>
      </c>
      <c r="S229" s="48">
        <v>16</v>
      </c>
      <c r="T229" s="49"/>
    </row>
    <row r="230" spans="13:20">
      <c r="M230" s="9" t="str">
        <f t="shared" si="6"/>
        <v/>
      </c>
      <c r="N230" s="13">
        <v>45859</v>
      </c>
      <c r="O230" s="14">
        <v>0.95309999999999995</v>
      </c>
      <c r="P230" s="14">
        <v>0.99219999999999997</v>
      </c>
      <c r="Q230" s="16">
        <f t="shared" si="5"/>
        <v>0.95309999999999995</v>
      </c>
      <c r="R230" s="48">
        <v>10</v>
      </c>
      <c r="S230" s="48">
        <v>10</v>
      </c>
      <c r="T230" s="49"/>
    </row>
    <row r="231" spans="13:20">
      <c r="M231" s="9" t="str">
        <f t="shared" si="6"/>
        <v/>
      </c>
      <c r="N231" s="13">
        <v>45866</v>
      </c>
      <c r="O231" s="14">
        <v>0.94530000000000003</v>
      </c>
      <c r="P231" s="14">
        <v>0.98440000000000005</v>
      </c>
      <c r="Q231" s="16">
        <f t="shared" si="5"/>
        <v>0.94530000000000003</v>
      </c>
      <c r="R231" s="48">
        <v>10</v>
      </c>
      <c r="S231" s="48">
        <v>10</v>
      </c>
      <c r="T231" s="49"/>
    </row>
    <row r="232" spans="13:20">
      <c r="M232" s="9" t="str">
        <f t="shared" si="6"/>
        <v/>
      </c>
      <c r="N232" s="13">
        <v>45873</v>
      </c>
      <c r="O232" s="14">
        <v>0.96879999999999999</v>
      </c>
      <c r="P232" s="14">
        <v>0.99219999999999997</v>
      </c>
      <c r="Q232" s="16">
        <f t="shared" si="5"/>
        <v>0.96879999999999999</v>
      </c>
      <c r="R232" s="48">
        <v>7</v>
      </c>
      <c r="S232" s="48">
        <v>15</v>
      </c>
      <c r="T232" s="49"/>
    </row>
    <row r="233" spans="13:20">
      <c r="M233" s="9" t="str">
        <f t="shared" si="6"/>
        <v/>
      </c>
      <c r="N233" s="13">
        <v>45880</v>
      </c>
      <c r="O233" s="14">
        <v>0.96879999999999999</v>
      </c>
      <c r="P233" s="14">
        <v>0.99219999999999997</v>
      </c>
      <c r="Q233" s="16">
        <f t="shared" si="5"/>
        <v>0.96879999999999999</v>
      </c>
      <c r="R233" s="48">
        <v>6</v>
      </c>
      <c r="S233" s="48">
        <v>18</v>
      </c>
      <c r="T233" s="49"/>
    </row>
    <row r="234" spans="13:20">
      <c r="M234" s="9" t="str">
        <f t="shared" si="6"/>
        <v/>
      </c>
      <c r="N234" s="13">
        <v>45911</v>
      </c>
      <c r="O234" s="14"/>
      <c r="P234" s="14"/>
      <c r="Q234" s="16">
        <f t="shared" si="5"/>
        <v>0.96098749999999999</v>
      </c>
      <c r="R234" s="48"/>
      <c r="S234" s="48"/>
      <c r="T234" s="49"/>
    </row>
    <row r="235" spans="13:20">
      <c r="M235" s="9" t="str">
        <f t="shared" si="6"/>
        <v/>
      </c>
      <c r="N235" s="13"/>
      <c r="O235" s="14"/>
      <c r="P235" s="14"/>
      <c r="Q235" s="16" t="str">
        <f t="shared" si="5"/>
        <v/>
      </c>
      <c r="R235" s="48"/>
      <c r="S235" s="48"/>
      <c r="T235" s="49"/>
    </row>
    <row r="236" spans="13:20">
      <c r="M236" s="9" t="str">
        <f t="shared" si="6"/>
        <v/>
      </c>
      <c r="N236" s="13"/>
      <c r="O236" s="14"/>
      <c r="P236" s="14"/>
      <c r="Q236" s="16" t="str">
        <f t="shared" si="5"/>
        <v/>
      </c>
      <c r="R236" s="48"/>
      <c r="S236" s="48"/>
      <c r="T236" s="49"/>
    </row>
    <row r="237" spans="13:20">
      <c r="M237" s="9" t="str">
        <f t="shared" si="6"/>
        <v/>
      </c>
      <c r="N237" s="13"/>
      <c r="O237" s="14"/>
      <c r="P237" s="14"/>
      <c r="Q237" s="16" t="str">
        <f t="shared" si="5"/>
        <v/>
      </c>
      <c r="R237" s="48"/>
      <c r="S237" s="48"/>
      <c r="T237" s="49"/>
    </row>
    <row r="238" spans="13:20">
      <c r="M238" s="9" t="str">
        <f t="shared" si="6"/>
        <v/>
      </c>
      <c r="N238" s="13"/>
      <c r="O238" s="14"/>
      <c r="P238" s="14"/>
      <c r="Q238" s="16" t="str">
        <f t="shared" ref="Q238:Q301" si="7">IF(N238="","",IF(O238="",((O237*$B$3)+$G$19-$I$19)/$B$3,O238))</f>
        <v/>
      </c>
      <c r="R238" s="48"/>
      <c r="S238" s="48"/>
      <c r="T238" s="49"/>
    </row>
    <row r="239" spans="13:20">
      <c r="M239" s="9" t="str">
        <f t="shared" si="6"/>
        <v/>
      </c>
      <c r="N239" s="13"/>
      <c r="O239" s="14"/>
      <c r="P239" s="14"/>
      <c r="Q239" s="16" t="str">
        <f t="shared" si="7"/>
        <v/>
      </c>
      <c r="R239" s="48"/>
      <c r="S239" s="48"/>
      <c r="T239" s="49"/>
    </row>
    <row r="240" spans="13:20">
      <c r="M240" s="9" t="str">
        <f t="shared" si="6"/>
        <v/>
      </c>
      <c r="N240" s="13"/>
      <c r="O240" s="14"/>
      <c r="P240" s="14"/>
      <c r="Q240" s="16" t="str">
        <f t="shared" si="7"/>
        <v/>
      </c>
      <c r="R240" s="48"/>
      <c r="S240" s="48"/>
      <c r="T240" s="49"/>
    </row>
    <row r="241" spans="13:20">
      <c r="M241" s="9" t="str">
        <f t="shared" si="6"/>
        <v/>
      </c>
      <c r="N241" s="13"/>
      <c r="O241" s="14"/>
      <c r="P241" s="14"/>
      <c r="Q241" s="16" t="str">
        <f t="shared" si="7"/>
        <v/>
      </c>
      <c r="R241" s="48"/>
      <c r="S241" s="48"/>
      <c r="T241" s="49"/>
    </row>
    <row r="242" spans="13:20">
      <c r="M242" s="9" t="str">
        <f t="shared" si="6"/>
        <v/>
      </c>
      <c r="N242" s="13"/>
      <c r="O242" s="14"/>
      <c r="P242" s="14"/>
      <c r="Q242" s="16" t="str">
        <f t="shared" si="7"/>
        <v/>
      </c>
      <c r="R242" s="48"/>
      <c r="S242" s="48"/>
      <c r="T242" s="49"/>
    </row>
    <row r="243" spans="13:20">
      <c r="M243" s="9" t="str">
        <f t="shared" si="6"/>
        <v/>
      </c>
      <c r="N243" s="13"/>
      <c r="O243" s="14"/>
      <c r="P243" s="14"/>
      <c r="Q243" s="16" t="str">
        <f t="shared" si="7"/>
        <v/>
      </c>
      <c r="R243" s="48"/>
      <c r="S243" s="48"/>
      <c r="T243" s="49"/>
    </row>
    <row r="244" spans="13:20">
      <c r="M244" s="9" t="str">
        <f t="shared" si="6"/>
        <v/>
      </c>
      <c r="N244" s="13"/>
      <c r="O244" s="14"/>
      <c r="P244" s="14"/>
      <c r="Q244" s="16" t="str">
        <f t="shared" si="7"/>
        <v/>
      </c>
      <c r="R244" s="48"/>
      <c r="S244" s="48"/>
      <c r="T244" s="49"/>
    </row>
    <row r="245" spans="13:20">
      <c r="M245" s="9" t="str">
        <f t="shared" si="6"/>
        <v/>
      </c>
      <c r="N245" s="13"/>
      <c r="O245" s="14"/>
      <c r="P245" s="14"/>
      <c r="Q245" s="16" t="str">
        <f t="shared" si="7"/>
        <v/>
      </c>
      <c r="R245" s="48"/>
      <c r="S245" s="48"/>
      <c r="T245" s="49"/>
    </row>
    <row r="246" spans="13:20">
      <c r="M246" s="9" t="str">
        <f t="shared" si="6"/>
        <v/>
      </c>
      <c r="N246" s="13"/>
      <c r="O246" s="14"/>
      <c r="P246" s="14"/>
      <c r="Q246" s="16" t="str">
        <f t="shared" si="7"/>
        <v/>
      </c>
      <c r="R246" s="48"/>
      <c r="S246" s="48"/>
      <c r="T246" s="49"/>
    </row>
    <row r="247" spans="13:20">
      <c r="M247" s="9" t="str">
        <f t="shared" si="6"/>
        <v/>
      </c>
      <c r="N247" s="13"/>
      <c r="O247" s="14"/>
      <c r="P247" s="14"/>
      <c r="Q247" s="16" t="str">
        <f t="shared" si="7"/>
        <v/>
      </c>
      <c r="R247" s="48"/>
      <c r="S247" s="48"/>
      <c r="T247" s="49"/>
    </row>
    <row r="248" spans="13:20">
      <c r="M248" s="9" t="str">
        <f t="shared" si="6"/>
        <v/>
      </c>
      <c r="N248" s="13"/>
      <c r="O248" s="14"/>
      <c r="P248" s="14"/>
      <c r="Q248" s="16" t="str">
        <f t="shared" si="7"/>
        <v/>
      </c>
      <c r="R248" s="48"/>
      <c r="S248" s="48"/>
      <c r="T248" s="49"/>
    </row>
    <row r="249" spans="13:20">
      <c r="M249" s="9" t="str">
        <f t="shared" si="6"/>
        <v/>
      </c>
      <c r="N249" s="13"/>
      <c r="O249" s="14"/>
      <c r="P249" s="14"/>
      <c r="Q249" s="16" t="str">
        <f t="shared" si="7"/>
        <v/>
      </c>
      <c r="R249" s="48"/>
      <c r="S249" s="48"/>
      <c r="T249" s="49"/>
    </row>
    <row r="250" spans="13:20">
      <c r="M250" s="9" t="str">
        <f t="shared" ref="M250:M313" si="8">IF(L252=0,"",INT(L252))</f>
        <v/>
      </c>
      <c r="N250" s="13"/>
      <c r="O250" s="14"/>
      <c r="P250" s="14"/>
      <c r="Q250" s="16" t="str">
        <f t="shared" si="7"/>
        <v/>
      </c>
      <c r="R250" s="48"/>
      <c r="S250" s="48"/>
      <c r="T250" s="49"/>
    </row>
    <row r="251" spans="13:20">
      <c r="M251" s="9" t="str">
        <f t="shared" si="8"/>
        <v/>
      </c>
      <c r="N251" s="13"/>
      <c r="O251" s="14"/>
      <c r="P251" s="14"/>
      <c r="Q251" s="16" t="str">
        <f t="shared" si="7"/>
        <v/>
      </c>
      <c r="R251" s="48"/>
      <c r="S251" s="48"/>
      <c r="T251" s="49"/>
    </row>
    <row r="252" spans="13:20">
      <c r="M252" s="9" t="str">
        <f t="shared" si="8"/>
        <v/>
      </c>
      <c r="N252" s="13"/>
      <c r="O252" s="14"/>
      <c r="P252" s="14"/>
      <c r="Q252" s="16" t="str">
        <f t="shared" si="7"/>
        <v/>
      </c>
      <c r="R252" s="48"/>
      <c r="S252" s="48"/>
      <c r="T252" s="49"/>
    </row>
    <row r="253" spans="13:20">
      <c r="M253" s="9" t="str">
        <f t="shared" si="8"/>
        <v/>
      </c>
      <c r="N253" s="13"/>
      <c r="O253" s="14"/>
      <c r="P253" s="14"/>
      <c r="Q253" s="16" t="str">
        <f t="shared" si="7"/>
        <v/>
      </c>
      <c r="R253" s="48"/>
      <c r="S253" s="48"/>
      <c r="T253" s="49"/>
    </row>
    <row r="254" spans="13:20">
      <c r="M254" s="9" t="str">
        <f t="shared" si="8"/>
        <v/>
      </c>
      <c r="N254" s="13"/>
      <c r="O254" s="14"/>
      <c r="P254" s="14"/>
      <c r="Q254" s="16" t="str">
        <f t="shared" si="7"/>
        <v/>
      </c>
      <c r="R254" s="48"/>
      <c r="S254" s="48"/>
      <c r="T254" s="49"/>
    </row>
    <row r="255" spans="13:20">
      <c r="M255" s="9" t="str">
        <f t="shared" si="8"/>
        <v/>
      </c>
      <c r="N255" s="13"/>
      <c r="O255" s="14"/>
      <c r="P255" s="14"/>
      <c r="Q255" s="16" t="str">
        <f t="shared" si="7"/>
        <v/>
      </c>
      <c r="R255" s="48"/>
      <c r="S255" s="48"/>
      <c r="T255" s="49"/>
    </row>
    <row r="256" spans="13:20">
      <c r="M256" s="9" t="str">
        <f t="shared" si="8"/>
        <v/>
      </c>
      <c r="N256" s="13"/>
      <c r="O256" s="14"/>
      <c r="P256" s="14"/>
      <c r="Q256" s="16" t="str">
        <f t="shared" si="7"/>
        <v/>
      </c>
      <c r="R256" s="48"/>
      <c r="S256" s="48"/>
      <c r="T256" s="49"/>
    </row>
    <row r="257" spans="13:20">
      <c r="M257" s="9" t="str">
        <f t="shared" si="8"/>
        <v/>
      </c>
      <c r="N257" s="13"/>
      <c r="O257" s="14"/>
      <c r="P257" s="14"/>
      <c r="Q257" s="16" t="str">
        <f t="shared" si="7"/>
        <v/>
      </c>
      <c r="R257" s="48"/>
      <c r="S257" s="48"/>
      <c r="T257" s="49"/>
    </row>
    <row r="258" spans="13:20">
      <c r="M258" s="9" t="str">
        <f t="shared" si="8"/>
        <v/>
      </c>
      <c r="N258" s="13"/>
      <c r="O258" s="14"/>
      <c r="P258" s="14"/>
      <c r="Q258" s="16" t="str">
        <f t="shared" si="7"/>
        <v/>
      </c>
      <c r="R258" s="48"/>
      <c r="S258" s="48"/>
      <c r="T258" s="49"/>
    </row>
    <row r="259" spans="13:20">
      <c r="M259" s="9" t="str">
        <f t="shared" si="8"/>
        <v/>
      </c>
      <c r="N259" s="13"/>
      <c r="O259" s="14"/>
      <c r="P259" s="14"/>
      <c r="Q259" s="16" t="str">
        <f t="shared" si="7"/>
        <v/>
      </c>
      <c r="R259" s="48"/>
      <c r="S259" s="48"/>
      <c r="T259" s="49"/>
    </row>
    <row r="260" spans="13:20">
      <c r="M260" s="9" t="str">
        <f t="shared" si="8"/>
        <v/>
      </c>
      <c r="N260" s="13"/>
      <c r="O260" s="14"/>
      <c r="P260" s="14"/>
      <c r="Q260" s="16" t="str">
        <f t="shared" si="7"/>
        <v/>
      </c>
      <c r="R260" s="48"/>
      <c r="S260" s="48"/>
      <c r="T260" s="49"/>
    </row>
    <row r="261" spans="13:20">
      <c r="M261" s="9" t="str">
        <f t="shared" si="8"/>
        <v/>
      </c>
      <c r="N261" s="13"/>
      <c r="O261" s="14"/>
      <c r="P261" s="14"/>
      <c r="Q261" s="16" t="str">
        <f t="shared" si="7"/>
        <v/>
      </c>
      <c r="R261" s="48"/>
      <c r="S261" s="48"/>
      <c r="T261" s="49"/>
    </row>
    <row r="262" spans="13:20">
      <c r="M262" s="9" t="str">
        <f t="shared" si="8"/>
        <v/>
      </c>
      <c r="N262" s="13"/>
      <c r="O262" s="14"/>
      <c r="P262" s="14"/>
      <c r="Q262" s="16" t="str">
        <f t="shared" si="7"/>
        <v/>
      </c>
      <c r="R262" s="48"/>
      <c r="S262" s="48"/>
      <c r="T262" s="49"/>
    </row>
    <row r="263" spans="13:20">
      <c r="M263" s="9" t="str">
        <f t="shared" si="8"/>
        <v/>
      </c>
      <c r="N263" s="13"/>
      <c r="O263" s="14"/>
      <c r="P263" s="14"/>
      <c r="Q263" s="16" t="str">
        <f t="shared" si="7"/>
        <v/>
      </c>
      <c r="R263" s="48"/>
      <c r="S263" s="48"/>
      <c r="T263" s="49"/>
    </row>
    <row r="264" spans="13:20">
      <c r="M264" s="9" t="str">
        <f t="shared" si="8"/>
        <v/>
      </c>
      <c r="N264" s="13"/>
      <c r="O264" s="14"/>
      <c r="P264" s="14"/>
      <c r="Q264" s="16" t="str">
        <f t="shared" si="7"/>
        <v/>
      </c>
      <c r="R264" s="48"/>
      <c r="S264" s="48"/>
      <c r="T264" s="49"/>
    </row>
    <row r="265" spans="13:20">
      <c r="M265" s="9" t="str">
        <f t="shared" si="8"/>
        <v/>
      </c>
      <c r="N265" s="13"/>
      <c r="O265" s="14"/>
      <c r="P265" s="14"/>
      <c r="Q265" s="16" t="str">
        <f t="shared" si="7"/>
        <v/>
      </c>
      <c r="R265" s="48"/>
      <c r="S265" s="48"/>
      <c r="T265" s="49"/>
    </row>
    <row r="266" spans="13:20">
      <c r="M266" s="9" t="str">
        <f t="shared" si="8"/>
        <v/>
      </c>
      <c r="N266" s="13"/>
      <c r="O266" s="14"/>
      <c r="P266" s="14"/>
      <c r="Q266" s="16" t="str">
        <f t="shared" si="7"/>
        <v/>
      </c>
      <c r="R266" s="48"/>
      <c r="S266" s="48"/>
      <c r="T266" s="49"/>
    </row>
    <row r="267" spans="13:20">
      <c r="M267" s="9" t="str">
        <f t="shared" si="8"/>
        <v/>
      </c>
      <c r="N267" s="13"/>
      <c r="O267" s="14"/>
      <c r="P267" s="14"/>
      <c r="Q267" s="16" t="str">
        <f t="shared" si="7"/>
        <v/>
      </c>
      <c r="R267" s="48"/>
      <c r="S267" s="48"/>
      <c r="T267" s="49"/>
    </row>
    <row r="268" spans="13:20">
      <c r="M268" s="9" t="str">
        <f t="shared" si="8"/>
        <v/>
      </c>
      <c r="N268" s="13"/>
      <c r="O268" s="14"/>
      <c r="P268" s="14"/>
      <c r="Q268" s="16" t="str">
        <f t="shared" si="7"/>
        <v/>
      </c>
      <c r="R268" s="48"/>
      <c r="S268" s="48"/>
      <c r="T268" s="49"/>
    </row>
    <row r="269" spans="13:20">
      <c r="M269" s="9" t="str">
        <f t="shared" si="8"/>
        <v/>
      </c>
      <c r="N269" s="13"/>
      <c r="O269" s="14"/>
      <c r="P269" s="14"/>
      <c r="Q269" s="16" t="str">
        <f t="shared" si="7"/>
        <v/>
      </c>
      <c r="R269" s="48"/>
      <c r="S269" s="48"/>
      <c r="T269" s="49"/>
    </row>
    <row r="270" spans="13:20">
      <c r="M270" s="9" t="str">
        <f t="shared" si="8"/>
        <v/>
      </c>
      <c r="N270" s="13"/>
      <c r="O270" s="14"/>
      <c r="P270" s="14"/>
      <c r="Q270" s="16" t="str">
        <f t="shared" si="7"/>
        <v/>
      </c>
      <c r="R270" s="48"/>
      <c r="S270" s="48"/>
      <c r="T270" s="49"/>
    </row>
    <row r="271" spans="13:20">
      <c r="M271" s="9" t="str">
        <f t="shared" si="8"/>
        <v/>
      </c>
      <c r="N271" s="13"/>
      <c r="O271" s="14"/>
      <c r="P271" s="14"/>
      <c r="Q271" s="16" t="str">
        <f t="shared" si="7"/>
        <v/>
      </c>
      <c r="R271" s="48"/>
      <c r="S271" s="48"/>
      <c r="T271" s="49"/>
    </row>
    <row r="272" spans="13:20">
      <c r="M272" s="9" t="str">
        <f t="shared" si="8"/>
        <v/>
      </c>
      <c r="N272" s="13"/>
      <c r="O272" s="14"/>
      <c r="P272" s="14"/>
      <c r="Q272" s="16" t="str">
        <f t="shared" si="7"/>
        <v/>
      </c>
      <c r="R272" s="48"/>
      <c r="S272" s="48"/>
      <c r="T272" s="49"/>
    </row>
    <row r="273" spans="13:20">
      <c r="M273" s="9" t="str">
        <f t="shared" si="8"/>
        <v/>
      </c>
      <c r="N273" s="13"/>
      <c r="O273" s="14"/>
      <c r="P273" s="14"/>
      <c r="Q273" s="16" t="str">
        <f t="shared" si="7"/>
        <v/>
      </c>
      <c r="R273" s="48"/>
      <c r="S273" s="48"/>
      <c r="T273" s="49"/>
    </row>
    <row r="274" spans="13:20">
      <c r="M274" s="9" t="str">
        <f t="shared" si="8"/>
        <v/>
      </c>
      <c r="N274" s="13"/>
      <c r="O274" s="14"/>
      <c r="P274" s="14"/>
      <c r="Q274" s="16" t="str">
        <f t="shared" si="7"/>
        <v/>
      </c>
      <c r="R274" s="48"/>
      <c r="S274" s="48"/>
      <c r="T274" s="49"/>
    </row>
    <row r="275" spans="13:20">
      <c r="M275" s="9" t="str">
        <f t="shared" si="8"/>
        <v/>
      </c>
      <c r="N275" s="13"/>
      <c r="O275" s="14"/>
      <c r="P275" s="14"/>
      <c r="Q275" s="16" t="str">
        <f t="shared" si="7"/>
        <v/>
      </c>
      <c r="R275" s="48"/>
      <c r="S275" s="48"/>
      <c r="T275" s="49"/>
    </row>
    <row r="276" spans="13:20">
      <c r="M276" s="9" t="str">
        <f t="shared" si="8"/>
        <v/>
      </c>
      <c r="N276" s="13"/>
      <c r="O276" s="14"/>
      <c r="P276" s="14"/>
      <c r="Q276" s="16" t="str">
        <f t="shared" si="7"/>
        <v/>
      </c>
      <c r="R276" s="48"/>
      <c r="S276" s="48"/>
      <c r="T276" s="49"/>
    </row>
    <row r="277" spans="13:20">
      <c r="M277" s="9" t="str">
        <f t="shared" si="8"/>
        <v/>
      </c>
      <c r="N277" s="13"/>
      <c r="O277" s="14"/>
      <c r="P277" s="14"/>
      <c r="Q277" s="16" t="str">
        <f t="shared" si="7"/>
        <v/>
      </c>
      <c r="R277" s="48"/>
      <c r="S277" s="48"/>
      <c r="T277" s="49"/>
    </row>
    <row r="278" spans="13:20">
      <c r="M278" s="9" t="str">
        <f t="shared" si="8"/>
        <v/>
      </c>
      <c r="N278" s="13"/>
      <c r="O278" s="14"/>
      <c r="P278" s="14"/>
      <c r="Q278" s="16" t="str">
        <f t="shared" si="7"/>
        <v/>
      </c>
      <c r="R278" s="48"/>
      <c r="S278" s="48"/>
      <c r="T278" s="49"/>
    </row>
    <row r="279" spans="13:20">
      <c r="M279" s="9" t="str">
        <f t="shared" si="8"/>
        <v/>
      </c>
      <c r="N279" s="13"/>
      <c r="O279" s="14"/>
      <c r="P279" s="14"/>
      <c r="Q279" s="16" t="str">
        <f t="shared" si="7"/>
        <v/>
      </c>
      <c r="R279" s="48"/>
      <c r="S279" s="48"/>
      <c r="T279" s="49"/>
    </row>
    <row r="280" spans="13:20">
      <c r="M280" s="9" t="str">
        <f t="shared" si="8"/>
        <v/>
      </c>
      <c r="N280" s="13"/>
      <c r="O280" s="14"/>
      <c r="P280" s="14"/>
      <c r="Q280" s="16" t="str">
        <f t="shared" si="7"/>
        <v/>
      </c>
      <c r="R280" s="48"/>
      <c r="S280" s="48"/>
      <c r="T280" s="49"/>
    </row>
    <row r="281" spans="13:20">
      <c r="M281" s="9" t="str">
        <f t="shared" si="8"/>
        <v/>
      </c>
      <c r="N281" s="13"/>
      <c r="O281" s="14"/>
      <c r="P281" s="14"/>
      <c r="Q281" s="16" t="str">
        <f t="shared" si="7"/>
        <v/>
      </c>
      <c r="R281" s="48"/>
      <c r="S281" s="48"/>
      <c r="T281" s="49"/>
    </row>
    <row r="282" spans="13:20">
      <c r="M282" s="9" t="str">
        <f t="shared" si="8"/>
        <v/>
      </c>
      <c r="N282" s="13"/>
      <c r="O282" s="14"/>
      <c r="P282" s="14"/>
      <c r="Q282" s="16" t="str">
        <f t="shared" si="7"/>
        <v/>
      </c>
      <c r="R282" s="48"/>
      <c r="S282" s="48"/>
      <c r="T282" s="49"/>
    </row>
    <row r="283" spans="13:20">
      <c r="M283" s="9" t="str">
        <f t="shared" si="8"/>
        <v/>
      </c>
      <c r="N283" s="13"/>
      <c r="O283" s="14"/>
      <c r="P283" s="14"/>
      <c r="Q283" s="16" t="str">
        <f t="shared" si="7"/>
        <v/>
      </c>
      <c r="R283" s="48"/>
      <c r="S283" s="48"/>
      <c r="T283" s="49"/>
    </row>
    <row r="284" spans="13:20">
      <c r="M284" s="9" t="str">
        <f t="shared" si="8"/>
        <v/>
      </c>
      <c r="N284" s="13"/>
      <c r="O284" s="14"/>
      <c r="P284" s="14"/>
      <c r="Q284" s="16" t="str">
        <f t="shared" si="7"/>
        <v/>
      </c>
      <c r="R284" s="48"/>
      <c r="S284" s="48"/>
      <c r="T284" s="49"/>
    </row>
    <row r="285" spans="13:20">
      <c r="M285" s="9" t="str">
        <f t="shared" si="8"/>
        <v/>
      </c>
      <c r="N285" s="13"/>
      <c r="O285" s="14"/>
      <c r="P285" s="14"/>
      <c r="Q285" s="16" t="str">
        <f t="shared" si="7"/>
        <v/>
      </c>
      <c r="R285" s="48"/>
      <c r="S285" s="48"/>
      <c r="T285" s="49"/>
    </row>
    <row r="286" spans="13:20">
      <c r="M286" s="9" t="str">
        <f t="shared" si="8"/>
        <v/>
      </c>
      <c r="N286" s="13"/>
      <c r="O286" s="14"/>
      <c r="P286" s="14"/>
      <c r="Q286" s="16" t="str">
        <f t="shared" si="7"/>
        <v/>
      </c>
      <c r="R286" s="48"/>
      <c r="S286" s="48"/>
      <c r="T286" s="49"/>
    </row>
    <row r="287" spans="13:20">
      <c r="M287" s="9" t="str">
        <f t="shared" si="8"/>
        <v/>
      </c>
      <c r="N287" s="13"/>
      <c r="O287" s="14"/>
      <c r="P287" s="14"/>
      <c r="Q287" s="16" t="str">
        <f t="shared" si="7"/>
        <v/>
      </c>
      <c r="R287" s="48"/>
      <c r="S287" s="48"/>
      <c r="T287" s="49"/>
    </row>
    <row r="288" spans="13:20">
      <c r="M288" s="9" t="str">
        <f t="shared" si="8"/>
        <v/>
      </c>
      <c r="N288" s="13"/>
      <c r="O288" s="14"/>
      <c r="P288" s="14"/>
      <c r="Q288" s="16" t="str">
        <f t="shared" si="7"/>
        <v/>
      </c>
      <c r="R288" s="48"/>
      <c r="S288" s="48"/>
      <c r="T288" s="49"/>
    </row>
    <row r="289" spans="13:20">
      <c r="M289" s="9" t="str">
        <f t="shared" si="8"/>
        <v/>
      </c>
      <c r="N289" s="13"/>
      <c r="O289" s="14"/>
      <c r="P289" s="14"/>
      <c r="Q289" s="16" t="str">
        <f t="shared" si="7"/>
        <v/>
      </c>
      <c r="R289" s="48"/>
      <c r="S289" s="48"/>
      <c r="T289" s="49"/>
    </row>
    <row r="290" spans="13:20">
      <c r="M290" s="9" t="str">
        <f t="shared" si="8"/>
        <v/>
      </c>
      <c r="N290" s="13"/>
      <c r="O290" s="14"/>
      <c r="P290" s="14"/>
      <c r="Q290" s="16" t="str">
        <f t="shared" si="7"/>
        <v/>
      </c>
      <c r="R290" s="48"/>
      <c r="S290" s="48"/>
      <c r="T290" s="49"/>
    </row>
    <row r="291" spans="13:20">
      <c r="M291" s="9" t="str">
        <f t="shared" si="8"/>
        <v/>
      </c>
      <c r="N291" s="13"/>
      <c r="O291" s="14"/>
      <c r="P291" s="14"/>
      <c r="Q291" s="16" t="str">
        <f t="shared" si="7"/>
        <v/>
      </c>
      <c r="R291" s="48"/>
      <c r="S291" s="48"/>
      <c r="T291" s="49"/>
    </row>
    <row r="292" spans="13:20">
      <c r="M292" s="9" t="str">
        <f t="shared" si="8"/>
        <v/>
      </c>
      <c r="N292" s="13"/>
      <c r="O292" s="14"/>
      <c r="P292" s="14"/>
      <c r="Q292" s="16" t="str">
        <f t="shared" si="7"/>
        <v/>
      </c>
      <c r="R292" s="48"/>
      <c r="S292" s="48"/>
      <c r="T292" s="49"/>
    </row>
    <row r="293" spans="13:20">
      <c r="M293" s="9" t="str">
        <f t="shared" si="8"/>
        <v/>
      </c>
      <c r="N293" s="13"/>
      <c r="O293" s="14"/>
      <c r="P293" s="14"/>
      <c r="Q293" s="16" t="str">
        <f t="shared" si="7"/>
        <v/>
      </c>
      <c r="R293" s="48"/>
      <c r="S293" s="48"/>
      <c r="T293" s="49"/>
    </row>
    <row r="294" spans="13:20">
      <c r="M294" s="9" t="str">
        <f t="shared" si="8"/>
        <v/>
      </c>
      <c r="N294" s="13"/>
      <c r="O294" s="14"/>
      <c r="P294" s="14"/>
      <c r="Q294" s="16" t="str">
        <f t="shared" si="7"/>
        <v/>
      </c>
      <c r="R294" s="48"/>
      <c r="S294" s="48"/>
      <c r="T294" s="49"/>
    </row>
    <row r="295" spans="13:20">
      <c r="M295" s="9" t="str">
        <f t="shared" si="8"/>
        <v/>
      </c>
      <c r="N295" s="13"/>
      <c r="O295" s="14"/>
      <c r="P295" s="14"/>
      <c r="Q295" s="16" t="str">
        <f t="shared" si="7"/>
        <v/>
      </c>
      <c r="R295" s="48"/>
      <c r="S295" s="48"/>
      <c r="T295" s="49"/>
    </row>
    <row r="296" spans="13:20">
      <c r="M296" s="9" t="str">
        <f t="shared" si="8"/>
        <v/>
      </c>
      <c r="N296" s="13"/>
      <c r="O296" s="14"/>
      <c r="P296" s="14"/>
      <c r="Q296" s="16" t="str">
        <f t="shared" si="7"/>
        <v/>
      </c>
      <c r="R296" s="48"/>
      <c r="S296" s="48"/>
      <c r="T296" s="49"/>
    </row>
    <row r="297" spans="13:20">
      <c r="M297" s="9" t="str">
        <f t="shared" si="8"/>
        <v/>
      </c>
      <c r="N297" s="13"/>
      <c r="O297" s="14"/>
      <c r="P297" s="14"/>
      <c r="Q297" s="16" t="str">
        <f t="shared" si="7"/>
        <v/>
      </c>
      <c r="R297" s="48"/>
      <c r="S297" s="48"/>
      <c r="T297" s="49"/>
    </row>
    <row r="298" spans="13:20">
      <c r="M298" s="9" t="str">
        <f t="shared" si="8"/>
        <v/>
      </c>
      <c r="N298" s="13"/>
      <c r="O298" s="14"/>
      <c r="P298" s="14"/>
      <c r="Q298" s="16" t="str">
        <f t="shared" si="7"/>
        <v/>
      </c>
      <c r="R298" s="48"/>
      <c r="S298" s="48"/>
      <c r="T298" s="49"/>
    </row>
    <row r="299" spans="13:20">
      <c r="M299" s="9" t="str">
        <f t="shared" si="8"/>
        <v/>
      </c>
      <c r="N299" s="13"/>
      <c r="O299" s="14"/>
      <c r="P299" s="14"/>
      <c r="Q299" s="16" t="str">
        <f t="shared" si="7"/>
        <v/>
      </c>
      <c r="R299" s="48"/>
      <c r="S299" s="48"/>
      <c r="T299" s="49"/>
    </row>
    <row r="300" spans="13:20">
      <c r="M300" s="9" t="str">
        <f t="shared" si="8"/>
        <v/>
      </c>
      <c r="N300" s="13"/>
      <c r="O300" s="14"/>
      <c r="P300" s="14"/>
      <c r="Q300" s="16" t="str">
        <f t="shared" si="7"/>
        <v/>
      </c>
      <c r="R300" s="48"/>
      <c r="S300" s="48"/>
      <c r="T300" s="49"/>
    </row>
    <row r="301" spans="13:20">
      <c r="M301" s="9" t="str">
        <f t="shared" si="8"/>
        <v/>
      </c>
      <c r="N301" s="4"/>
      <c r="O301" s="4"/>
      <c r="P301" s="4"/>
      <c r="Q301" s="16" t="str">
        <f t="shared" si="7"/>
        <v/>
      </c>
      <c r="R301" s="90"/>
      <c r="S301" s="48"/>
      <c r="T301" s="49"/>
    </row>
    <row r="302" spans="13:20">
      <c r="M302" s="9" t="str">
        <f t="shared" si="8"/>
        <v/>
      </c>
      <c r="N302" s="4"/>
      <c r="O302" s="4"/>
      <c r="P302" s="4"/>
      <c r="Q302" s="16" t="str">
        <f t="shared" ref="Q302:Q365" si="9">IF(N302="","",IF(O302="",((O301*$B$3)+$G$19-$I$19)/$B$3,O302))</f>
        <v/>
      </c>
      <c r="R302" s="90"/>
      <c r="S302" s="48"/>
      <c r="T302" s="49"/>
    </row>
    <row r="303" spans="13:20">
      <c r="M303" s="9" t="str">
        <f t="shared" si="8"/>
        <v/>
      </c>
      <c r="N303" s="4"/>
      <c r="O303" s="4"/>
      <c r="P303" s="4"/>
      <c r="Q303" s="16" t="str">
        <f t="shared" si="9"/>
        <v/>
      </c>
      <c r="R303" s="90"/>
      <c r="S303" s="48"/>
      <c r="T303" s="49"/>
    </row>
    <row r="304" spans="13:20">
      <c r="M304" s="9" t="str">
        <f t="shared" si="8"/>
        <v/>
      </c>
      <c r="N304" s="4"/>
      <c r="O304" s="4"/>
      <c r="P304" s="4"/>
      <c r="Q304" s="16" t="str">
        <f t="shared" si="9"/>
        <v/>
      </c>
      <c r="R304" s="90"/>
      <c r="S304" s="48"/>
      <c r="T304" s="49"/>
    </row>
    <row r="305" spans="13:20">
      <c r="M305" s="9" t="str">
        <f t="shared" si="8"/>
        <v/>
      </c>
      <c r="N305" s="4"/>
      <c r="O305" s="4"/>
      <c r="P305" s="4"/>
      <c r="Q305" s="16" t="str">
        <f t="shared" si="9"/>
        <v/>
      </c>
      <c r="R305" s="90"/>
      <c r="S305" s="48"/>
      <c r="T305" s="49"/>
    </row>
    <row r="306" spans="13:20">
      <c r="M306" s="9" t="str">
        <f t="shared" si="8"/>
        <v/>
      </c>
      <c r="N306" s="4"/>
      <c r="O306" s="4"/>
      <c r="P306" s="4"/>
      <c r="Q306" s="16" t="str">
        <f t="shared" si="9"/>
        <v/>
      </c>
      <c r="R306" s="90"/>
      <c r="S306" s="48"/>
      <c r="T306" s="49"/>
    </row>
    <row r="307" spans="13:20">
      <c r="M307" s="9" t="str">
        <f t="shared" si="8"/>
        <v/>
      </c>
      <c r="N307" s="4"/>
      <c r="O307" s="4"/>
      <c r="P307" s="4"/>
      <c r="Q307" s="16" t="str">
        <f t="shared" si="9"/>
        <v/>
      </c>
      <c r="R307" s="90"/>
      <c r="S307" s="48"/>
      <c r="T307" s="49"/>
    </row>
    <row r="308" spans="13:20">
      <c r="M308" s="9" t="str">
        <f t="shared" si="8"/>
        <v/>
      </c>
      <c r="N308" s="4"/>
      <c r="O308" s="4"/>
      <c r="P308" s="4"/>
      <c r="Q308" s="16" t="str">
        <f t="shared" si="9"/>
        <v/>
      </c>
      <c r="R308" s="90"/>
      <c r="S308" s="48"/>
      <c r="T308" s="49"/>
    </row>
    <row r="309" spans="13:20">
      <c r="M309" s="9" t="str">
        <f t="shared" si="8"/>
        <v/>
      </c>
      <c r="N309" s="4"/>
      <c r="O309" s="4"/>
      <c r="P309" s="4"/>
      <c r="Q309" s="16" t="str">
        <f t="shared" si="9"/>
        <v/>
      </c>
      <c r="R309" s="90"/>
      <c r="S309" s="48"/>
      <c r="T309" s="49"/>
    </row>
    <row r="310" spans="13:20">
      <c r="M310" s="9" t="str">
        <f t="shared" si="8"/>
        <v/>
      </c>
      <c r="N310" s="4"/>
      <c r="O310" s="4"/>
      <c r="P310" s="4"/>
      <c r="Q310" s="16" t="str">
        <f t="shared" si="9"/>
        <v/>
      </c>
      <c r="R310" s="90"/>
      <c r="S310" s="48"/>
      <c r="T310" s="49"/>
    </row>
    <row r="311" spans="13:20">
      <c r="M311" s="9" t="str">
        <f t="shared" si="8"/>
        <v/>
      </c>
      <c r="N311" s="4"/>
      <c r="O311" s="4"/>
      <c r="P311" s="4"/>
      <c r="Q311" s="16" t="str">
        <f t="shared" si="9"/>
        <v/>
      </c>
      <c r="R311" s="90"/>
      <c r="S311" s="48"/>
      <c r="T311" s="49"/>
    </row>
    <row r="312" spans="13:20">
      <c r="M312" s="9" t="str">
        <f t="shared" si="8"/>
        <v/>
      </c>
      <c r="N312" s="4"/>
      <c r="O312" s="4"/>
      <c r="P312" s="4"/>
      <c r="Q312" s="16" t="str">
        <f t="shared" si="9"/>
        <v/>
      </c>
      <c r="R312" s="90"/>
      <c r="S312" s="48"/>
      <c r="T312" s="49"/>
    </row>
    <row r="313" spans="13:20">
      <c r="M313" s="9" t="str">
        <f t="shared" si="8"/>
        <v/>
      </c>
      <c r="N313" s="4"/>
      <c r="O313" s="4"/>
      <c r="P313" s="4"/>
      <c r="Q313" s="16" t="str">
        <f t="shared" si="9"/>
        <v/>
      </c>
      <c r="R313" s="90"/>
      <c r="S313" s="48"/>
      <c r="T313" s="49"/>
    </row>
    <row r="314" spans="13:20">
      <c r="M314" s="9" t="str">
        <f t="shared" ref="M314:M377" si="10">IF(L316=0,"",INT(L316))</f>
        <v/>
      </c>
      <c r="N314" s="4"/>
      <c r="O314" s="4"/>
      <c r="P314" s="4"/>
      <c r="Q314" s="16" t="str">
        <f t="shared" si="9"/>
        <v/>
      </c>
      <c r="R314" s="90"/>
      <c r="S314" s="48"/>
      <c r="T314" s="49"/>
    </row>
    <row r="315" spans="13:20">
      <c r="M315" s="9" t="str">
        <f t="shared" si="10"/>
        <v/>
      </c>
      <c r="N315" s="4"/>
      <c r="O315" s="4"/>
      <c r="P315" s="4"/>
      <c r="Q315" s="16" t="str">
        <f t="shared" si="9"/>
        <v/>
      </c>
      <c r="R315" s="90"/>
      <c r="S315" s="48"/>
      <c r="T315" s="49"/>
    </row>
    <row r="316" spans="13:20">
      <c r="M316" s="9" t="str">
        <f t="shared" si="10"/>
        <v/>
      </c>
      <c r="N316" s="4"/>
      <c r="O316" s="4"/>
      <c r="P316" s="4"/>
      <c r="Q316" s="16" t="str">
        <f t="shared" si="9"/>
        <v/>
      </c>
      <c r="R316" s="90"/>
      <c r="S316" s="48"/>
      <c r="T316" s="49"/>
    </row>
    <row r="317" spans="13:20">
      <c r="M317" s="9" t="str">
        <f t="shared" si="10"/>
        <v/>
      </c>
      <c r="N317" s="4"/>
      <c r="O317" s="4"/>
      <c r="P317" s="4"/>
      <c r="Q317" s="16" t="str">
        <f t="shared" si="9"/>
        <v/>
      </c>
      <c r="R317" s="90"/>
      <c r="S317" s="48"/>
      <c r="T317" s="49"/>
    </row>
    <row r="318" spans="13:20">
      <c r="M318" s="9" t="str">
        <f t="shared" si="10"/>
        <v/>
      </c>
      <c r="N318" s="4"/>
      <c r="O318" s="4"/>
      <c r="P318" s="4"/>
      <c r="Q318" s="16" t="str">
        <f t="shared" si="9"/>
        <v/>
      </c>
      <c r="R318" s="90"/>
      <c r="S318" s="48"/>
      <c r="T318" s="49"/>
    </row>
    <row r="319" spans="13:20">
      <c r="M319" s="9" t="str">
        <f t="shared" si="10"/>
        <v/>
      </c>
      <c r="N319" s="4"/>
      <c r="O319" s="4"/>
      <c r="P319" s="4"/>
      <c r="Q319" s="16" t="str">
        <f t="shared" si="9"/>
        <v/>
      </c>
      <c r="R319" s="90"/>
      <c r="S319" s="48"/>
      <c r="T319" s="49"/>
    </row>
    <row r="320" spans="13:20">
      <c r="M320" s="9" t="str">
        <f t="shared" si="10"/>
        <v/>
      </c>
      <c r="N320" s="4"/>
      <c r="O320" s="4"/>
      <c r="P320" s="4"/>
      <c r="Q320" s="16" t="str">
        <f t="shared" si="9"/>
        <v/>
      </c>
      <c r="R320" s="90"/>
      <c r="S320" s="48"/>
      <c r="T320" s="49"/>
    </row>
    <row r="321" spans="13:20">
      <c r="M321" s="9" t="str">
        <f t="shared" si="10"/>
        <v/>
      </c>
      <c r="N321" s="4"/>
      <c r="O321" s="4"/>
      <c r="P321" s="4"/>
      <c r="Q321" s="16" t="str">
        <f t="shared" si="9"/>
        <v/>
      </c>
      <c r="R321" s="90"/>
      <c r="S321" s="48"/>
      <c r="T321" s="49"/>
    </row>
    <row r="322" spans="13:20">
      <c r="M322" s="9" t="str">
        <f t="shared" si="10"/>
        <v/>
      </c>
      <c r="N322" s="4"/>
      <c r="O322" s="4"/>
      <c r="P322" s="4"/>
      <c r="Q322" s="16" t="str">
        <f t="shared" si="9"/>
        <v/>
      </c>
      <c r="R322" s="90"/>
      <c r="S322" s="48"/>
      <c r="T322" s="49"/>
    </row>
    <row r="323" spans="13:20">
      <c r="M323" s="9" t="str">
        <f t="shared" si="10"/>
        <v/>
      </c>
      <c r="N323" s="4"/>
      <c r="O323" s="4"/>
      <c r="P323" s="4"/>
      <c r="Q323" s="16" t="str">
        <f t="shared" si="9"/>
        <v/>
      </c>
      <c r="R323" s="90"/>
      <c r="S323" s="48"/>
      <c r="T323" s="49"/>
    </row>
    <row r="324" spans="13:20">
      <c r="M324" s="9" t="str">
        <f t="shared" si="10"/>
        <v/>
      </c>
      <c r="N324" s="4"/>
      <c r="O324" s="4"/>
      <c r="P324" s="4"/>
      <c r="Q324" s="16" t="str">
        <f t="shared" si="9"/>
        <v/>
      </c>
      <c r="R324" s="90"/>
      <c r="S324" s="48"/>
      <c r="T324" s="49"/>
    </row>
    <row r="325" spans="13:20">
      <c r="M325" s="9" t="str">
        <f t="shared" si="10"/>
        <v/>
      </c>
      <c r="N325" s="4"/>
      <c r="O325" s="4"/>
      <c r="P325" s="4"/>
      <c r="Q325" s="16" t="str">
        <f t="shared" si="9"/>
        <v/>
      </c>
      <c r="R325" s="90"/>
      <c r="S325" s="48"/>
      <c r="T325" s="49"/>
    </row>
    <row r="326" spans="13:20">
      <c r="M326" s="9" t="str">
        <f t="shared" si="10"/>
        <v/>
      </c>
      <c r="N326" s="4"/>
      <c r="O326" s="4"/>
      <c r="P326" s="4"/>
      <c r="Q326" s="16" t="str">
        <f t="shared" si="9"/>
        <v/>
      </c>
      <c r="R326" s="90"/>
      <c r="S326" s="48"/>
      <c r="T326" s="49"/>
    </row>
    <row r="327" spans="13:20">
      <c r="M327" s="9" t="str">
        <f t="shared" si="10"/>
        <v/>
      </c>
      <c r="N327" s="4"/>
      <c r="O327" s="4"/>
      <c r="P327" s="4"/>
      <c r="Q327" s="16" t="str">
        <f t="shared" si="9"/>
        <v/>
      </c>
      <c r="R327" s="90"/>
      <c r="S327" s="48"/>
      <c r="T327" s="49"/>
    </row>
    <row r="328" spans="13:20">
      <c r="M328" s="9" t="str">
        <f t="shared" si="10"/>
        <v/>
      </c>
      <c r="N328" s="4"/>
      <c r="O328" s="4"/>
      <c r="P328" s="4"/>
      <c r="Q328" s="16" t="str">
        <f t="shared" si="9"/>
        <v/>
      </c>
      <c r="R328" s="90"/>
      <c r="S328" s="48"/>
      <c r="T328" s="49"/>
    </row>
    <row r="329" spans="13:20">
      <c r="M329" s="9" t="str">
        <f t="shared" si="10"/>
        <v/>
      </c>
      <c r="N329" s="4"/>
      <c r="O329" s="4"/>
      <c r="P329" s="4"/>
      <c r="Q329" s="16" t="str">
        <f t="shared" si="9"/>
        <v/>
      </c>
      <c r="R329" s="90"/>
      <c r="S329" s="48"/>
      <c r="T329" s="49"/>
    </row>
    <row r="330" spans="13:20">
      <c r="M330" s="9" t="str">
        <f t="shared" si="10"/>
        <v/>
      </c>
      <c r="N330" s="4"/>
      <c r="O330" s="4"/>
      <c r="P330" s="4"/>
      <c r="Q330" s="16" t="str">
        <f t="shared" si="9"/>
        <v/>
      </c>
      <c r="R330" s="90"/>
      <c r="S330" s="48"/>
      <c r="T330" s="49"/>
    </row>
    <row r="331" spans="13:20">
      <c r="M331" s="9" t="str">
        <f t="shared" si="10"/>
        <v/>
      </c>
      <c r="N331" s="4"/>
      <c r="O331" s="4"/>
      <c r="P331" s="4"/>
      <c r="Q331" s="16" t="str">
        <f t="shared" si="9"/>
        <v/>
      </c>
      <c r="R331" s="90"/>
      <c r="S331" s="48"/>
      <c r="T331" s="49"/>
    </row>
    <row r="332" spans="13:20">
      <c r="M332" s="9" t="str">
        <f t="shared" si="10"/>
        <v/>
      </c>
      <c r="N332" s="4"/>
      <c r="O332" s="4"/>
      <c r="P332" s="4"/>
      <c r="Q332" s="16" t="str">
        <f t="shared" si="9"/>
        <v/>
      </c>
      <c r="R332" s="90"/>
      <c r="S332" s="48"/>
      <c r="T332" s="49"/>
    </row>
    <row r="333" spans="13:20">
      <c r="M333" s="9" t="str">
        <f t="shared" si="10"/>
        <v/>
      </c>
      <c r="N333" s="4"/>
      <c r="O333" s="4"/>
      <c r="P333" s="4"/>
      <c r="Q333" s="16" t="str">
        <f t="shared" si="9"/>
        <v/>
      </c>
      <c r="R333" s="90"/>
      <c r="S333" s="48"/>
      <c r="T333" s="49"/>
    </row>
    <row r="334" spans="13:20">
      <c r="M334" s="9" t="str">
        <f t="shared" si="10"/>
        <v/>
      </c>
      <c r="N334" s="4"/>
      <c r="O334" s="4"/>
      <c r="P334" s="4"/>
      <c r="Q334" s="16" t="str">
        <f t="shared" si="9"/>
        <v/>
      </c>
      <c r="R334" s="90"/>
      <c r="S334" s="48"/>
      <c r="T334" s="49"/>
    </row>
    <row r="335" spans="13:20">
      <c r="M335" s="9" t="str">
        <f t="shared" si="10"/>
        <v/>
      </c>
      <c r="N335" s="4"/>
      <c r="O335" s="4"/>
      <c r="P335" s="4"/>
      <c r="Q335" s="16" t="str">
        <f t="shared" si="9"/>
        <v/>
      </c>
      <c r="R335" s="90"/>
      <c r="S335" s="48"/>
      <c r="T335" s="49"/>
    </row>
    <row r="336" spans="13:20">
      <c r="M336" s="9" t="str">
        <f t="shared" si="10"/>
        <v/>
      </c>
      <c r="N336" s="4"/>
      <c r="O336" s="4"/>
      <c r="P336" s="4"/>
      <c r="Q336" s="16" t="str">
        <f t="shared" si="9"/>
        <v/>
      </c>
      <c r="R336" s="90"/>
      <c r="S336" s="48"/>
      <c r="T336" s="49"/>
    </row>
    <row r="337" spans="13:20">
      <c r="M337" s="9" t="str">
        <f t="shared" si="10"/>
        <v/>
      </c>
      <c r="N337" s="4"/>
      <c r="O337" s="4"/>
      <c r="P337" s="4"/>
      <c r="Q337" s="16" t="str">
        <f t="shared" si="9"/>
        <v/>
      </c>
      <c r="R337" s="90"/>
      <c r="S337" s="48"/>
      <c r="T337" s="49"/>
    </row>
    <row r="338" spans="13:20">
      <c r="M338" s="9" t="str">
        <f t="shared" si="10"/>
        <v/>
      </c>
      <c r="N338" s="4"/>
      <c r="O338" s="4"/>
      <c r="P338" s="4"/>
      <c r="Q338" s="16" t="str">
        <f t="shared" si="9"/>
        <v/>
      </c>
      <c r="R338" s="90"/>
      <c r="S338" s="48"/>
      <c r="T338" s="49"/>
    </row>
    <row r="339" spans="13:20">
      <c r="M339" s="9" t="str">
        <f t="shared" si="10"/>
        <v/>
      </c>
      <c r="N339" s="4"/>
      <c r="O339" s="4"/>
      <c r="P339" s="4"/>
      <c r="Q339" s="16" t="str">
        <f t="shared" si="9"/>
        <v/>
      </c>
      <c r="R339" s="90"/>
      <c r="S339" s="48"/>
      <c r="T339" s="49"/>
    </row>
    <row r="340" spans="13:20">
      <c r="M340" s="9" t="str">
        <f t="shared" si="10"/>
        <v/>
      </c>
      <c r="N340" s="4"/>
      <c r="O340" s="4"/>
      <c r="P340" s="4"/>
      <c r="Q340" s="16" t="str">
        <f t="shared" si="9"/>
        <v/>
      </c>
      <c r="R340" s="90"/>
      <c r="S340" s="48"/>
      <c r="T340" s="49"/>
    </row>
    <row r="341" spans="13:20">
      <c r="M341" s="9" t="str">
        <f t="shared" si="10"/>
        <v/>
      </c>
      <c r="N341" s="4"/>
      <c r="O341" s="4"/>
      <c r="P341" s="4"/>
      <c r="Q341" s="16" t="str">
        <f t="shared" si="9"/>
        <v/>
      </c>
      <c r="R341" s="90"/>
      <c r="S341" s="48"/>
      <c r="T341" s="49"/>
    </row>
    <row r="342" spans="13:20">
      <c r="M342" s="9" t="str">
        <f t="shared" si="10"/>
        <v/>
      </c>
      <c r="N342" s="4"/>
      <c r="O342" s="4"/>
      <c r="P342" s="4"/>
      <c r="Q342" s="16" t="str">
        <f t="shared" si="9"/>
        <v/>
      </c>
      <c r="R342" s="90"/>
      <c r="S342" s="48"/>
      <c r="T342" s="49"/>
    </row>
    <row r="343" spans="13:20">
      <c r="M343" s="9" t="str">
        <f t="shared" si="10"/>
        <v/>
      </c>
      <c r="N343" s="4"/>
      <c r="O343" s="4"/>
      <c r="P343" s="4"/>
      <c r="Q343" s="16" t="str">
        <f t="shared" si="9"/>
        <v/>
      </c>
      <c r="R343" s="90"/>
      <c r="S343" s="48"/>
      <c r="T343" s="49"/>
    </row>
    <row r="344" spans="13:20">
      <c r="M344" s="9" t="str">
        <f t="shared" si="10"/>
        <v/>
      </c>
      <c r="N344" s="4"/>
      <c r="O344" s="4"/>
      <c r="P344" s="4"/>
      <c r="Q344" s="16" t="str">
        <f t="shared" si="9"/>
        <v/>
      </c>
      <c r="R344" s="90"/>
      <c r="S344" s="48"/>
      <c r="T344" s="49"/>
    </row>
    <row r="345" spans="13:20">
      <c r="M345" s="9" t="str">
        <f t="shared" si="10"/>
        <v/>
      </c>
      <c r="N345" s="4"/>
      <c r="O345" s="4"/>
      <c r="P345" s="4"/>
      <c r="Q345" s="16" t="str">
        <f t="shared" si="9"/>
        <v/>
      </c>
      <c r="R345" s="90"/>
      <c r="S345" s="48"/>
      <c r="T345" s="49"/>
    </row>
    <row r="346" spans="13:20">
      <c r="M346" s="9" t="str">
        <f t="shared" si="10"/>
        <v/>
      </c>
      <c r="N346" s="4"/>
      <c r="O346" s="4"/>
      <c r="P346" s="4"/>
      <c r="Q346" s="16" t="str">
        <f t="shared" si="9"/>
        <v/>
      </c>
      <c r="R346" s="90"/>
      <c r="S346" s="48"/>
      <c r="T346" s="49"/>
    </row>
    <row r="347" spans="13:20">
      <c r="M347" s="9" t="str">
        <f t="shared" si="10"/>
        <v/>
      </c>
      <c r="N347" s="4"/>
      <c r="O347" s="4"/>
      <c r="P347" s="4"/>
      <c r="Q347" s="16" t="str">
        <f t="shared" si="9"/>
        <v/>
      </c>
      <c r="R347" s="90"/>
      <c r="S347" s="48"/>
      <c r="T347" s="49"/>
    </row>
    <row r="348" spans="13:20">
      <c r="M348" s="9" t="str">
        <f t="shared" si="10"/>
        <v/>
      </c>
      <c r="N348" s="4"/>
      <c r="O348" s="4"/>
      <c r="P348" s="4"/>
      <c r="Q348" s="16" t="str">
        <f t="shared" si="9"/>
        <v/>
      </c>
      <c r="R348" s="90"/>
      <c r="S348" s="48"/>
      <c r="T348" s="49"/>
    </row>
    <row r="349" spans="13:20">
      <c r="M349" s="9" t="str">
        <f t="shared" si="10"/>
        <v/>
      </c>
      <c r="N349" s="4"/>
      <c r="O349" s="4"/>
      <c r="P349" s="4"/>
      <c r="Q349" s="16" t="str">
        <f t="shared" si="9"/>
        <v/>
      </c>
      <c r="R349" s="90"/>
      <c r="S349" s="48"/>
      <c r="T349" s="49"/>
    </row>
    <row r="350" spans="13:20">
      <c r="M350" s="9" t="str">
        <f t="shared" si="10"/>
        <v/>
      </c>
      <c r="N350" s="4"/>
      <c r="O350" s="4"/>
      <c r="P350" s="4"/>
      <c r="Q350" s="16" t="str">
        <f t="shared" si="9"/>
        <v/>
      </c>
      <c r="R350" s="90"/>
      <c r="S350" s="48"/>
      <c r="T350" s="49"/>
    </row>
    <row r="351" spans="13:20">
      <c r="M351" s="9" t="str">
        <f t="shared" si="10"/>
        <v/>
      </c>
      <c r="N351" s="4"/>
      <c r="O351" s="4"/>
      <c r="P351" s="4"/>
      <c r="Q351" s="16" t="str">
        <f t="shared" si="9"/>
        <v/>
      </c>
      <c r="R351" s="90"/>
      <c r="S351" s="48"/>
      <c r="T351" s="49"/>
    </row>
    <row r="352" spans="13:20">
      <c r="M352" s="9" t="str">
        <f t="shared" si="10"/>
        <v/>
      </c>
      <c r="N352" s="4"/>
      <c r="O352" s="4"/>
      <c r="P352" s="4"/>
      <c r="Q352" s="16" t="str">
        <f t="shared" si="9"/>
        <v/>
      </c>
      <c r="R352" s="90"/>
      <c r="S352" s="48"/>
      <c r="T352" s="49"/>
    </row>
    <row r="353" spans="13:20">
      <c r="M353" s="9" t="str">
        <f t="shared" si="10"/>
        <v/>
      </c>
      <c r="N353" s="4"/>
      <c r="O353" s="4"/>
      <c r="P353" s="4"/>
      <c r="Q353" s="16" t="str">
        <f t="shared" si="9"/>
        <v/>
      </c>
      <c r="R353" s="90"/>
      <c r="S353" s="48"/>
      <c r="T353" s="49"/>
    </row>
    <row r="354" spans="13:20">
      <c r="M354" s="9" t="str">
        <f t="shared" si="10"/>
        <v/>
      </c>
      <c r="N354" s="4"/>
      <c r="O354" s="4"/>
      <c r="P354" s="4"/>
      <c r="Q354" s="16" t="str">
        <f t="shared" si="9"/>
        <v/>
      </c>
      <c r="R354" s="90"/>
      <c r="S354" s="48"/>
      <c r="T354" s="49"/>
    </row>
    <row r="355" spans="13:20">
      <c r="M355" s="9" t="str">
        <f t="shared" si="10"/>
        <v/>
      </c>
      <c r="N355" s="4"/>
      <c r="O355" s="4"/>
      <c r="P355" s="4"/>
      <c r="Q355" s="16" t="str">
        <f t="shared" si="9"/>
        <v/>
      </c>
      <c r="R355" s="90"/>
      <c r="S355" s="48"/>
      <c r="T355" s="49"/>
    </row>
    <row r="356" spans="13:20">
      <c r="M356" s="9" t="str">
        <f t="shared" si="10"/>
        <v/>
      </c>
      <c r="N356" s="4"/>
      <c r="O356" s="4"/>
      <c r="P356" s="4"/>
      <c r="Q356" s="16" t="str">
        <f t="shared" si="9"/>
        <v/>
      </c>
      <c r="R356" s="90"/>
      <c r="S356" s="48"/>
      <c r="T356" s="49"/>
    </row>
    <row r="357" spans="13:20">
      <c r="M357" s="9" t="str">
        <f t="shared" si="10"/>
        <v/>
      </c>
      <c r="N357" s="4"/>
      <c r="O357" s="4"/>
      <c r="P357" s="4"/>
      <c r="Q357" s="16" t="str">
        <f t="shared" si="9"/>
        <v/>
      </c>
      <c r="R357" s="90"/>
      <c r="S357" s="48"/>
      <c r="T357" s="49"/>
    </row>
    <row r="358" spans="13:20">
      <c r="M358" s="9" t="str">
        <f t="shared" si="10"/>
        <v/>
      </c>
      <c r="N358" s="4"/>
      <c r="O358" s="4"/>
      <c r="P358" s="4"/>
      <c r="Q358" s="16" t="str">
        <f t="shared" si="9"/>
        <v/>
      </c>
      <c r="R358" s="90"/>
      <c r="S358" s="48"/>
      <c r="T358" s="49"/>
    </row>
    <row r="359" spans="13:20">
      <c r="M359" s="9" t="str">
        <f t="shared" si="10"/>
        <v/>
      </c>
      <c r="N359" s="4"/>
      <c r="O359" s="4"/>
      <c r="P359" s="4"/>
      <c r="Q359" s="16" t="str">
        <f t="shared" si="9"/>
        <v/>
      </c>
      <c r="R359" s="90"/>
      <c r="S359" s="48"/>
      <c r="T359" s="49"/>
    </row>
    <row r="360" spans="13:20">
      <c r="M360" s="9" t="str">
        <f t="shared" si="10"/>
        <v/>
      </c>
      <c r="N360" s="4"/>
      <c r="O360" s="4"/>
      <c r="P360" s="4"/>
      <c r="Q360" s="16" t="str">
        <f t="shared" si="9"/>
        <v/>
      </c>
      <c r="R360" s="90"/>
      <c r="S360" s="48"/>
      <c r="T360" s="49"/>
    </row>
    <row r="361" spans="13:20">
      <c r="M361" s="9" t="str">
        <f t="shared" si="10"/>
        <v/>
      </c>
      <c r="N361" s="4"/>
      <c r="O361" s="4"/>
      <c r="P361" s="4"/>
      <c r="Q361" s="16" t="str">
        <f t="shared" si="9"/>
        <v/>
      </c>
      <c r="R361" s="90"/>
      <c r="S361" s="48"/>
      <c r="T361" s="49"/>
    </row>
    <row r="362" spans="13:20">
      <c r="M362" s="9" t="str">
        <f t="shared" si="10"/>
        <v/>
      </c>
      <c r="N362" s="4"/>
      <c r="O362" s="4"/>
      <c r="P362" s="4"/>
      <c r="Q362" s="16" t="str">
        <f t="shared" si="9"/>
        <v/>
      </c>
      <c r="R362" s="90"/>
      <c r="S362" s="48"/>
      <c r="T362" s="49"/>
    </row>
    <row r="363" spans="13:20">
      <c r="M363" s="9" t="str">
        <f t="shared" si="10"/>
        <v/>
      </c>
      <c r="N363" s="4"/>
      <c r="O363" s="4"/>
      <c r="P363" s="4"/>
      <c r="Q363" s="16" t="str">
        <f t="shared" si="9"/>
        <v/>
      </c>
      <c r="R363" s="90"/>
      <c r="S363" s="48"/>
      <c r="T363" s="49"/>
    </row>
    <row r="364" spans="13:20">
      <c r="M364" s="9" t="str">
        <f t="shared" si="10"/>
        <v/>
      </c>
      <c r="N364" s="4"/>
      <c r="O364" s="4"/>
      <c r="P364" s="4"/>
      <c r="Q364" s="16" t="str">
        <f t="shared" si="9"/>
        <v/>
      </c>
      <c r="R364" s="90"/>
      <c r="S364" s="48"/>
      <c r="T364" s="49"/>
    </row>
    <row r="365" spans="13:20">
      <c r="M365" s="9" t="str">
        <f t="shared" si="10"/>
        <v/>
      </c>
      <c r="N365" s="4"/>
      <c r="O365" s="4"/>
      <c r="P365" s="4"/>
      <c r="Q365" s="16" t="str">
        <f t="shared" si="9"/>
        <v/>
      </c>
      <c r="R365" s="90"/>
      <c r="S365" s="48"/>
      <c r="T365" s="49"/>
    </row>
    <row r="366" spans="13:20">
      <c r="M366" s="9" t="str">
        <f t="shared" si="10"/>
        <v/>
      </c>
      <c r="N366" s="4"/>
      <c r="O366" s="4"/>
      <c r="P366" s="4"/>
      <c r="Q366" s="16" t="str">
        <f t="shared" ref="Q366:Q418" si="11">IF(N366="","",IF(O366="",((O365*$B$3)+$G$19-$I$19)/$B$3,O366))</f>
        <v/>
      </c>
      <c r="R366" s="90"/>
      <c r="S366" s="48"/>
      <c r="T366" s="49"/>
    </row>
    <row r="367" spans="13:20">
      <c r="M367" s="9" t="str">
        <f t="shared" si="10"/>
        <v/>
      </c>
      <c r="N367" s="4"/>
      <c r="O367" s="4"/>
      <c r="P367" s="4"/>
      <c r="Q367" s="16" t="str">
        <f t="shared" si="11"/>
        <v/>
      </c>
      <c r="R367" s="90"/>
      <c r="S367" s="48"/>
      <c r="T367" s="49"/>
    </row>
    <row r="368" spans="13:20">
      <c r="M368" s="9" t="str">
        <f t="shared" si="10"/>
        <v/>
      </c>
      <c r="N368" s="4"/>
      <c r="O368" s="4"/>
      <c r="P368" s="4"/>
      <c r="Q368" s="16" t="str">
        <f t="shared" si="11"/>
        <v/>
      </c>
      <c r="R368" s="90"/>
      <c r="S368" s="48"/>
      <c r="T368" s="49"/>
    </row>
    <row r="369" spans="13:20">
      <c r="M369" s="9" t="str">
        <f t="shared" si="10"/>
        <v/>
      </c>
      <c r="N369" s="4"/>
      <c r="O369" s="4"/>
      <c r="P369" s="4"/>
      <c r="Q369" s="16" t="str">
        <f t="shared" si="11"/>
        <v/>
      </c>
      <c r="R369" s="90"/>
      <c r="S369" s="48"/>
      <c r="T369" s="49"/>
    </row>
    <row r="370" spans="13:20">
      <c r="M370" s="9" t="str">
        <f t="shared" si="10"/>
        <v/>
      </c>
      <c r="N370" s="4"/>
      <c r="O370" s="4"/>
      <c r="P370" s="4"/>
      <c r="Q370" s="16" t="str">
        <f t="shared" si="11"/>
        <v/>
      </c>
      <c r="R370" s="90"/>
      <c r="S370" s="48"/>
      <c r="T370" s="49"/>
    </row>
    <row r="371" spans="13:20">
      <c r="M371" s="9" t="str">
        <f t="shared" si="10"/>
        <v/>
      </c>
      <c r="N371" s="4"/>
      <c r="O371" s="4"/>
      <c r="P371" s="4"/>
      <c r="Q371" s="16" t="str">
        <f t="shared" si="11"/>
        <v/>
      </c>
      <c r="R371" s="90"/>
      <c r="S371" s="48"/>
      <c r="T371" s="49"/>
    </row>
    <row r="372" spans="13:20">
      <c r="M372" s="9" t="str">
        <f t="shared" si="10"/>
        <v/>
      </c>
      <c r="N372" s="4"/>
      <c r="O372" s="4"/>
      <c r="P372" s="4"/>
      <c r="Q372" s="16" t="str">
        <f t="shared" si="11"/>
        <v/>
      </c>
      <c r="R372" s="90"/>
      <c r="S372" s="48"/>
      <c r="T372" s="49"/>
    </row>
    <row r="373" spans="13:20">
      <c r="M373" s="9" t="str">
        <f t="shared" si="10"/>
        <v/>
      </c>
      <c r="N373" s="4"/>
      <c r="O373" s="4"/>
      <c r="P373" s="4"/>
      <c r="Q373" s="16" t="str">
        <f t="shared" si="11"/>
        <v/>
      </c>
      <c r="R373" s="90"/>
      <c r="S373" s="48"/>
      <c r="T373" s="49"/>
    </row>
    <row r="374" spans="13:20">
      <c r="M374" s="9" t="str">
        <f t="shared" si="10"/>
        <v/>
      </c>
      <c r="N374" s="4"/>
      <c r="O374" s="4"/>
      <c r="P374" s="4"/>
      <c r="Q374" s="16" t="str">
        <f t="shared" si="11"/>
        <v/>
      </c>
      <c r="R374" s="90"/>
      <c r="S374" s="48"/>
      <c r="T374" s="49"/>
    </row>
    <row r="375" spans="13:20">
      <c r="M375" s="9" t="str">
        <f t="shared" si="10"/>
        <v/>
      </c>
      <c r="N375" s="4"/>
      <c r="O375" s="4"/>
      <c r="P375" s="4"/>
      <c r="Q375" s="16" t="str">
        <f t="shared" si="11"/>
        <v/>
      </c>
      <c r="R375" s="90"/>
      <c r="S375" s="48"/>
      <c r="T375" s="49"/>
    </row>
    <row r="376" spans="13:20">
      <c r="M376" s="9" t="str">
        <f t="shared" si="10"/>
        <v/>
      </c>
      <c r="N376" s="4"/>
      <c r="O376" s="4"/>
      <c r="P376" s="4"/>
      <c r="Q376" s="16" t="str">
        <f t="shared" si="11"/>
        <v/>
      </c>
      <c r="R376" s="90"/>
      <c r="S376" s="48"/>
      <c r="T376" s="49"/>
    </row>
    <row r="377" spans="13:20">
      <c r="M377" s="9" t="str">
        <f t="shared" si="10"/>
        <v/>
      </c>
      <c r="N377" s="4"/>
      <c r="O377" s="4"/>
      <c r="P377" s="4"/>
      <c r="Q377" s="16" t="str">
        <f t="shared" si="11"/>
        <v/>
      </c>
      <c r="R377" s="90"/>
      <c r="S377" s="48"/>
      <c r="T377" s="49"/>
    </row>
    <row r="378" spans="13:20">
      <c r="M378" s="9" t="str">
        <f t="shared" ref="M378:M393" si="12">IF(L380=0,"",INT(L380))</f>
        <v/>
      </c>
      <c r="N378" s="4"/>
      <c r="O378" s="4"/>
      <c r="P378" s="4"/>
      <c r="Q378" s="16" t="str">
        <f t="shared" si="11"/>
        <v/>
      </c>
      <c r="R378" s="90"/>
      <c r="S378" s="48"/>
      <c r="T378" s="49"/>
    </row>
    <row r="379" spans="13:20">
      <c r="M379" s="9" t="str">
        <f t="shared" si="12"/>
        <v/>
      </c>
      <c r="N379" s="4"/>
      <c r="O379" s="4"/>
      <c r="P379" s="4"/>
      <c r="Q379" s="16" t="str">
        <f t="shared" si="11"/>
        <v/>
      </c>
      <c r="R379" s="90"/>
      <c r="S379" s="48"/>
      <c r="T379" s="49"/>
    </row>
    <row r="380" spans="13:20">
      <c r="M380" s="9" t="str">
        <f t="shared" si="12"/>
        <v/>
      </c>
      <c r="N380" s="4"/>
      <c r="O380" s="4"/>
      <c r="P380" s="4"/>
      <c r="Q380" s="16" t="str">
        <f t="shared" si="11"/>
        <v/>
      </c>
      <c r="R380" s="90"/>
      <c r="S380" s="48"/>
      <c r="T380" s="49"/>
    </row>
    <row r="381" spans="13:20">
      <c r="M381" s="9" t="str">
        <f t="shared" si="12"/>
        <v/>
      </c>
      <c r="N381" s="4"/>
      <c r="O381" s="4"/>
      <c r="P381" s="4"/>
      <c r="Q381" s="16" t="str">
        <f t="shared" si="11"/>
        <v/>
      </c>
      <c r="R381" s="90"/>
      <c r="S381" s="48"/>
      <c r="T381" s="49"/>
    </row>
    <row r="382" spans="13:20">
      <c r="M382" s="9" t="str">
        <f t="shared" si="12"/>
        <v/>
      </c>
      <c r="N382" s="4"/>
      <c r="O382" s="4"/>
      <c r="P382" s="4"/>
      <c r="Q382" s="16" t="str">
        <f t="shared" si="11"/>
        <v/>
      </c>
      <c r="R382" s="90"/>
      <c r="S382" s="48"/>
      <c r="T382" s="49"/>
    </row>
    <row r="383" spans="13:20">
      <c r="M383" s="9" t="str">
        <f t="shared" si="12"/>
        <v/>
      </c>
      <c r="N383" s="4"/>
      <c r="O383" s="4"/>
      <c r="P383" s="4"/>
      <c r="Q383" s="16" t="str">
        <f t="shared" si="11"/>
        <v/>
      </c>
      <c r="R383" s="90"/>
      <c r="S383" s="48"/>
      <c r="T383" s="49"/>
    </row>
    <row r="384" spans="13:20">
      <c r="M384" s="9" t="str">
        <f t="shared" si="12"/>
        <v/>
      </c>
      <c r="N384" s="4"/>
      <c r="O384" s="4"/>
      <c r="P384" s="4"/>
      <c r="Q384" s="16" t="str">
        <f t="shared" si="11"/>
        <v/>
      </c>
      <c r="R384" s="90"/>
      <c r="S384" s="48"/>
      <c r="T384" s="49"/>
    </row>
    <row r="385" spans="13:20">
      <c r="M385" s="9" t="str">
        <f t="shared" si="12"/>
        <v/>
      </c>
      <c r="N385" s="4"/>
      <c r="O385" s="4"/>
      <c r="P385" s="4"/>
      <c r="Q385" s="16" t="str">
        <f t="shared" si="11"/>
        <v/>
      </c>
      <c r="R385" s="90"/>
      <c r="S385" s="48"/>
      <c r="T385" s="49"/>
    </row>
    <row r="386" spans="13:20">
      <c r="M386" s="9" t="str">
        <f t="shared" si="12"/>
        <v/>
      </c>
      <c r="N386" s="4"/>
      <c r="O386" s="4"/>
      <c r="P386" s="4"/>
      <c r="Q386" s="16" t="str">
        <f t="shared" si="11"/>
        <v/>
      </c>
      <c r="R386" s="90"/>
      <c r="S386" s="48"/>
      <c r="T386" s="49"/>
    </row>
    <row r="387" spans="13:20">
      <c r="M387" s="9" t="str">
        <f t="shared" si="12"/>
        <v/>
      </c>
      <c r="N387" s="4"/>
      <c r="O387" s="4"/>
      <c r="P387" s="4"/>
      <c r="Q387" s="16" t="str">
        <f t="shared" si="11"/>
        <v/>
      </c>
      <c r="R387" s="90"/>
      <c r="S387" s="48"/>
      <c r="T387" s="49"/>
    </row>
    <row r="388" spans="13:20">
      <c r="M388" s="9" t="str">
        <f t="shared" si="12"/>
        <v/>
      </c>
      <c r="N388" s="4"/>
      <c r="O388" s="4"/>
      <c r="P388" s="4"/>
      <c r="Q388" s="16" t="str">
        <f t="shared" si="11"/>
        <v/>
      </c>
      <c r="R388" s="90"/>
      <c r="S388" s="48"/>
      <c r="T388" s="49"/>
    </row>
    <row r="389" spans="13:20">
      <c r="M389" s="9" t="str">
        <f t="shared" si="12"/>
        <v/>
      </c>
      <c r="N389" s="4"/>
      <c r="O389" s="4"/>
      <c r="P389" s="4"/>
      <c r="Q389" s="16" t="str">
        <f t="shared" si="11"/>
        <v/>
      </c>
      <c r="R389" s="90"/>
      <c r="S389" s="48"/>
      <c r="T389" s="49"/>
    </row>
    <row r="390" spans="13:20">
      <c r="M390" s="9" t="str">
        <f t="shared" si="12"/>
        <v/>
      </c>
      <c r="N390" s="4"/>
      <c r="O390" s="4"/>
      <c r="P390" s="4"/>
      <c r="Q390" s="16" t="str">
        <f t="shared" si="11"/>
        <v/>
      </c>
      <c r="R390" s="90"/>
      <c r="S390" s="48"/>
      <c r="T390" s="49"/>
    </row>
    <row r="391" spans="13:20">
      <c r="M391" s="9" t="str">
        <f t="shared" si="12"/>
        <v/>
      </c>
      <c r="N391" s="4"/>
      <c r="O391" s="4"/>
      <c r="P391" s="4"/>
      <c r="Q391" s="16" t="str">
        <f t="shared" si="11"/>
        <v/>
      </c>
      <c r="R391" s="90"/>
      <c r="S391" s="48"/>
      <c r="T391" s="49"/>
    </row>
    <row r="392" spans="13:20">
      <c r="M392" s="9" t="str">
        <f t="shared" si="12"/>
        <v/>
      </c>
      <c r="N392" s="4"/>
      <c r="O392" s="4"/>
      <c r="P392" s="4"/>
      <c r="Q392" s="16" t="str">
        <f t="shared" si="11"/>
        <v/>
      </c>
      <c r="R392" s="90"/>
      <c r="S392" s="48"/>
      <c r="T392" s="49"/>
    </row>
    <row r="393" spans="13:20">
      <c r="M393" s="9" t="str">
        <f t="shared" si="12"/>
        <v/>
      </c>
      <c r="N393" s="4"/>
      <c r="O393" s="4"/>
      <c r="P393" s="4"/>
      <c r="Q393" s="16" t="str">
        <f t="shared" si="11"/>
        <v/>
      </c>
      <c r="R393" s="90"/>
      <c r="S393" s="48"/>
      <c r="T393" s="49"/>
    </row>
    <row r="394" spans="13:20">
      <c r="N394" s="4"/>
      <c r="O394" s="4"/>
      <c r="P394" s="4"/>
      <c r="Q394" s="16" t="str">
        <f t="shared" si="11"/>
        <v/>
      </c>
      <c r="R394" s="90"/>
      <c r="S394" s="48"/>
      <c r="T394" s="49"/>
    </row>
    <row r="395" spans="13:20">
      <c r="N395" s="4"/>
      <c r="O395" s="4"/>
      <c r="P395" s="4"/>
      <c r="Q395" s="16" t="str">
        <f t="shared" si="11"/>
        <v/>
      </c>
      <c r="R395" s="90"/>
      <c r="S395" s="48"/>
      <c r="T395" s="49"/>
    </row>
    <row r="396" spans="13:20">
      <c r="N396" s="4"/>
      <c r="O396" s="4"/>
      <c r="P396" s="4"/>
      <c r="Q396" s="16" t="str">
        <f t="shared" si="11"/>
        <v/>
      </c>
      <c r="R396" s="90"/>
      <c r="S396" s="48"/>
      <c r="T396" s="49"/>
    </row>
    <row r="397" spans="13:20">
      <c r="N397" s="4"/>
      <c r="O397" s="4"/>
      <c r="P397" s="4"/>
      <c r="Q397" s="16" t="str">
        <f t="shared" si="11"/>
        <v/>
      </c>
      <c r="R397" s="90"/>
      <c r="S397" s="48"/>
      <c r="T397" s="49"/>
    </row>
    <row r="398" spans="13:20">
      <c r="N398" s="4"/>
      <c r="O398" s="4"/>
      <c r="P398" s="4"/>
      <c r="Q398" s="16" t="str">
        <f t="shared" si="11"/>
        <v/>
      </c>
      <c r="R398" s="90"/>
      <c r="S398" s="48"/>
      <c r="T398" s="49"/>
    </row>
    <row r="399" spans="13:20">
      <c r="N399" s="4"/>
      <c r="O399" s="4"/>
      <c r="P399" s="4"/>
      <c r="Q399" s="16" t="str">
        <f t="shared" si="11"/>
        <v/>
      </c>
      <c r="R399" s="90"/>
      <c r="S399" s="48"/>
      <c r="T399" s="49"/>
    </row>
    <row r="400" spans="13:20">
      <c r="N400" s="4"/>
      <c r="O400" s="4"/>
      <c r="P400" s="4"/>
      <c r="Q400" s="16" t="str">
        <f t="shared" si="11"/>
        <v/>
      </c>
      <c r="R400" s="90"/>
      <c r="S400" s="48"/>
      <c r="T400" s="49"/>
    </row>
    <row r="401" spans="14:20">
      <c r="N401" s="4"/>
      <c r="O401" s="4"/>
      <c r="P401" s="4"/>
      <c r="Q401" s="16" t="str">
        <f t="shared" si="11"/>
        <v/>
      </c>
      <c r="R401" s="90"/>
      <c r="S401" s="48"/>
      <c r="T401" s="49"/>
    </row>
    <row r="402" spans="14:20">
      <c r="N402" s="4"/>
      <c r="O402" s="4"/>
      <c r="P402" s="4"/>
      <c r="Q402" s="16" t="str">
        <f t="shared" si="11"/>
        <v/>
      </c>
      <c r="R402" s="90"/>
      <c r="S402" s="48"/>
      <c r="T402" s="49"/>
    </row>
    <row r="403" spans="14:20">
      <c r="N403" s="4"/>
      <c r="O403" s="4"/>
      <c r="P403" s="4"/>
      <c r="Q403" s="16" t="str">
        <f t="shared" si="11"/>
        <v/>
      </c>
      <c r="R403" s="90"/>
      <c r="S403" s="48"/>
      <c r="T403" s="49"/>
    </row>
    <row r="404" spans="14:20">
      <c r="N404" s="4"/>
      <c r="O404" s="4"/>
      <c r="P404" s="4"/>
      <c r="Q404" s="16" t="str">
        <f t="shared" si="11"/>
        <v/>
      </c>
      <c r="R404" s="90"/>
      <c r="S404" s="48"/>
      <c r="T404" s="49"/>
    </row>
    <row r="405" spans="14:20">
      <c r="N405" s="4"/>
      <c r="O405" s="4"/>
      <c r="P405" s="4"/>
      <c r="Q405" s="16" t="str">
        <f t="shared" si="11"/>
        <v/>
      </c>
      <c r="R405" s="90"/>
      <c r="S405" s="48"/>
      <c r="T405" s="49"/>
    </row>
    <row r="406" spans="14:20">
      <c r="N406" s="4"/>
      <c r="O406" s="4"/>
      <c r="P406" s="4"/>
      <c r="Q406" s="16" t="str">
        <f t="shared" si="11"/>
        <v/>
      </c>
      <c r="R406" s="90"/>
      <c r="S406" s="48"/>
      <c r="T406" s="49"/>
    </row>
    <row r="407" spans="14:20">
      <c r="N407" s="4"/>
      <c r="O407" s="4"/>
      <c r="P407" s="4"/>
      <c r="Q407" s="16" t="str">
        <f t="shared" si="11"/>
        <v/>
      </c>
      <c r="R407" s="90"/>
      <c r="S407" s="48"/>
      <c r="T407" s="49"/>
    </row>
    <row r="408" spans="14:20">
      <c r="N408" s="4"/>
      <c r="O408" s="4"/>
      <c r="P408" s="4"/>
      <c r="Q408" s="16" t="str">
        <f t="shared" si="11"/>
        <v/>
      </c>
      <c r="R408" s="90"/>
      <c r="S408" s="48"/>
      <c r="T408" s="49"/>
    </row>
    <row r="409" spans="14:20">
      <c r="N409" s="4"/>
      <c r="O409" s="4"/>
      <c r="P409" s="4"/>
      <c r="Q409" s="16" t="str">
        <f t="shared" si="11"/>
        <v/>
      </c>
      <c r="R409" s="90"/>
      <c r="S409" s="48"/>
      <c r="T409" s="49"/>
    </row>
    <row r="410" spans="14:20">
      <c r="N410" s="4"/>
      <c r="O410" s="4"/>
      <c r="P410" s="4"/>
      <c r="Q410" s="16" t="str">
        <f t="shared" si="11"/>
        <v/>
      </c>
      <c r="R410" s="90"/>
      <c r="S410" s="48"/>
      <c r="T410" s="49"/>
    </row>
    <row r="411" spans="14:20">
      <c r="N411" s="4"/>
      <c r="O411" s="4"/>
      <c r="P411" s="4"/>
      <c r="Q411" s="16" t="str">
        <f t="shared" si="11"/>
        <v/>
      </c>
      <c r="R411" s="90"/>
      <c r="S411" s="48"/>
      <c r="T411" s="49"/>
    </row>
    <row r="412" spans="14:20">
      <c r="N412" s="4"/>
      <c r="O412" s="4"/>
      <c r="P412" s="4"/>
      <c r="Q412" s="16" t="str">
        <f t="shared" si="11"/>
        <v/>
      </c>
      <c r="R412" s="90"/>
      <c r="S412" s="48"/>
      <c r="T412" s="49"/>
    </row>
    <row r="413" spans="14:20">
      <c r="N413" s="4"/>
      <c r="O413" s="4"/>
      <c r="P413" s="4"/>
      <c r="Q413" s="16" t="str">
        <f t="shared" si="11"/>
        <v/>
      </c>
      <c r="R413" s="90"/>
      <c r="S413" s="48"/>
      <c r="T413" s="49"/>
    </row>
    <row r="414" spans="14:20">
      <c r="N414" s="4"/>
      <c r="O414" s="4"/>
      <c r="P414" s="4"/>
      <c r="Q414" s="16" t="str">
        <f t="shared" si="11"/>
        <v/>
      </c>
      <c r="R414" s="90"/>
      <c r="S414" s="48"/>
      <c r="T414" s="49"/>
    </row>
    <row r="415" spans="14:20">
      <c r="N415" s="4"/>
      <c r="O415" s="4"/>
      <c r="P415" s="4"/>
      <c r="Q415" s="16" t="str">
        <f t="shared" si="11"/>
        <v/>
      </c>
      <c r="R415" s="4"/>
      <c r="S415" s="16" t="str">
        <f t="shared" ref="S415:S418" si="13">IF(P415="","",IF(Q415="",((Q414*$B$3)+$G$19-$I$19)/$B$3,Q415))</f>
        <v/>
      </c>
    </row>
    <row r="416" spans="14:20">
      <c r="N416" s="4"/>
      <c r="O416" s="4"/>
      <c r="P416" s="4"/>
      <c r="Q416" s="16" t="str">
        <f t="shared" si="11"/>
        <v/>
      </c>
      <c r="R416" s="4"/>
      <c r="S416" s="16" t="str">
        <f t="shared" si="13"/>
        <v/>
      </c>
    </row>
    <row r="417" spans="14:19">
      <c r="N417" s="4"/>
      <c r="O417" s="4"/>
      <c r="P417" s="4"/>
      <c r="Q417" s="16" t="str">
        <f t="shared" si="11"/>
        <v/>
      </c>
      <c r="R417" s="4"/>
      <c r="S417" s="16" t="str">
        <f t="shared" si="13"/>
        <v/>
      </c>
    </row>
    <row r="418" spans="14:19">
      <c r="N418" s="4"/>
      <c r="O418" s="4"/>
      <c r="P418" s="4"/>
      <c r="Q418" s="16" t="str">
        <f t="shared" si="11"/>
        <v/>
      </c>
      <c r="R418" s="4"/>
      <c r="S418" s="16" t="str">
        <f t="shared" si="13"/>
        <v/>
      </c>
    </row>
  </sheetData>
  <mergeCells count="7">
    <mergeCell ref="E20:L20"/>
    <mergeCell ref="G19:H19"/>
    <mergeCell ref="F16:G16"/>
    <mergeCell ref="F17:G17"/>
    <mergeCell ref="K18:L18"/>
    <mergeCell ref="K19:L19"/>
    <mergeCell ref="G18:H18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orientation="portrait" r:id="rId1"/>
  <rowBreaks count="1" manualBreakCount="1">
    <brk id="42" min="4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3"/>
  <sheetViews>
    <sheetView view="pageBreakPreview" zoomScale="80" zoomScaleNormal="100" zoomScaleSheetLayoutView="80" workbookViewId="0">
      <selection activeCell="S57" sqref="S57"/>
    </sheetView>
  </sheetViews>
  <sheetFormatPr defaultRowHeight="14.25"/>
  <cols>
    <col min="1" max="1" width="15" customWidth="1"/>
    <col min="2" max="2" width="20" style="5" customWidth="1"/>
    <col min="3" max="3" width="18.59765625" style="5" customWidth="1"/>
    <col min="4" max="6" width="16.3984375" style="5" customWidth="1"/>
    <col min="7" max="7" width="11.86328125" style="5" customWidth="1"/>
    <col min="8" max="8" width="11.86328125" customWidth="1"/>
    <col min="9" max="9" width="14.265625" customWidth="1"/>
    <col min="10" max="10" width="9.3984375" bestFit="1" customWidth="1"/>
    <col min="12" max="12" width="4" customWidth="1"/>
    <col min="13" max="13" width="14.59765625" customWidth="1"/>
    <col min="14" max="14" width="12.59765625" style="26" bestFit="1" customWidth="1"/>
    <col min="15" max="15" width="11.265625" style="26" customWidth="1"/>
    <col min="16" max="16" width="16.265625" style="26" bestFit="1" customWidth="1"/>
    <col min="17" max="18" width="12.73046875" style="26" bestFit="1" customWidth="1"/>
    <col min="19" max="19" width="15" customWidth="1"/>
    <col min="20" max="23" width="12.59765625" bestFit="1" customWidth="1"/>
  </cols>
  <sheetData>
    <row r="1" spans="2:20">
      <c r="F1" s="33">
        <v>45852</v>
      </c>
    </row>
    <row r="2" spans="2:20" ht="15" customHeight="1">
      <c r="B2" s="72" t="s">
        <v>46</v>
      </c>
      <c r="C2" s="73"/>
      <c r="D2" s="73"/>
      <c r="E2" s="73"/>
      <c r="F2" s="73"/>
      <c r="G2" s="73"/>
      <c r="H2" s="74" t="str">
        <f>Occupancy!L2</f>
        <v>Weekly Report | Aug-11-2025</v>
      </c>
      <c r="I2" s="10"/>
      <c r="J2" s="21" t="s">
        <v>4</v>
      </c>
      <c r="K2" s="21" t="s">
        <v>47</v>
      </c>
      <c r="L2" s="21"/>
      <c r="M2" s="21" t="s">
        <v>4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</row>
    <row r="3" spans="2:20" ht="15" customHeight="1">
      <c r="B3" s="58"/>
      <c r="H3" s="59"/>
      <c r="I3" s="10"/>
      <c r="J3" s="22">
        <v>44378</v>
      </c>
      <c r="K3" s="23">
        <v>0</v>
      </c>
      <c r="L3" s="23"/>
      <c r="M3" s="29">
        <v>44197</v>
      </c>
      <c r="N3" s="28">
        <v>846.01</v>
      </c>
      <c r="O3" s="28">
        <v>830.04</v>
      </c>
      <c r="P3" s="28">
        <v>109900.03</v>
      </c>
      <c r="Q3" s="28">
        <v>49156.91</v>
      </c>
      <c r="R3" s="28"/>
      <c r="S3" s="28"/>
      <c r="T3" s="91" t="e">
        <f t="shared" ref="T3:T66" si="0">(S3-R3)/S3</f>
        <v>#DIV/0!</v>
      </c>
    </row>
    <row r="4" spans="2:20" ht="15" customHeight="1">
      <c r="B4" s="58"/>
      <c r="H4" s="59"/>
      <c r="I4" s="10"/>
      <c r="J4" s="22">
        <v>44409</v>
      </c>
      <c r="K4" s="23">
        <v>3</v>
      </c>
      <c r="L4" s="23"/>
      <c r="M4" s="29">
        <v>44228</v>
      </c>
      <c r="N4" s="28">
        <v>846.01</v>
      </c>
      <c r="O4" s="28">
        <v>831.3</v>
      </c>
      <c r="P4" s="28">
        <v>116067.53</v>
      </c>
      <c r="Q4" s="28">
        <v>47290.67</v>
      </c>
      <c r="R4" s="28"/>
      <c r="S4" s="28"/>
      <c r="T4" s="91" t="e">
        <f t="shared" si="0"/>
        <v>#DIV/0!</v>
      </c>
    </row>
    <row r="5" spans="2:20" ht="15" customHeight="1">
      <c r="B5" s="58"/>
      <c r="H5" s="59"/>
      <c r="I5" s="10"/>
      <c r="J5" s="22">
        <v>44440</v>
      </c>
      <c r="K5" s="23">
        <v>1</v>
      </c>
      <c r="L5" s="23"/>
      <c r="M5" s="29">
        <v>44256</v>
      </c>
      <c r="N5" s="28">
        <v>846.01</v>
      </c>
      <c r="O5" s="28">
        <v>835.65</v>
      </c>
      <c r="P5" s="28">
        <v>114361.03</v>
      </c>
      <c r="Q5" s="28">
        <v>53822.38</v>
      </c>
      <c r="R5" s="28"/>
      <c r="S5" s="28"/>
      <c r="T5" s="91" t="e">
        <f t="shared" si="0"/>
        <v>#DIV/0!</v>
      </c>
    </row>
    <row r="6" spans="2:20" ht="15" customHeight="1">
      <c r="B6" s="58"/>
      <c r="H6" s="59"/>
      <c r="I6" s="10"/>
      <c r="J6" s="22">
        <v>44470</v>
      </c>
      <c r="K6" s="23">
        <v>0</v>
      </c>
      <c r="L6" s="23"/>
      <c r="M6" s="29">
        <v>44287</v>
      </c>
      <c r="N6" s="28">
        <v>856.02</v>
      </c>
      <c r="O6" s="28">
        <v>836.33</v>
      </c>
      <c r="P6" s="28">
        <v>115797.87</v>
      </c>
      <c r="Q6" s="28">
        <v>52780.72</v>
      </c>
      <c r="R6" s="28"/>
      <c r="S6" s="28"/>
      <c r="T6" s="91" t="e">
        <f t="shared" si="0"/>
        <v>#DIV/0!</v>
      </c>
    </row>
    <row r="7" spans="2:20" ht="15" customHeight="1">
      <c r="B7" s="58"/>
      <c r="H7" s="59"/>
      <c r="I7" s="10"/>
      <c r="J7" s="22">
        <v>44501</v>
      </c>
      <c r="K7" s="23">
        <v>10</v>
      </c>
      <c r="L7" s="23"/>
      <c r="M7" s="29">
        <v>44317</v>
      </c>
      <c r="N7" s="28">
        <v>857.54</v>
      </c>
      <c r="O7" s="28">
        <v>837.26</v>
      </c>
      <c r="P7" s="28">
        <v>117164.75</v>
      </c>
      <c r="Q7" s="28">
        <v>54935.199999999997</v>
      </c>
      <c r="R7" s="28"/>
      <c r="S7" s="28"/>
      <c r="T7" s="91" t="e">
        <f t="shared" si="0"/>
        <v>#DIV/0!</v>
      </c>
    </row>
    <row r="8" spans="2:20" ht="15" customHeight="1">
      <c r="B8" s="58"/>
      <c r="H8" s="59"/>
      <c r="I8" s="10"/>
      <c r="J8" s="22">
        <v>44531</v>
      </c>
      <c r="K8" s="23">
        <v>9</v>
      </c>
      <c r="L8" s="23"/>
      <c r="M8" s="29">
        <v>44348</v>
      </c>
      <c r="N8" s="28">
        <v>858.24</v>
      </c>
      <c r="O8" s="28">
        <v>838.37</v>
      </c>
      <c r="P8" s="28">
        <v>110948.17</v>
      </c>
      <c r="Q8" s="28">
        <v>52005.63</v>
      </c>
      <c r="R8" s="28"/>
      <c r="S8" s="28"/>
      <c r="T8" s="91" t="e">
        <f t="shared" si="0"/>
        <v>#DIV/0!</v>
      </c>
    </row>
    <row r="9" spans="2:20" ht="15" customHeight="1">
      <c r="B9" s="58"/>
      <c r="H9" s="59"/>
      <c r="I9" s="10"/>
      <c r="J9" s="22">
        <v>44562</v>
      </c>
      <c r="K9" s="23">
        <v>6</v>
      </c>
      <c r="L9" s="23"/>
      <c r="M9" s="29">
        <v>44378</v>
      </c>
      <c r="N9" s="28">
        <v>870.23</v>
      </c>
      <c r="O9" s="28">
        <v>841.18</v>
      </c>
      <c r="P9" s="28">
        <v>118058.39</v>
      </c>
      <c r="Q9" s="28">
        <v>57124.6</v>
      </c>
      <c r="R9" s="28"/>
      <c r="S9" s="28"/>
      <c r="T9" s="91" t="e">
        <f t="shared" si="0"/>
        <v>#DIV/0!</v>
      </c>
    </row>
    <row r="10" spans="2:20" ht="15" customHeight="1">
      <c r="B10" s="58"/>
      <c r="H10" s="59"/>
      <c r="I10" s="10"/>
      <c r="J10" s="22">
        <v>44593</v>
      </c>
      <c r="K10" s="23">
        <v>7</v>
      </c>
      <c r="L10" s="23"/>
      <c r="M10" s="29">
        <v>44409</v>
      </c>
      <c r="N10" s="28">
        <v>896.02</v>
      </c>
      <c r="O10" s="28">
        <v>845.52</v>
      </c>
      <c r="P10" s="28">
        <v>116062.08</v>
      </c>
      <c r="Q10" s="28">
        <v>56442.62</v>
      </c>
      <c r="R10" s="28"/>
      <c r="S10" s="28"/>
      <c r="T10" s="91" t="e">
        <f t="shared" si="0"/>
        <v>#DIV/0!</v>
      </c>
    </row>
    <row r="11" spans="2:20" ht="15" customHeight="1">
      <c r="B11" s="58"/>
      <c r="H11" s="59"/>
      <c r="I11" s="10"/>
      <c r="J11" s="22">
        <v>44621</v>
      </c>
      <c r="K11" s="23">
        <v>10</v>
      </c>
      <c r="L11" s="23"/>
      <c r="M11" s="29">
        <v>44440</v>
      </c>
      <c r="N11" s="28">
        <v>973.75</v>
      </c>
      <c r="O11" s="28">
        <v>844.49</v>
      </c>
      <c r="P11" s="28">
        <v>116161.65</v>
      </c>
      <c r="Q11" s="28">
        <v>62257.55</v>
      </c>
      <c r="R11" s="28"/>
      <c r="S11" s="28"/>
      <c r="T11" s="91" t="e">
        <f t="shared" si="0"/>
        <v>#DIV/0!</v>
      </c>
    </row>
    <row r="12" spans="2:20" ht="15" customHeight="1">
      <c r="B12" s="58"/>
      <c r="H12" s="59"/>
      <c r="I12" s="10"/>
      <c r="J12" s="22">
        <v>44652</v>
      </c>
      <c r="K12" s="23">
        <v>7</v>
      </c>
      <c r="L12" s="23"/>
      <c r="M12" s="29">
        <v>44470</v>
      </c>
      <c r="N12" s="28">
        <v>973.75</v>
      </c>
      <c r="O12" s="28">
        <v>854.72</v>
      </c>
      <c r="P12" s="28">
        <v>117438.17</v>
      </c>
      <c r="Q12" s="28">
        <v>53505.75</v>
      </c>
      <c r="R12" s="28"/>
      <c r="S12" s="28"/>
      <c r="T12" s="91" t="e">
        <f t="shared" si="0"/>
        <v>#DIV/0!</v>
      </c>
    </row>
    <row r="13" spans="2:20" ht="15" customHeight="1">
      <c r="B13" s="58"/>
      <c r="H13" s="59"/>
      <c r="I13" s="10"/>
      <c r="J13" s="22">
        <v>44682</v>
      </c>
      <c r="K13" s="23">
        <v>9</v>
      </c>
      <c r="L13" s="23"/>
      <c r="M13" s="29">
        <v>44501</v>
      </c>
      <c r="N13" s="28">
        <v>973.75</v>
      </c>
      <c r="O13" s="28">
        <v>863.86</v>
      </c>
      <c r="P13" s="28">
        <v>119476.65</v>
      </c>
      <c r="Q13" s="28">
        <v>56221.59</v>
      </c>
      <c r="R13" s="28"/>
      <c r="S13" s="28"/>
      <c r="T13" s="91" t="e">
        <f t="shared" si="0"/>
        <v>#DIV/0!</v>
      </c>
    </row>
    <row r="14" spans="2:20" ht="15" customHeight="1">
      <c r="B14" s="58"/>
      <c r="H14" s="59"/>
      <c r="I14" s="10"/>
      <c r="J14" s="22">
        <v>44713</v>
      </c>
      <c r="K14" s="23">
        <v>16</v>
      </c>
      <c r="L14" s="23"/>
      <c r="M14" s="29">
        <v>44531</v>
      </c>
      <c r="N14" s="28">
        <v>973.75</v>
      </c>
      <c r="O14" s="28">
        <v>871.15</v>
      </c>
      <c r="P14" s="28">
        <v>106984.19</v>
      </c>
      <c r="Q14" s="28">
        <v>52482.69</v>
      </c>
      <c r="R14" s="28"/>
      <c r="S14" s="28"/>
      <c r="T14" s="91" t="e">
        <f t="shared" si="0"/>
        <v>#DIV/0!</v>
      </c>
    </row>
    <row r="15" spans="2:20" ht="15.75">
      <c r="B15" s="58"/>
      <c r="G15" s="112" t="s">
        <v>55</v>
      </c>
      <c r="H15" s="113"/>
      <c r="I15" s="9"/>
      <c r="J15" s="22">
        <v>44743</v>
      </c>
      <c r="K15" s="23">
        <v>14</v>
      </c>
      <c r="L15" s="23"/>
      <c r="M15" s="29">
        <v>44562</v>
      </c>
      <c r="N15" s="28">
        <v>998.75</v>
      </c>
      <c r="O15" s="28">
        <v>875.91</v>
      </c>
      <c r="P15" s="28">
        <v>114324.64</v>
      </c>
      <c r="Q15" s="28">
        <v>49607.38</v>
      </c>
      <c r="R15" s="28"/>
      <c r="S15" s="28"/>
      <c r="T15" s="91" t="e">
        <f t="shared" si="0"/>
        <v>#DIV/0!</v>
      </c>
    </row>
    <row r="16" spans="2:20">
      <c r="B16" s="58"/>
      <c r="G16" s="75">
        <f>(DATE(YEAR(Occupancy!$F$1),MONTH(Occupancy!$F$1),1))</f>
        <v>45870</v>
      </c>
      <c r="H16" s="76">
        <f>VLOOKUP(DATE(YEAR(Occupancy!$F$1),MONTH(Occupancy!$F$1), 1),Financial!$J$3:$L$250,2,)</f>
        <v>14</v>
      </c>
      <c r="I16" s="9"/>
      <c r="J16" s="22">
        <v>44774</v>
      </c>
      <c r="K16" s="23">
        <v>13</v>
      </c>
      <c r="L16" s="23"/>
      <c r="M16" s="29">
        <v>44593</v>
      </c>
      <c r="N16" s="28">
        <v>1023.75</v>
      </c>
      <c r="O16" s="28">
        <v>894.52</v>
      </c>
      <c r="P16" s="28">
        <v>119896.98</v>
      </c>
      <c r="Q16" s="28">
        <v>58115.07</v>
      </c>
      <c r="R16" s="28"/>
      <c r="S16" s="28"/>
      <c r="T16" s="91" t="e">
        <f t="shared" si="0"/>
        <v>#DIV/0!</v>
      </c>
    </row>
    <row r="17" spans="2:20">
      <c r="B17" s="58"/>
      <c r="E17" s="77">
        <v>0.9375</v>
      </c>
      <c r="F17" s="77">
        <v>0.98440000000000005</v>
      </c>
      <c r="G17" s="75">
        <f t="shared" ref="G17:G27" si="1">(DATE(YEAR(G16),MONTH(G16)+1,1))</f>
        <v>45901</v>
      </c>
      <c r="H17" s="76">
        <f>VLOOKUP(G17,Financial!$J$3:$L$250,2,)</f>
        <v>9</v>
      </c>
      <c r="I17" s="9"/>
      <c r="J17" s="22">
        <v>44805</v>
      </c>
      <c r="K17" s="23">
        <v>6</v>
      </c>
      <c r="M17" s="29">
        <v>44621</v>
      </c>
      <c r="N17" s="28">
        <v>1073.75</v>
      </c>
      <c r="O17" s="28">
        <v>894.57</v>
      </c>
      <c r="P17" s="28">
        <v>122016</v>
      </c>
      <c r="Q17" s="28">
        <v>53142.86</v>
      </c>
      <c r="R17" s="28"/>
      <c r="S17" s="28"/>
      <c r="T17" s="91" t="e">
        <f t="shared" si="0"/>
        <v>#DIV/0!</v>
      </c>
    </row>
    <row r="18" spans="2:20">
      <c r="B18" s="58"/>
      <c r="G18" s="75">
        <f t="shared" si="1"/>
        <v>45931</v>
      </c>
      <c r="H18" s="76">
        <f>VLOOKUP(G18,Financial!$J$3:$L$250,2,)</f>
        <v>3</v>
      </c>
      <c r="I18" s="9"/>
      <c r="J18" s="22">
        <v>44835</v>
      </c>
      <c r="K18" s="23">
        <v>11</v>
      </c>
      <c r="M18" s="29">
        <v>44652</v>
      </c>
      <c r="N18" s="28">
        <v>1075.1199999999999</v>
      </c>
      <c r="O18" s="28">
        <v>921.03</v>
      </c>
      <c r="P18" s="28">
        <v>111626.8</v>
      </c>
      <c r="Q18" s="28">
        <v>54273.27</v>
      </c>
      <c r="R18" s="28"/>
      <c r="S18" s="28"/>
      <c r="T18" s="91" t="e">
        <f t="shared" si="0"/>
        <v>#DIV/0!</v>
      </c>
    </row>
    <row r="19" spans="2:20">
      <c r="B19" s="58"/>
      <c r="G19" s="75">
        <f t="shared" si="1"/>
        <v>45962</v>
      </c>
      <c r="H19" s="76">
        <f>VLOOKUP(G19,Financial!$J$3:$L$250,2,)</f>
        <v>4</v>
      </c>
      <c r="I19" s="9"/>
      <c r="J19" s="22">
        <v>3</v>
      </c>
      <c r="K19" s="23">
        <v>12</v>
      </c>
      <c r="M19" s="29">
        <v>44682</v>
      </c>
      <c r="N19" s="28">
        <v>1075.31</v>
      </c>
      <c r="O19" s="28">
        <v>944.11</v>
      </c>
      <c r="P19" s="28">
        <v>130674.68</v>
      </c>
      <c r="Q19" s="28">
        <v>52748.959999999999</v>
      </c>
      <c r="R19" s="28"/>
      <c r="S19" s="28"/>
      <c r="T19" s="91" t="e">
        <f t="shared" si="0"/>
        <v>#DIV/0!</v>
      </c>
    </row>
    <row r="20" spans="2:20">
      <c r="B20" s="58"/>
      <c r="G20" s="75">
        <f t="shared" si="1"/>
        <v>45992</v>
      </c>
      <c r="H20" s="76">
        <f>VLOOKUP(G20,Financial!$J$3:$L$250,2,)</f>
        <v>10</v>
      </c>
      <c r="I20" s="9"/>
      <c r="J20" s="22">
        <v>44896</v>
      </c>
      <c r="K20" s="23">
        <v>11</v>
      </c>
      <c r="M20" s="29">
        <v>44713</v>
      </c>
      <c r="N20" s="28">
        <v>1075.31</v>
      </c>
      <c r="O20" s="28">
        <v>958.32</v>
      </c>
      <c r="P20" s="28">
        <v>133947.12</v>
      </c>
      <c r="Q20" s="28">
        <v>65476.95</v>
      </c>
      <c r="R20" s="28"/>
      <c r="S20" s="28"/>
      <c r="T20" s="91" t="e">
        <f t="shared" si="0"/>
        <v>#DIV/0!</v>
      </c>
    </row>
    <row r="21" spans="2:20">
      <c r="B21" s="78"/>
      <c r="G21" s="75">
        <f t="shared" si="1"/>
        <v>46023</v>
      </c>
      <c r="H21" s="76">
        <f>VLOOKUP(G21,Financial!$J$3:$L$250,2,)</f>
        <v>8</v>
      </c>
      <c r="I21" s="9"/>
      <c r="J21" s="22">
        <v>44927</v>
      </c>
      <c r="K21" s="23">
        <v>2</v>
      </c>
      <c r="M21" s="29">
        <v>44743</v>
      </c>
      <c r="N21" s="28">
        <v>1075.31</v>
      </c>
      <c r="O21" s="28">
        <v>987.14</v>
      </c>
      <c r="P21" s="28">
        <v>130012.77</v>
      </c>
      <c r="Q21" s="28">
        <v>61911.99</v>
      </c>
      <c r="R21" s="28"/>
      <c r="S21" s="28"/>
      <c r="T21" s="91" t="e">
        <f t="shared" si="0"/>
        <v>#DIV/0!</v>
      </c>
    </row>
    <row r="22" spans="2:20">
      <c r="B22" s="78"/>
      <c r="G22" s="75">
        <f t="shared" si="1"/>
        <v>46054</v>
      </c>
      <c r="H22" s="76">
        <v>3</v>
      </c>
      <c r="I22" s="9"/>
      <c r="J22" s="22">
        <v>1</v>
      </c>
      <c r="K22" s="23">
        <v>1</v>
      </c>
      <c r="L22" s="36"/>
      <c r="M22" s="29">
        <v>44774</v>
      </c>
      <c r="N22" s="28">
        <v>1125.31</v>
      </c>
      <c r="O22" s="28">
        <v>1002.77</v>
      </c>
      <c r="P22" s="28">
        <v>130019.34</v>
      </c>
      <c r="Q22" s="28">
        <v>61705.7</v>
      </c>
      <c r="R22" s="28"/>
      <c r="S22" s="28"/>
      <c r="T22" s="91" t="e">
        <f t="shared" si="0"/>
        <v>#DIV/0!</v>
      </c>
    </row>
    <row r="23" spans="2:20">
      <c r="B23" s="78"/>
      <c r="G23" s="75">
        <f t="shared" si="1"/>
        <v>46082</v>
      </c>
      <c r="H23" s="76">
        <v>0</v>
      </c>
      <c r="I23" s="9"/>
      <c r="J23" s="22">
        <v>44986</v>
      </c>
      <c r="K23" s="23">
        <v>0</v>
      </c>
      <c r="L23" s="36"/>
      <c r="M23" s="29">
        <v>44805</v>
      </c>
      <c r="N23" s="28">
        <v>1125.31</v>
      </c>
      <c r="O23" s="28">
        <v>1017.64</v>
      </c>
      <c r="P23" s="28">
        <v>134767.71</v>
      </c>
      <c r="Q23" s="28">
        <v>58368.66</v>
      </c>
      <c r="R23" s="28"/>
      <c r="S23" s="28"/>
      <c r="T23" s="91" t="e">
        <f t="shared" si="0"/>
        <v>#DIV/0!</v>
      </c>
    </row>
    <row r="24" spans="2:20">
      <c r="B24" s="78"/>
      <c r="G24" s="75">
        <f t="shared" si="1"/>
        <v>46113</v>
      </c>
      <c r="H24" s="76">
        <v>2</v>
      </c>
      <c r="I24" s="9"/>
      <c r="J24" s="22">
        <v>45017</v>
      </c>
      <c r="K24" s="23">
        <v>5</v>
      </c>
      <c r="L24" s="36"/>
      <c r="M24" s="29">
        <v>44835</v>
      </c>
      <c r="N24" s="28">
        <v>1176.28</v>
      </c>
      <c r="O24" s="28">
        <v>1035.28</v>
      </c>
      <c r="P24" s="28">
        <v>138080.42000000001</v>
      </c>
      <c r="Q24" s="28">
        <v>69444.31</v>
      </c>
      <c r="R24" s="28"/>
      <c r="S24" s="28"/>
      <c r="T24" s="91" t="e">
        <f t="shared" si="0"/>
        <v>#DIV/0!</v>
      </c>
    </row>
    <row r="25" spans="2:20">
      <c r="B25" s="78"/>
      <c r="G25" s="75">
        <f t="shared" si="1"/>
        <v>46143</v>
      </c>
      <c r="H25" s="76">
        <v>1</v>
      </c>
      <c r="I25" s="9"/>
      <c r="J25" s="22">
        <v>45047</v>
      </c>
      <c r="K25" s="23">
        <v>12</v>
      </c>
      <c r="L25" s="36"/>
      <c r="M25" s="29">
        <v>44866</v>
      </c>
      <c r="N25" s="28">
        <v>1176.28</v>
      </c>
      <c r="O25" s="28">
        <v>1060.99</v>
      </c>
      <c r="P25" s="28">
        <v>139327.23000000001</v>
      </c>
      <c r="Q25" s="28">
        <v>64249.97</v>
      </c>
      <c r="R25" s="28"/>
      <c r="S25" s="28"/>
      <c r="T25" s="91" t="e">
        <f t="shared" si="0"/>
        <v>#DIV/0!</v>
      </c>
    </row>
    <row r="26" spans="2:20">
      <c r="B26" s="78"/>
      <c r="G26" s="75">
        <f t="shared" si="1"/>
        <v>46174</v>
      </c>
      <c r="H26" s="76">
        <f>VLOOKUP(G26,Financial!$J$3:$L$250,2,)</f>
        <v>19</v>
      </c>
      <c r="I26" s="9"/>
      <c r="J26" s="22">
        <v>45078</v>
      </c>
      <c r="K26" s="23">
        <v>3</v>
      </c>
      <c r="L26" s="36"/>
      <c r="M26" s="29">
        <v>44896</v>
      </c>
      <c r="N26" s="28">
        <v>1176.28</v>
      </c>
      <c r="O26" s="28">
        <v>1073.71</v>
      </c>
      <c r="P26" s="28">
        <v>143593.66</v>
      </c>
      <c r="Q26" s="28">
        <v>67423.14</v>
      </c>
      <c r="R26" s="28"/>
      <c r="S26" s="28"/>
      <c r="T26" s="91" t="e">
        <f t="shared" si="0"/>
        <v>#DIV/0!</v>
      </c>
    </row>
    <row r="27" spans="2:20">
      <c r="B27" s="78"/>
      <c r="G27" s="75">
        <f t="shared" si="1"/>
        <v>46204</v>
      </c>
      <c r="H27" s="76">
        <f>VLOOKUP(G27,Financial!$J$3:$L$250,2,)</f>
        <v>14</v>
      </c>
      <c r="I27" s="9"/>
      <c r="J27" s="22">
        <v>45108</v>
      </c>
      <c r="K27" s="23">
        <v>4</v>
      </c>
      <c r="M27" s="29">
        <v>44927</v>
      </c>
      <c r="N27" s="28">
        <v>1176.28</v>
      </c>
      <c r="O27" s="28">
        <v>1080.2</v>
      </c>
      <c r="P27" s="28">
        <v>135901.62</v>
      </c>
      <c r="Q27" s="28">
        <v>72430.990000000005</v>
      </c>
      <c r="R27" s="28"/>
      <c r="S27" s="28"/>
      <c r="T27" s="91" t="e">
        <f>(S27-R27)/S27</f>
        <v>#DIV/0!</v>
      </c>
    </row>
    <row r="28" spans="2:20" ht="18">
      <c r="B28" s="79" t="s">
        <v>56</v>
      </c>
      <c r="C28" s="80" t="s">
        <v>57</v>
      </c>
      <c r="D28" s="80" t="s">
        <v>58</v>
      </c>
      <c r="E28" s="80" t="s">
        <v>91</v>
      </c>
      <c r="F28" s="80" t="s">
        <v>90</v>
      </c>
      <c r="G28" s="112" t="s">
        <v>59</v>
      </c>
      <c r="H28" s="113"/>
      <c r="I28" s="9"/>
      <c r="J28" s="22">
        <v>45139</v>
      </c>
      <c r="K28" s="23">
        <v>4</v>
      </c>
      <c r="M28" s="29">
        <v>44958</v>
      </c>
      <c r="N28" s="28">
        <v>1101.28</v>
      </c>
      <c r="O28" s="28">
        <v>1089.75</v>
      </c>
      <c r="P28" s="28">
        <v>135577.07999999999</v>
      </c>
      <c r="Q28" s="28">
        <v>79445.740000000005</v>
      </c>
      <c r="R28" s="28"/>
      <c r="S28" s="28"/>
      <c r="T28" s="91" t="e">
        <f t="shared" si="0"/>
        <v>#DIV/0!</v>
      </c>
    </row>
    <row r="29" spans="2:20">
      <c r="B29" s="81" t="s">
        <v>60</v>
      </c>
      <c r="C29" s="98">
        <v>22</v>
      </c>
      <c r="D29" s="98">
        <v>22</v>
      </c>
      <c r="E29" s="98">
        <v>28</v>
      </c>
      <c r="F29" s="98">
        <v>123</v>
      </c>
      <c r="G29" s="117"/>
      <c r="H29" s="118"/>
      <c r="I29" s="9"/>
      <c r="J29" s="22">
        <v>45170</v>
      </c>
      <c r="K29" s="23">
        <v>3</v>
      </c>
      <c r="M29" s="29">
        <v>44986</v>
      </c>
      <c r="N29" s="28">
        <v>1106.05</v>
      </c>
      <c r="O29" s="28">
        <v>1100.23</v>
      </c>
      <c r="P29" s="28">
        <v>156151.72</v>
      </c>
      <c r="Q29" s="28">
        <v>68216.05</v>
      </c>
      <c r="R29" s="28"/>
      <c r="S29" s="28"/>
      <c r="T29" s="91" t="e">
        <f t="shared" si="0"/>
        <v>#DIV/0!</v>
      </c>
    </row>
    <row r="30" spans="2:20">
      <c r="B30" s="81" t="s">
        <v>61</v>
      </c>
      <c r="C30" s="98">
        <v>5</v>
      </c>
      <c r="D30" s="98">
        <v>7</v>
      </c>
      <c r="E30" s="98">
        <v>7</v>
      </c>
      <c r="F30" s="98">
        <v>29</v>
      </c>
      <c r="G30" s="117"/>
      <c r="H30" s="118"/>
      <c r="I30" s="9"/>
      <c r="J30" s="22">
        <v>45200</v>
      </c>
      <c r="K30" s="23">
        <v>9</v>
      </c>
      <c r="L30" s="23"/>
      <c r="M30" s="29">
        <v>45017</v>
      </c>
      <c r="N30" s="28">
        <v>1107.22</v>
      </c>
      <c r="O30" s="28">
        <v>1103.6099999999999</v>
      </c>
      <c r="P30" s="28">
        <v>139617.38</v>
      </c>
      <c r="Q30" s="28">
        <v>71461.759999999995</v>
      </c>
      <c r="R30" s="28"/>
      <c r="S30" s="28"/>
      <c r="T30" s="91" t="e">
        <f t="shared" si="0"/>
        <v>#DIV/0!</v>
      </c>
    </row>
    <row r="31" spans="2:20">
      <c r="B31" s="81" t="s">
        <v>62</v>
      </c>
      <c r="C31" s="98">
        <v>3</v>
      </c>
      <c r="D31" s="98">
        <v>2</v>
      </c>
      <c r="E31" s="98">
        <v>4</v>
      </c>
      <c r="F31" s="98">
        <v>9</v>
      </c>
      <c r="G31" s="117"/>
      <c r="H31" s="118"/>
      <c r="I31" s="9"/>
      <c r="J31" s="22">
        <v>45231</v>
      </c>
      <c r="K31" s="23">
        <v>5</v>
      </c>
      <c r="L31" s="23"/>
      <c r="M31" s="29">
        <v>45047</v>
      </c>
      <c r="N31" s="28">
        <v>1107.22</v>
      </c>
      <c r="O31" s="28">
        <v>1108.6300000000001</v>
      </c>
      <c r="P31" s="28">
        <v>137090.51</v>
      </c>
      <c r="Q31" s="28">
        <v>77329.5</v>
      </c>
      <c r="R31" s="28">
        <f>0.0339*S31</f>
        <v>4647.3849</v>
      </c>
      <c r="S31" s="28">
        <v>137091</v>
      </c>
      <c r="T31" s="91">
        <f t="shared" si="0"/>
        <v>0.96609999999999996</v>
      </c>
    </row>
    <row r="32" spans="2:20">
      <c r="B32" s="81" t="s">
        <v>63</v>
      </c>
      <c r="C32" s="98">
        <v>1</v>
      </c>
      <c r="D32" s="98">
        <v>3</v>
      </c>
      <c r="E32" s="98">
        <v>1</v>
      </c>
      <c r="F32" s="98">
        <v>7</v>
      </c>
      <c r="G32" s="117"/>
      <c r="H32" s="118"/>
      <c r="I32" s="9"/>
      <c r="J32" s="22">
        <v>45261</v>
      </c>
      <c r="K32" s="23">
        <v>4</v>
      </c>
      <c r="L32" s="23"/>
      <c r="M32" s="29">
        <v>45078</v>
      </c>
      <c r="N32" s="28">
        <v>1107.22</v>
      </c>
      <c r="O32" s="28">
        <v>1102.83</v>
      </c>
      <c r="P32" s="28">
        <v>135832.17000000001</v>
      </c>
      <c r="Q32" s="28">
        <v>84597.69</v>
      </c>
      <c r="R32" s="28">
        <f>0.0259*S32</f>
        <v>3518.0488</v>
      </c>
      <c r="S32" s="28">
        <v>135832</v>
      </c>
      <c r="T32" s="91">
        <f t="shared" si="0"/>
        <v>0.97410000000000008</v>
      </c>
    </row>
    <row r="33" spans="2:20">
      <c r="B33" s="81" t="s">
        <v>64</v>
      </c>
      <c r="C33" s="98">
        <v>0</v>
      </c>
      <c r="D33" s="98">
        <v>1</v>
      </c>
      <c r="E33" s="98">
        <v>0</v>
      </c>
      <c r="F33" s="98">
        <v>5</v>
      </c>
      <c r="G33" s="117"/>
      <c r="H33" s="118"/>
      <c r="I33" s="9"/>
      <c r="J33" s="22">
        <v>45292</v>
      </c>
      <c r="K33" s="23">
        <v>1</v>
      </c>
      <c r="L33" s="23"/>
      <c r="M33" s="29">
        <v>45108</v>
      </c>
      <c r="N33" s="28">
        <v>1110.1500000000001</v>
      </c>
      <c r="O33" s="28">
        <v>1114.4100000000001</v>
      </c>
      <c r="P33" s="28">
        <v>142399.03</v>
      </c>
      <c r="Q33" s="28">
        <v>96264.33</v>
      </c>
      <c r="R33" s="28">
        <f>0.025*S33</f>
        <v>3559.9750000000004</v>
      </c>
      <c r="S33" s="28">
        <v>142399</v>
      </c>
      <c r="T33" s="91">
        <f t="shared" si="0"/>
        <v>0.97499999999999998</v>
      </c>
    </row>
    <row r="34" spans="2:20" ht="14.65" thickBot="1">
      <c r="B34" s="82"/>
      <c r="C34" s="32"/>
      <c r="D34" s="32"/>
      <c r="E34" s="32"/>
      <c r="F34" s="32"/>
      <c r="G34" s="119"/>
      <c r="H34" s="120"/>
      <c r="I34" s="9"/>
      <c r="J34" s="22">
        <v>45323</v>
      </c>
      <c r="K34" s="23">
        <v>3</v>
      </c>
      <c r="L34" s="23"/>
      <c r="M34" s="29">
        <v>45139</v>
      </c>
      <c r="N34" s="28">
        <v>1110.1500000000001</v>
      </c>
      <c r="O34" s="28">
        <v>1118.17</v>
      </c>
      <c r="P34" s="28">
        <v>136892.04999999999</v>
      </c>
      <c r="Q34" s="28">
        <v>94773.3</v>
      </c>
      <c r="R34" s="28">
        <f>0.0314*S34</f>
        <v>4298.4087999999992</v>
      </c>
      <c r="S34" s="28">
        <v>136892</v>
      </c>
      <c r="T34" s="91">
        <f t="shared" si="0"/>
        <v>0.96860000000000002</v>
      </c>
    </row>
    <row r="35" spans="2:20" ht="18">
      <c r="B35" s="114" t="s">
        <v>65</v>
      </c>
      <c r="C35" s="115"/>
      <c r="D35" s="115"/>
      <c r="E35" s="115"/>
      <c r="F35" s="116"/>
      <c r="G35" s="121" t="s">
        <v>66</v>
      </c>
      <c r="H35" s="122"/>
      <c r="I35" s="9"/>
      <c r="J35" s="22">
        <v>45352</v>
      </c>
      <c r="K35" s="23">
        <v>7</v>
      </c>
      <c r="L35" s="23"/>
      <c r="M35" s="29">
        <v>45170</v>
      </c>
      <c r="N35" s="28">
        <v>1110.1500000000001</v>
      </c>
      <c r="O35" s="28">
        <v>1120.05</v>
      </c>
      <c r="P35" s="28">
        <v>143163.35</v>
      </c>
      <c r="Q35" s="28">
        <v>96255.94</v>
      </c>
      <c r="R35" s="28">
        <f>0.0374*S35</f>
        <v>5368.8074000000006</v>
      </c>
      <c r="S35" s="28">
        <v>143551</v>
      </c>
      <c r="T35" s="91">
        <f t="shared" si="0"/>
        <v>0.96260000000000001</v>
      </c>
    </row>
    <row r="36" spans="2:20">
      <c r="B36" s="82"/>
      <c r="C36" s="32"/>
      <c r="D36" s="32"/>
      <c r="E36" s="32"/>
      <c r="F36" s="32"/>
      <c r="G36" s="45" t="s">
        <v>67</v>
      </c>
      <c r="H36" s="44">
        <v>3624.1</v>
      </c>
      <c r="I36" s="9"/>
      <c r="J36" s="22">
        <v>45383</v>
      </c>
      <c r="K36" s="23">
        <v>1</v>
      </c>
      <c r="L36" s="23"/>
      <c r="M36" s="29">
        <v>45200</v>
      </c>
      <c r="N36" s="28">
        <v>1110.1500000000001</v>
      </c>
      <c r="O36" s="28">
        <v>1112.6500000000001</v>
      </c>
      <c r="P36" s="28">
        <v>145158.26999999999</v>
      </c>
      <c r="Q36" s="28">
        <v>85316.08</v>
      </c>
      <c r="R36" s="28">
        <f>0.0341*S36</f>
        <v>4949.8877999999995</v>
      </c>
      <c r="S36" s="28">
        <v>145158</v>
      </c>
      <c r="T36" s="91">
        <f t="shared" si="0"/>
        <v>0.96589999999999998</v>
      </c>
    </row>
    <row r="37" spans="2:20">
      <c r="B37" s="82"/>
      <c r="C37" s="32"/>
      <c r="D37" s="32"/>
      <c r="E37" s="32"/>
      <c r="F37" s="32"/>
      <c r="G37" s="45" t="s">
        <v>68</v>
      </c>
      <c r="H37" s="44">
        <v>0</v>
      </c>
      <c r="I37" s="9"/>
      <c r="J37" s="22">
        <v>45413</v>
      </c>
      <c r="K37" s="23">
        <v>1</v>
      </c>
      <c r="L37" s="23"/>
      <c r="M37" s="29">
        <v>45231</v>
      </c>
      <c r="N37" s="28">
        <v>1111.32</v>
      </c>
      <c r="O37" s="28">
        <v>1117.69</v>
      </c>
      <c r="P37" s="28">
        <v>144798.63</v>
      </c>
      <c r="Q37" s="28">
        <v>13950.96</v>
      </c>
      <c r="R37" s="28">
        <f>0.033*S37</f>
        <v>4778.3670000000002</v>
      </c>
      <c r="S37" s="28">
        <v>144799</v>
      </c>
      <c r="T37" s="91">
        <f t="shared" si="0"/>
        <v>0.96699999999999997</v>
      </c>
    </row>
    <row r="38" spans="2:20">
      <c r="B38" s="82"/>
      <c r="C38" s="32"/>
      <c r="D38" s="32"/>
      <c r="E38" s="32"/>
      <c r="F38" s="32"/>
      <c r="G38" s="45" t="s">
        <v>69</v>
      </c>
      <c r="H38" s="44">
        <v>0</v>
      </c>
      <c r="I38" s="9"/>
      <c r="J38" s="22">
        <v>45444</v>
      </c>
      <c r="K38" s="23">
        <v>7</v>
      </c>
      <c r="L38" s="23"/>
      <c r="M38" s="29">
        <v>45261</v>
      </c>
      <c r="N38" s="28">
        <v>1111.32</v>
      </c>
      <c r="O38" s="28">
        <v>1119.51</v>
      </c>
      <c r="P38" s="28">
        <v>162210.57999999999</v>
      </c>
      <c r="Q38" s="28">
        <v>3196.21</v>
      </c>
      <c r="R38" s="28">
        <f>0.0409*S38</f>
        <v>6634.4299000000001</v>
      </c>
      <c r="S38" s="28">
        <v>162211</v>
      </c>
      <c r="T38" s="91">
        <f t="shared" si="0"/>
        <v>0.95910000000000006</v>
      </c>
    </row>
    <row r="39" spans="2:20">
      <c r="B39" s="82"/>
      <c r="C39" s="32"/>
      <c r="D39" s="32"/>
      <c r="E39" s="32"/>
      <c r="F39" s="32"/>
      <c r="G39" s="45" t="s">
        <v>70</v>
      </c>
      <c r="H39" s="44">
        <v>0</v>
      </c>
      <c r="I39" s="9"/>
      <c r="J39" s="22">
        <v>45474</v>
      </c>
      <c r="K39" s="23">
        <v>7</v>
      </c>
      <c r="L39" s="23"/>
      <c r="M39" s="29">
        <v>45292</v>
      </c>
      <c r="N39" s="28">
        <v>1111.32</v>
      </c>
      <c r="O39" s="28">
        <v>1120.68</v>
      </c>
      <c r="P39" s="28">
        <v>137325.13</v>
      </c>
      <c r="Q39" s="28">
        <v>67220.539999999994</v>
      </c>
      <c r="R39" s="28">
        <f>0.0358*S39</f>
        <v>5155.5221999999994</v>
      </c>
      <c r="S39" s="28">
        <v>144009</v>
      </c>
      <c r="T39" s="91">
        <f t="shared" si="0"/>
        <v>0.96419999999999995</v>
      </c>
    </row>
    <row r="40" spans="2:20">
      <c r="B40" s="82"/>
      <c r="C40" s="32"/>
      <c r="D40" s="32"/>
      <c r="E40" s="32"/>
      <c r="F40" s="32"/>
      <c r="G40" s="45" t="s">
        <v>71</v>
      </c>
      <c r="H40" s="44">
        <v>-2614.62</v>
      </c>
      <c r="I40" s="9"/>
      <c r="J40" s="22">
        <v>45505</v>
      </c>
      <c r="K40" s="23">
        <v>7</v>
      </c>
      <c r="L40" s="23"/>
      <c r="M40" s="29">
        <v>45323</v>
      </c>
      <c r="N40" s="28">
        <v>1111.32</v>
      </c>
      <c r="O40" s="28">
        <v>1121.6500000000001</v>
      </c>
      <c r="P40" s="28">
        <v>139887.38</v>
      </c>
      <c r="Q40" s="28">
        <v>87847.35</v>
      </c>
      <c r="R40" s="28">
        <f>0.0565*S40</f>
        <v>8177.6405000000004</v>
      </c>
      <c r="S40" s="28">
        <v>144737</v>
      </c>
      <c r="T40" s="91">
        <f t="shared" si="0"/>
        <v>0.94349999999999989</v>
      </c>
    </row>
    <row r="41" spans="2:20">
      <c r="B41" s="82"/>
      <c r="C41" s="32"/>
      <c r="D41" s="32"/>
      <c r="E41" s="32"/>
      <c r="F41" s="32"/>
      <c r="G41" s="45" t="s">
        <v>72</v>
      </c>
      <c r="H41" s="44">
        <f>SUM(H36:H40)</f>
        <v>1009.48</v>
      </c>
      <c r="I41" s="9"/>
      <c r="J41" s="22">
        <v>45536</v>
      </c>
      <c r="K41" s="23">
        <v>6</v>
      </c>
      <c r="L41" s="23"/>
      <c r="M41" s="29">
        <v>45352</v>
      </c>
      <c r="N41" s="28">
        <v>1112.5</v>
      </c>
      <c r="O41" s="28">
        <v>1121.4000000000001</v>
      </c>
      <c r="P41" s="28">
        <v>139640.60999999999</v>
      </c>
      <c r="Q41" s="28">
        <v>71653.210000000006</v>
      </c>
      <c r="R41" s="28">
        <f>0.0309*S41</f>
        <v>4487.7305999999999</v>
      </c>
      <c r="S41" s="28">
        <v>145234</v>
      </c>
      <c r="T41" s="91">
        <f t="shared" si="0"/>
        <v>0.96909999999999996</v>
      </c>
    </row>
    <row r="42" spans="2:20">
      <c r="B42" s="82"/>
      <c r="C42" s="32"/>
      <c r="D42" s="32"/>
      <c r="E42" s="32"/>
      <c r="F42" s="32"/>
      <c r="G42" s="32"/>
      <c r="H42" s="32"/>
      <c r="I42" s="9"/>
      <c r="J42" s="22">
        <v>45566</v>
      </c>
      <c r="K42" s="23">
        <v>2</v>
      </c>
      <c r="L42" s="23"/>
      <c r="M42" s="29">
        <v>45383</v>
      </c>
      <c r="N42" s="28">
        <v>1137.5</v>
      </c>
      <c r="O42" s="28">
        <v>1121.53</v>
      </c>
      <c r="P42" s="28">
        <v>144629.25</v>
      </c>
      <c r="Q42" s="28">
        <v>76245.31</v>
      </c>
      <c r="R42" s="28">
        <v>2119.3000000000002</v>
      </c>
      <c r="S42" s="28">
        <f>144629.25+2637.16</f>
        <v>147266.41</v>
      </c>
      <c r="T42" s="91">
        <f t="shared" si="0"/>
        <v>0.98560907405836817</v>
      </c>
    </row>
    <row r="43" spans="2:20">
      <c r="B43" s="82"/>
      <c r="C43" s="32"/>
      <c r="D43" s="32"/>
      <c r="E43" s="32"/>
      <c r="F43" s="32"/>
      <c r="G43" s="32"/>
      <c r="H43" s="32"/>
      <c r="I43" s="9"/>
      <c r="J43" s="22">
        <v>45597</v>
      </c>
      <c r="K43" s="23">
        <v>4</v>
      </c>
      <c r="L43" s="23"/>
      <c r="M43" s="29">
        <v>45413</v>
      </c>
      <c r="N43" s="28">
        <v>1162.5</v>
      </c>
      <c r="O43" s="28">
        <v>1126.19</v>
      </c>
      <c r="P43" s="28">
        <v>140773.54</v>
      </c>
      <c r="Q43" s="28">
        <v>93810</v>
      </c>
      <c r="R43" s="28">
        <v>2562.64</v>
      </c>
      <c r="S43" s="28">
        <f>140833.54+4871.82</f>
        <v>145705.36000000002</v>
      </c>
      <c r="T43" s="91">
        <f t="shared" si="0"/>
        <v>0.98241217756162147</v>
      </c>
    </row>
    <row r="44" spans="2:20">
      <c r="B44" s="82"/>
      <c r="C44" s="32"/>
      <c r="D44" s="32"/>
      <c r="E44" s="32"/>
      <c r="F44" s="32"/>
      <c r="G44" s="45"/>
      <c r="H44" s="87"/>
      <c r="I44" s="9"/>
      <c r="J44" s="22">
        <v>45627</v>
      </c>
      <c r="K44" s="23">
        <v>9</v>
      </c>
      <c r="L44" s="23"/>
      <c r="M44" s="29">
        <v>45444</v>
      </c>
      <c r="N44" s="28">
        <v>1162.5</v>
      </c>
      <c r="O44" s="28">
        <v>1125.99</v>
      </c>
      <c r="P44" s="28">
        <v>144545.13</v>
      </c>
      <c r="Q44" s="28">
        <v>87679.72</v>
      </c>
      <c r="R44" s="28">
        <v>6630.69</v>
      </c>
      <c r="S44" s="28">
        <f>144545.13+2469.97</f>
        <v>147015.1</v>
      </c>
      <c r="T44" s="91">
        <f t="shared" si="0"/>
        <v>0.95489789824310567</v>
      </c>
    </row>
    <row r="45" spans="2:20" ht="18">
      <c r="B45" s="83" t="s">
        <v>73</v>
      </c>
      <c r="C45" s="80" t="s">
        <v>57</v>
      </c>
      <c r="D45" s="80" t="s">
        <v>58</v>
      </c>
      <c r="E45" s="80" t="s">
        <v>74</v>
      </c>
      <c r="F45" s="97" t="s">
        <v>75</v>
      </c>
      <c r="G45" s="112" t="s">
        <v>76</v>
      </c>
      <c r="H45" s="113"/>
      <c r="I45" s="9"/>
      <c r="J45" s="22">
        <v>45658</v>
      </c>
      <c r="K45" s="23">
        <v>3</v>
      </c>
      <c r="L45" s="23"/>
      <c r="M45" s="29">
        <v>45474</v>
      </c>
      <c r="N45" s="28">
        <v>1187.5</v>
      </c>
      <c r="O45" s="28">
        <v>1127.17</v>
      </c>
      <c r="P45" s="28">
        <v>154977.51999999999</v>
      </c>
      <c r="Q45" s="28">
        <v>88890.78</v>
      </c>
      <c r="R45" s="28">
        <v>7353.33</v>
      </c>
      <c r="S45" s="28">
        <v>154977.51999999999</v>
      </c>
      <c r="T45" s="91">
        <f>(S45-R45)/S45</f>
        <v>0.95255227984032786</v>
      </c>
    </row>
    <row r="46" spans="2:20">
      <c r="B46" s="81" t="s">
        <v>77</v>
      </c>
      <c r="C46" s="32">
        <v>6</v>
      </c>
      <c r="D46" s="32">
        <v>7</v>
      </c>
      <c r="E46" s="32">
        <v>10</v>
      </c>
      <c r="F46" s="32">
        <v>10</v>
      </c>
      <c r="G46" s="25" t="s">
        <v>78</v>
      </c>
      <c r="H46" s="85">
        <v>2</v>
      </c>
      <c r="I46" s="9"/>
      <c r="J46" s="22">
        <v>45689</v>
      </c>
      <c r="K46" s="23">
        <v>1</v>
      </c>
      <c r="L46" s="23"/>
      <c r="M46" s="29">
        <v>45505</v>
      </c>
      <c r="N46" s="28">
        <v>1187.5</v>
      </c>
      <c r="O46" s="28">
        <v>1129.45</v>
      </c>
      <c r="P46" s="28">
        <v>144790.70000000001</v>
      </c>
      <c r="Q46" s="28">
        <v>86942</v>
      </c>
      <c r="R46" s="28">
        <v>3958.85</v>
      </c>
      <c r="S46" s="28">
        <f>144790.6+1450.86</f>
        <v>146241.46</v>
      </c>
      <c r="T46" s="91">
        <f>(S46-R46)/S46</f>
        <v>0.9729293594306293</v>
      </c>
    </row>
    <row r="47" spans="2:20">
      <c r="B47" s="81" t="s">
        <v>79</v>
      </c>
      <c r="C47" s="32">
        <v>18</v>
      </c>
      <c r="D47" s="32">
        <v>15</v>
      </c>
      <c r="E47" s="32">
        <v>10</v>
      </c>
      <c r="F47" s="32">
        <v>10</v>
      </c>
      <c r="G47" s="25" t="s">
        <v>80</v>
      </c>
      <c r="H47" s="85">
        <v>0</v>
      </c>
      <c r="I47" s="9"/>
      <c r="J47" s="22">
        <v>45717</v>
      </c>
      <c r="K47" s="23">
        <v>11</v>
      </c>
      <c r="L47" s="23"/>
      <c r="M47" s="29">
        <v>45536</v>
      </c>
      <c r="N47" s="28">
        <v>1187.5</v>
      </c>
      <c r="O47" s="28">
        <v>1134.82</v>
      </c>
      <c r="P47" s="28">
        <v>147743.35999999999</v>
      </c>
      <c r="Q47" s="28">
        <v>57359.45</v>
      </c>
      <c r="R47" s="28">
        <v>5808.59</v>
      </c>
      <c r="S47" s="28">
        <v>151954.14000000001</v>
      </c>
      <c r="T47" s="91">
        <f t="shared" si="0"/>
        <v>0.96177405893646595</v>
      </c>
    </row>
    <row r="48" spans="2:20">
      <c r="B48" s="81"/>
      <c r="C48" s="32"/>
      <c r="D48" s="32"/>
      <c r="E48" s="32"/>
      <c r="F48" s="43"/>
      <c r="G48" s="25" t="s">
        <v>81</v>
      </c>
      <c r="H48" s="85">
        <v>3</v>
      </c>
      <c r="I48" s="9" t="str">
        <f>IF(H57=0,"",INT(H57))</f>
        <v/>
      </c>
      <c r="J48" s="22">
        <v>45748</v>
      </c>
      <c r="K48" s="23">
        <v>5</v>
      </c>
      <c r="L48" s="23"/>
      <c r="M48" s="29">
        <v>45566</v>
      </c>
      <c r="N48" s="28">
        <v>1187.5</v>
      </c>
      <c r="O48" s="28">
        <v>1139.9000000000001</v>
      </c>
      <c r="P48" s="28">
        <v>141423.85</v>
      </c>
      <c r="Q48" s="28">
        <v>39835.019999999997</v>
      </c>
      <c r="R48" s="28">
        <v>194.99</v>
      </c>
      <c r="S48" s="28">
        <v>133561.5</v>
      </c>
      <c r="T48" s="91">
        <f t="shared" si="0"/>
        <v>0.99854007329956618</v>
      </c>
    </row>
    <row r="49" spans="2:20">
      <c r="B49" s="89" t="s">
        <v>82</v>
      </c>
      <c r="C49" s="110"/>
      <c r="D49" s="110"/>
      <c r="E49" s="110"/>
      <c r="F49" s="110"/>
      <c r="G49" s="110"/>
      <c r="H49" s="111"/>
      <c r="I49" s="9" t="str">
        <f>IF(H58=0,"",INT(H58))</f>
        <v/>
      </c>
      <c r="J49" s="22">
        <v>45778</v>
      </c>
      <c r="K49" s="23">
        <v>6</v>
      </c>
      <c r="L49" s="23"/>
      <c r="M49" s="29">
        <v>45597</v>
      </c>
      <c r="N49" s="28">
        <v>1187.5</v>
      </c>
      <c r="O49" s="28">
        <v>1143.08</v>
      </c>
      <c r="P49" s="28">
        <v>148348.92000000001</v>
      </c>
      <c r="Q49" s="28">
        <v>45164.51</v>
      </c>
      <c r="R49" s="28">
        <v>3558.63</v>
      </c>
      <c r="S49" s="28">
        <v>148348.92000000001</v>
      </c>
      <c r="T49" s="91">
        <f t="shared" si="0"/>
        <v>0.9760117566073282</v>
      </c>
    </row>
    <row r="50" spans="2:20">
      <c r="I50" s="9"/>
      <c r="J50" s="22">
        <v>45809</v>
      </c>
      <c r="K50" s="23">
        <v>8</v>
      </c>
      <c r="L50" s="23"/>
      <c r="M50" s="29">
        <v>45627</v>
      </c>
      <c r="N50" s="28">
        <v>1187.5</v>
      </c>
      <c r="O50" s="28">
        <v>1144.8599999999999</v>
      </c>
      <c r="P50" s="28">
        <v>145530.96</v>
      </c>
      <c r="Q50" s="28">
        <v>35563</v>
      </c>
      <c r="R50" s="28">
        <v>2807.09</v>
      </c>
      <c r="S50" s="28">
        <v>147454.93</v>
      </c>
      <c r="T50" s="91">
        <f t="shared" si="0"/>
        <v>0.98096306444280978</v>
      </c>
    </row>
    <row r="51" spans="2:20" ht="18">
      <c r="B51" s="84" t="s">
        <v>83</v>
      </c>
      <c r="C51" s="80" t="s">
        <v>92</v>
      </c>
      <c r="D51" s="80" t="s">
        <v>84</v>
      </c>
      <c r="I51" s="9"/>
      <c r="J51" s="22">
        <v>45839</v>
      </c>
      <c r="K51" s="23">
        <v>12</v>
      </c>
      <c r="L51" s="23"/>
      <c r="M51" s="29">
        <v>45658</v>
      </c>
      <c r="N51" s="28">
        <v>1187.5</v>
      </c>
      <c r="O51" s="28">
        <v>1141.22</v>
      </c>
      <c r="P51" s="28">
        <v>139583.39000000001</v>
      </c>
      <c r="Q51" s="28">
        <v>69536.38</v>
      </c>
      <c r="R51" s="28">
        <v>1000.09</v>
      </c>
      <c r="S51" s="28">
        <f>139583+2350</f>
        <v>141933</v>
      </c>
      <c r="T51" s="91">
        <f t="shared" si="0"/>
        <v>0.9929537880549274</v>
      </c>
    </row>
    <row r="52" spans="2:20">
      <c r="B52" s="81" t="s">
        <v>85</v>
      </c>
      <c r="C52" s="30">
        <v>136723.22</v>
      </c>
      <c r="D52" s="30">
        <v>141512.41</v>
      </c>
      <c r="I52" s="9"/>
      <c r="J52" s="22">
        <v>45870</v>
      </c>
      <c r="K52" s="23">
        <v>14</v>
      </c>
      <c r="L52" s="23"/>
      <c r="M52" s="29">
        <v>45689</v>
      </c>
      <c r="N52" s="28">
        <v>1187.5</v>
      </c>
      <c r="O52" s="28">
        <v>1144.5</v>
      </c>
      <c r="P52" s="28">
        <v>139034.45000000001</v>
      </c>
      <c r="Q52" s="28">
        <v>75277.990000000005</v>
      </c>
      <c r="R52" s="28">
        <v>1449.23</v>
      </c>
      <c r="S52" s="28">
        <f>138496.81+537.64</f>
        <v>139034.45000000001</v>
      </c>
      <c r="T52" s="91">
        <f t="shared" si="0"/>
        <v>0.98957646827818568</v>
      </c>
    </row>
    <row r="53" spans="2:20">
      <c r="B53" s="81" t="s">
        <v>86</v>
      </c>
      <c r="C53" s="30">
        <v>12578.27</v>
      </c>
      <c r="D53" s="30">
        <v>14023.33</v>
      </c>
      <c r="I53" s="9"/>
      <c r="J53" s="22">
        <v>45901</v>
      </c>
      <c r="K53" s="23">
        <v>9</v>
      </c>
      <c r="L53" s="23"/>
      <c r="M53" s="29">
        <v>45717</v>
      </c>
      <c r="N53" s="28">
        <v>1182.81</v>
      </c>
      <c r="O53" s="28">
        <v>1148.3699999999999</v>
      </c>
      <c r="P53" s="28">
        <v>151099.98000000001</v>
      </c>
      <c r="Q53" s="28">
        <v>67142.55</v>
      </c>
      <c r="R53" s="28">
        <v>105.1</v>
      </c>
      <c r="S53" s="28">
        <v>151099.98000000001</v>
      </c>
      <c r="T53" s="91">
        <f t="shared" si="0"/>
        <v>0.9993044340575028</v>
      </c>
    </row>
    <row r="54" spans="2:20">
      <c r="B54" s="86" t="s">
        <v>50</v>
      </c>
      <c r="C54" s="37">
        <f t="shared" ref="C54:D54" si="2">SUM(C52:C53)</f>
        <v>149301.49</v>
      </c>
      <c r="D54" s="37">
        <f t="shared" si="2"/>
        <v>155535.74</v>
      </c>
      <c r="I54" s="9"/>
      <c r="J54" s="22">
        <v>45931</v>
      </c>
      <c r="K54" s="23">
        <v>3</v>
      </c>
      <c r="L54" s="23"/>
      <c r="M54" s="29">
        <v>45748</v>
      </c>
      <c r="N54" s="28">
        <v>1187.5</v>
      </c>
      <c r="O54" s="28">
        <v>1154.29</v>
      </c>
      <c r="P54" s="28">
        <v>140443.62</v>
      </c>
      <c r="Q54" s="28">
        <v>66507.070000000007</v>
      </c>
      <c r="R54" s="28">
        <v>4.6500000000000004</v>
      </c>
      <c r="S54" s="28">
        <f>140443.62-(-2934.83)</f>
        <v>143378.44999999998</v>
      </c>
      <c r="T54" s="91">
        <f t="shared" si="0"/>
        <v>0.99996756834796308</v>
      </c>
    </row>
    <row r="55" spans="2:20">
      <c r="B55" s="81" t="s">
        <v>51</v>
      </c>
      <c r="C55" s="30">
        <v>93398.87</v>
      </c>
      <c r="D55" s="30">
        <v>75341.11</v>
      </c>
      <c r="I55" s="9"/>
      <c r="J55" s="22">
        <v>45962</v>
      </c>
      <c r="K55" s="23">
        <v>4</v>
      </c>
      <c r="L55" s="23"/>
      <c r="M55" s="29">
        <v>45778</v>
      </c>
      <c r="N55" s="28">
        <v>1187.5</v>
      </c>
      <c r="O55" s="28">
        <v>1159.9000000000001</v>
      </c>
      <c r="P55" s="28">
        <v>148364.53</v>
      </c>
      <c r="Q55" s="28">
        <v>89263.039999999994</v>
      </c>
      <c r="R55" s="28">
        <v>3944.66</v>
      </c>
      <c r="S55" s="28">
        <f>139169.16+9195.67</f>
        <v>148364.83000000002</v>
      </c>
      <c r="T55" s="91">
        <f t="shared" si="0"/>
        <v>0.97341243204336225</v>
      </c>
    </row>
    <row r="56" spans="2:20">
      <c r="B56" s="86" t="s">
        <v>87</v>
      </c>
      <c r="C56" s="37">
        <f t="shared" ref="C56:D56" si="3">C54-C55</f>
        <v>55902.619999999995</v>
      </c>
      <c r="D56" s="37">
        <f t="shared" si="3"/>
        <v>80194.62999999999</v>
      </c>
      <c r="I56" s="9"/>
      <c r="J56" s="22">
        <v>45992</v>
      </c>
      <c r="K56" s="23">
        <v>10</v>
      </c>
      <c r="L56" s="23"/>
      <c r="M56" s="29">
        <v>45809</v>
      </c>
      <c r="N56" s="28">
        <v>1188.67</v>
      </c>
      <c r="O56" s="28">
        <v>1165.06</v>
      </c>
      <c r="P56" s="28">
        <v>154564.57999999999</v>
      </c>
      <c r="Q56" s="28">
        <v>82992.929999999993</v>
      </c>
      <c r="R56" s="28">
        <v>0</v>
      </c>
      <c r="S56" s="28">
        <v>154564.57999999999</v>
      </c>
      <c r="T56" s="91">
        <f t="shared" si="0"/>
        <v>1</v>
      </c>
    </row>
    <row r="57" spans="2:20">
      <c r="B57" s="81" t="s">
        <v>88</v>
      </c>
      <c r="C57" s="30">
        <v>24917.88</v>
      </c>
      <c r="D57" s="38">
        <v>17550.009999999998</v>
      </c>
      <c r="I57" s="9"/>
      <c r="J57" s="22">
        <v>46023</v>
      </c>
      <c r="K57" s="23">
        <v>8</v>
      </c>
      <c r="L57" s="23"/>
      <c r="M57" s="29">
        <v>45839</v>
      </c>
      <c r="N57" s="28">
        <v>1188.67</v>
      </c>
      <c r="O57" s="28">
        <v>1169.71</v>
      </c>
      <c r="P57" s="28">
        <v>149301.49</v>
      </c>
      <c r="Q57" s="28">
        <v>93398.87</v>
      </c>
      <c r="R57" s="28">
        <v>0</v>
      </c>
      <c r="S57" s="28">
        <v>149301.49</v>
      </c>
      <c r="T57" s="91">
        <f t="shared" si="0"/>
        <v>1</v>
      </c>
    </row>
    <row r="58" spans="2:20">
      <c r="B58" s="88" t="s">
        <v>89</v>
      </c>
      <c r="C58" s="46">
        <f t="shared" ref="C58:D58" si="4">C56-C57</f>
        <v>30984.739999999994</v>
      </c>
      <c r="D58" s="46">
        <f t="shared" si="4"/>
        <v>62644.619999999995</v>
      </c>
      <c r="I58" s="9"/>
      <c r="J58" s="22">
        <v>46054</v>
      </c>
      <c r="K58" s="23">
        <v>9</v>
      </c>
      <c r="L58" s="23"/>
      <c r="M58" s="29">
        <v>45870</v>
      </c>
      <c r="N58" s="28">
        <v>1188.67</v>
      </c>
      <c r="O58" s="28">
        <v>1174.0999999999999</v>
      </c>
      <c r="P58" s="28"/>
      <c r="Q58" s="28"/>
      <c r="R58" s="28">
        <v>3624.1</v>
      </c>
      <c r="S58" s="28">
        <v>151224.79</v>
      </c>
      <c r="T58" s="91">
        <f t="shared" si="0"/>
        <v>0.97603501383602509</v>
      </c>
    </row>
    <row r="59" spans="2:20">
      <c r="I59" s="9"/>
      <c r="J59" s="22">
        <v>46082</v>
      </c>
      <c r="K59" s="23">
        <v>7</v>
      </c>
      <c r="L59" s="23"/>
      <c r="M59" s="29"/>
      <c r="N59" s="28"/>
      <c r="O59" s="28"/>
      <c r="P59" s="28"/>
      <c r="Q59" s="28"/>
      <c r="R59" s="28"/>
      <c r="S59" s="28"/>
      <c r="T59" s="91" t="e">
        <f t="shared" si="0"/>
        <v>#DIV/0!</v>
      </c>
    </row>
    <row r="60" spans="2:20">
      <c r="I60" s="9"/>
      <c r="J60" s="22">
        <v>46113</v>
      </c>
      <c r="K60" s="23">
        <v>10</v>
      </c>
      <c r="L60" s="23"/>
      <c r="M60" s="29"/>
      <c r="N60" s="28"/>
      <c r="O60" s="28"/>
      <c r="P60" s="28"/>
      <c r="Q60" s="28"/>
      <c r="R60" s="28"/>
      <c r="S60" s="28"/>
      <c r="T60" s="91" t="e">
        <f t="shared" si="0"/>
        <v>#DIV/0!</v>
      </c>
    </row>
    <row r="61" spans="2:20">
      <c r="I61" s="9"/>
      <c r="J61" s="22">
        <v>46143</v>
      </c>
      <c r="K61" s="23">
        <v>12</v>
      </c>
      <c r="L61" s="23"/>
      <c r="M61" s="29"/>
      <c r="N61" s="28"/>
      <c r="O61" s="28"/>
      <c r="P61" s="28"/>
      <c r="Q61" s="28"/>
      <c r="R61" s="28"/>
      <c r="S61" s="28"/>
      <c r="T61" s="91" t="e">
        <f t="shared" si="0"/>
        <v>#DIV/0!</v>
      </c>
    </row>
    <row r="62" spans="2:20">
      <c r="I62" s="9"/>
      <c r="J62" s="22">
        <v>46174</v>
      </c>
      <c r="K62" s="23">
        <v>19</v>
      </c>
      <c r="L62" s="23"/>
      <c r="M62" s="29"/>
      <c r="N62" s="28"/>
      <c r="O62" s="28"/>
      <c r="P62" s="28"/>
      <c r="Q62" s="28"/>
      <c r="R62" s="28"/>
      <c r="S62" s="28"/>
      <c r="T62" s="91" t="e">
        <f t="shared" si="0"/>
        <v>#DIV/0!</v>
      </c>
    </row>
    <row r="63" spans="2:20">
      <c r="I63" s="9"/>
      <c r="J63" s="22">
        <v>46204</v>
      </c>
      <c r="K63" s="23">
        <v>14</v>
      </c>
      <c r="L63" s="23"/>
      <c r="M63" s="29"/>
      <c r="N63" s="28"/>
      <c r="O63" s="28"/>
      <c r="P63" s="28"/>
      <c r="Q63" s="28"/>
      <c r="R63" s="28"/>
      <c r="S63" s="28"/>
      <c r="T63" s="91" t="e">
        <f t="shared" si="0"/>
        <v>#DIV/0!</v>
      </c>
    </row>
    <row r="64" spans="2:20">
      <c r="I64" s="9"/>
      <c r="J64" s="22">
        <v>46235</v>
      </c>
      <c r="K64" s="23">
        <v>11</v>
      </c>
      <c r="L64" s="23"/>
      <c r="M64" s="29"/>
      <c r="N64" s="28"/>
      <c r="O64" s="28"/>
      <c r="P64" s="28"/>
      <c r="Q64" s="28"/>
      <c r="R64" s="28"/>
      <c r="S64" s="28"/>
      <c r="T64" s="91" t="e">
        <f t="shared" si="0"/>
        <v>#DIV/0!</v>
      </c>
    </row>
    <row r="65" spans="9:20">
      <c r="I65" s="9"/>
      <c r="J65" s="22">
        <v>46266</v>
      </c>
      <c r="K65" s="23">
        <v>0</v>
      </c>
      <c r="L65" s="23"/>
      <c r="M65" s="29"/>
      <c r="N65" s="28"/>
      <c r="O65" s="28"/>
      <c r="P65" s="28"/>
      <c r="Q65" s="28"/>
      <c r="R65" s="28"/>
      <c r="S65" s="28"/>
      <c r="T65" s="91" t="e">
        <f t="shared" si="0"/>
        <v>#DIV/0!</v>
      </c>
    </row>
    <row r="66" spans="9:20">
      <c r="I66" s="9" t="str">
        <f t="shared" ref="I66:I109" si="5">IF(H60=0,"",INT(H60))</f>
        <v/>
      </c>
      <c r="J66" s="22">
        <v>46296</v>
      </c>
      <c r="K66" s="23">
        <v>0</v>
      </c>
      <c r="L66" s="23"/>
      <c r="M66" s="29"/>
      <c r="N66" s="28"/>
      <c r="O66" s="28"/>
      <c r="P66" s="28"/>
      <c r="Q66" s="28"/>
      <c r="R66" s="28"/>
      <c r="S66" s="28"/>
      <c r="T66" s="91" t="e">
        <f t="shared" si="0"/>
        <v>#DIV/0!</v>
      </c>
    </row>
    <row r="67" spans="9:20">
      <c r="I67" s="9" t="str">
        <f t="shared" si="5"/>
        <v/>
      </c>
      <c r="J67" s="22">
        <v>46327</v>
      </c>
      <c r="K67" s="23">
        <v>0</v>
      </c>
      <c r="L67" s="23"/>
      <c r="M67" s="29"/>
      <c r="N67" s="28"/>
      <c r="O67" s="28"/>
      <c r="P67" s="28"/>
      <c r="Q67" s="28"/>
      <c r="R67" s="28"/>
      <c r="S67" s="28"/>
      <c r="T67" s="91" t="e">
        <f t="shared" ref="T67:T106" si="6">(S67-R67)/S67</f>
        <v>#DIV/0!</v>
      </c>
    </row>
    <row r="68" spans="9:20">
      <c r="I68" s="9" t="str">
        <f t="shared" si="5"/>
        <v/>
      </c>
      <c r="J68" s="22">
        <v>46357</v>
      </c>
      <c r="K68" s="23">
        <v>0</v>
      </c>
      <c r="L68" s="23"/>
      <c r="M68" s="29"/>
      <c r="N68" s="28"/>
      <c r="O68" s="28"/>
      <c r="P68" s="28"/>
      <c r="Q68" s="28"/>
      <c r="R68" s="28"/>
      <c r="S68" s="28"/>
      <c r="T68" s="91" t="e">
        <f t="shared" si="6"/>
        <v>#DIV/0!</v>
      </c>
    </row>
    <row r="69" spans="9:20">
      <c r="I69" s="9" t="str">
        <f t="shared" si="5"/>
        <v/>
      </c>
      <c r="J69" s="22"/>
      <c r="K69" s="23"/>
      <c r="L69" s="23"/>
      <c r="M69" s="29"/>
      <c r="N69" s="28"/>
      <c r="O69" s="28"/>
      <c r="P69" s="28"/>
      <c r="Q69" s="28"/>
      <c r="R69" s="28"/>
      <c r="S69" s="28"/>
      <c r="T69" s="91" t="e">
        <f t="shared" si="6"/>
        <v>#DIV/0!</v>
      </c>
    </row>
    <row r="70" spans="9:20">
      <c r="I70" s="9" t="str">
        <f t="shared" si="5"/>
        <v/>
      </c>
      <c r="J70" s="22"/>
      <c r="K70" s="23"/>
      <c r="L70" s="23"/>
      <c r="M70" s="29"/>
      <c r="N70" s="28"/>
      <c r="O70" s="28"/>
      <c r="P70" s="28"/>
      <c r="Q70" s="28"/>
      <c r="R70" s="28"/>
      <c r="S70" s="28"/>
      <c r="T70" s="91" t="e">
        <f t="shared" si="6"/>
        <v>#DIV/0!</v>
      </c>
    </row>
    <row r="71" spans="9:20">
      <c r="I71" s="9" t="str">
        <f t="shared" si="5"/>
        <v/>
      </c>
      <c r="J71" s="22"/>
      <c r="K71" s="23"/>
      <c r="L71" s="23"/>
      <c r="M71" s="29"/>
      <c r="N71" s="28"/>
      <c r="O71" s="28"/>
      <c r="P71" s="28"/>
      <c r="Q71" s="28"/>
      <c r="R71" s="28"/>
      <c r="S71" s="28"/>
      <c r="T71" s="91" t="e">
        <f t="shared" si="6"/>
        <v>#DIV/0!</v>
      </c>
    </row>
    <row r="72" spans="9:20">
      <c r="I72" s="9" t="str">
        <f t="shared" si="5"/>
        <v/>
      </c>
      <c r="J72" s="22"/>
      <c r="K72" s="23"/>
      <c r="L72" s="23"/>
      <c r="M72" s="29"/>
      <c r="N72" s="28"/>
      <c r="O72" s="28"/>
      <c r="P72" s="28"/>
      <c r="Q72" s="28"/>
      <c r="R72" s="28"/>
      <c r="S72" s="28"/>
      <c r="T72" s="91" t="e">
        <f t="shared" si="6"/>
        <v>#DIV/0!</v>
      </c>
    </row>
    <row r="73" spans="9:20">
      <c r="I73" s="9" t="str">
        <f t="shared" si="5"/>
        <v/>
      </c>
      <c r="J73" s="22"/>
      <c r="K73" s="23"/>
      <c r="L73" s="23"/>
      <c r="M73" s="29"/>
      <c r="N73" s="28"/>
      <c r="O73" s="28"/>
      <c r="P73" s="28"/>
      <c r="Q73" s="28"/>
      <c r="R73" s="28"/>
      <c r="S73" s="28"/>
      <c r="T73" s="91" t="e">
        <f t="shared" si="6"/>
        <v>#DIV/0!</v>
      </c>
    </row>
    <row r="74" spans="9:20">
      <c r="I74" s="9" t="str">
        <f t="shared" si="5"/>
        <v/>
      </c>
      <c r="J74" s="22"/>
      <c r="K74" s="23"/>
      <c r="L74" s="23"/>
      <c r="M74" s="29"/>
      <c r="N74" s="28"/>
      <c r="O74" s="28"/>
      <c r="P74" s="28"/>
      <c r="Q74" s="28"/>
      <c r="R74" s="28"/>
      <c r="S74" s="28"/>
      <c r="T74" s="91" t="e">
        <f t="shared" si="6"/>
        <v>#DIV/0!</v>
      </c>
    </row>
    <row r="75" spans="9:20">
      <c r="I75" s="9" t="str">
        <f t="shared" si="5"/>
        <v/>
      </c>
      <c r="J75" s="22"/>
      <c r="K75" s="23"/>
      <c r="L75" s="23"/>
      <c r="M75" s="29"/>
      <c r="N75" s="28"/>
      <c r="O75" s="28"/>
      <c r="P75" s="28"/>
      <c r="Q75" s="28"/>
      <c r="R75" s="28"/>
      <c r="S75" s="28"/>
      <c r="T75" s="91" t="e">
        <f t="shared" si="6"/>
        <v>#DIV/0!</v>
      </c>
    </row>
    <row r="76" spans="9:20">
      <c r="I76" s="9" t="str">
        <f t="shared" si="5"/>
        <v/>
      </c>
      <c r="J76" s="22"/>
      <c r="K76" s="23"/>
      <c r="L76" s="23"/>
      <c r="M76" s="29"/>
      <c r="N76" s="28"/>
      <c r="O76" s="28"/>
      <c r="P76" s="28"/>
      <c r="Q76" s="28"/>
      <c r="R76" s="28"/>
      <c r="S76" s="28"/>
      <c r="T76" s="91" t="e">
        <f t="shared" si="6"/>
        <v>#DIV/0!</v>
      </c>
    </row>
    <row r="77" spans="9:20">
      <c r="I77" s="9" t="str">
        <f t="shared" si="5"/>
        <v/>
      </c>
      <c r="J77" s="22"/>
      <c r="K77" s="23"/>
      <c r="L77" s="23"/>
      <c r="M77" s="29"/>
      <c r="N77" s="28"/>
      <c r="O77" s="28"/>
      <c r="P77" s="28"/>
      <c r="Q77" s="28"/>
      <c r="R77" s="28"/>
      <c r="S77" s="28"/>
      <c r="T77" s="91" t="e">
        <f t="shared" si="6"/>
        <v>#DIV/0!</v>
      </c>
    </row>
    <row r="78" spans="9:20">
      <c r="I78" s="9" t="str">
        <f t="shared" si="5"/>
        <v/>
      </c>
      <c r="J78" s="22"/>
      <c r="K78" s="23"/>
      <c r="L78" s="23"/>
      <c r="M78" s="29"/>
      <c r="N78" s="27"/>
      <c r="O78" s="27"/>
      <c r="P78" s="27"/>
      <c r="Q78" s="27"/>
      <c r="R78" s="27"/>
      <c r="S78" s="27"/>
      <c r="T78" s="91" t="e">
        <f t="shared" si="6"/>
        <v>#DIV/0!</v>
      </c>
    </row>
    <row r="79" spans="9:20">
      <c r="I79" s="9" t="str">
        <f t="shared" si="5"/>
        <v/>
      </c>
      <c r="J79" s="22"/>
      <c r="K79" s="23"/>
      <c r="L79" s="23"/>
      <c r="M79" s="29"/>
      <c r="N79" s="27"/>
      <c r="O79" s="27"/>
      <c r="P79" s="27"/>
      <c r="Q79" s="27"/>
      <c r="R79" s="27"/>
      <c r="S79" s="27"/>
      <c r="T79" s="91" t="e">
        <f t="shared" si="6"/>
        <v>#DIV/0!</v>
      </c>
    </row>
    <row r="80" spans="9:20">
      <c r="I80" s="9" t="str">
        <f t="shared" si="5"/>
        <v/>
      </c>
      <c r="J80" s="22"/>
      <c r="K80" s="23"/>
      <c r="L80" s="23"/>
      <c r="M80" s="29"/>
      <c r="N80" s="27"/>
      <c r="O80" s="27"/>
      <c r="P80" s="27"/>
      <c r="Q80" s="27"/>
      <c r="R80" s="27"/>
      <c r="S80" s="27"/>
      <c r="T80" s="91" t="e">
        <f t="shared" si="6"/>
        <v>#DIV/0!</v>
      </c>
    </row>
    <row r="81" spans="9:20">
      <c r="I81" s="9" t="str">
        <f t="shared" si="5"/>
        <v/>
      </c>
      <c r="J81" s="22"/>
      <c r="K81" s="23"/>
      <c r="L81" s="23"/>
      <c r="M81" s="29"/>
      <c r="N81" s="27"/>
      <c r="O81" s="27"/>
      <c r="P81" s="27"/>
      <c r="Q81" s="27"/>
      <c r="R81" s="27"/>
      <c r="S81" s="27"/>
      <c r="T81" s="91" t="e">
        <f t="shared" si="6"/>
        <v>#DIV/0!</v>
      </c>
    </row>
    <row r="82" spans="9:20">
      <c r="I82" s="9" t="str">
        <f t="shared" si="5"/>
        <v/>
      </c>
      <c r="J82" s="22"/>
      <c r="K82" s="23"/>
      <c r="L82" s="23"/>
      <c r="M82" s="29"/>
      <c r="N82" s="27"/>
      <c r="O82" s="27"/>
      <c r="P82" s="27"/>
      <c r="Q82" s="27"/>
      <c r="R82" s="27"/>
      <c r="S82" s="27"/>
      <c r="T82" s="91" t="e">
        <f t="shared" si="6"/>
        <v>#DIV/0!</v>
      </c>
    </row>
    <row r="83" spans="9:20">
      <c r="I83" s="9" t="str">
        <f t="shared" si="5"/>
        <v/>
      </c>
      <c r="J83" s="22"/>
      <c r="K83" s="23"/>
      <c r="L83" s="23"/>
      <c r="M83" s="29"/>
      <c r="N83" s="27"/>
      <c r="O83" s="27"/>
      <c r="P83" s="27"/>
      <c r="Q83" s="27"/>
      <c r="R83" s="27"/>
      <c r="S83" s="27"/>
      <c r="T83" s="91" t="e">
        <f t="shared" si="6"/>
        <v>#DIV/0!</v>
      </c>
    </row>
    <row r="84" spans="9:20">
      <c r="I84" s="9" t="str">
        <f t="shared" si="5"/>
        <v/>
      </c>
      <c r="J84" s="22"/>
      <c r="K84" s="23"/>
      <c r="L84" s="23"/>
      <c r="M84" s="29"/>
      <c r="N84" s="27"/>
      <c r="O84" s="27"/>
      <c r="P84" s="27"/>
      <c r="Q84" s="27"/>
      <c r="R84" s="27"/>
      <c r="S84" s="27"/>
      <c r="T84" s="91" t="e">
        <f t="shared" si="6"/>
        <v>#DIV/0!</v>
      </c>
    </row>
    <row r="85" spans="9:20">
      <c r="I85" s="9" t="str">
        <f t="shared" si="5"/>
        <v/>
      </c>
      <c r="J85" s="22"/>
      <c r="K85" s="23"/>
      <c r="L85" s="23"/>
      <c r="M85" s="29"/>
      <c r="N85" s="27"/>
      <c r="O85" s="27"/>
      <c r="P85" s="27"/>
      <c r="Q85" s="27"/>
      <c r="R85" s="27"/>
      <c r="S85" s="27"/>
      <c r="T85" s="91" t="e">
        <f t="shared" si="6"/>
        <v>#DIV/0!</v>
      </c>
    </row>
    <row r="86" spans="9:20">
      <c r="I86" s="9" t="str">
        <f t="shared" si="5"/>
        <v/>
      </c>
      <c r="J86" s="22"/>
      <c r="K86" s="23"/>
      <c r="L86" s="23"/>
      <c r="M86" s="29"/>
      <c r="N86" s="27"/>
      <c r="O86" s="27"/>
      <c r="P86" s="27"/>
      <c r="Q86" s="27"/>
      <c r="R86" s="27"/>
      <c r="S86" s="27"/>
      <c r="T86" s="91" t="e">
        <f t="shared" si="6"/>
        <v>#DIV/0!</v>
      </c>
    </row>
    <row r="87" spans="9:20">
      <c r="I87" s="9" t="str">
        <f t="shared" si="5"/>
        <v/>
      </c>
      <c r="J87" s="22"/>
      <c r="K87" s="23"/>
      <c r="L87" s="23"/>
      <c r="M87" s="29"/>
      <c r="N87" s="27"/>
      <c r="O87" s="27"/>
      <c r="P87" s="27"/>
      <c r="Q87" s="27"/>
      <c r="R87" s="27"/>
      <c r="S87" s="27"/>
      <c r="T87" s="91" t="e">
        <f t="shared" si="6"/>
        <v>#DIV/0!</v>
      </c>
    </row>
    <row r="88" spans="9:20">
      <c r="I88" s="9" t="str">
        <f t="shared" si="5"/>
        <v/>
      </c>
      <c r="J88" s="22"/>
      <c r="K88" s="23"/>
      <c r="L88" s="23"/>
      <c r="M88" s="29"/>
      <c r="N88" s="27"/>
      <c r="O88" s="27"/>
      <c r="P88" s="27"/>
      <c r="Q88" s="27"/>
      <c r="R88" s="27"/>
      <c r="S88" s="27"/>
      <c r="T88" s="91" t="e">
        <f t="shared" si="6"/>
        <v>#DIV/0!</v>
      </c>
    </row>
    <row r="89" spans="9:20">
      <c r="I89" s="9" t="str">
        <f t="shared" si="5"/>
        <v/>
      </c>
      <c r="J89" s="22"/>
      <c r="K89" s="23"/>
      <c r="L89" s="23"/>
      <c r="M89" s="29"/>
      <c r="N89" s="27"/>
      <c r="O89" s="27"/>
      <c r="P89" s="27"/>
      <c r="Q89" s="27"/>
      <c r="R89" s="27"/>
      <c r="S89" s="27"/>
      <c r="T89" s="91" t="e">
        <f t="shared" si="6"/>
        <v>#DIV/0!</v>
      </c>
    </row>
    <row r="90" spans="9:20">
      <c r="I90" s="9" t="str">
        <f t="shared" si="5"/>
        <v/>
      </c>
      <c r="J90" s="22"/>
      <c r="K90" s="23"/>
      <c r="L90" s="23"/>
      <c r="M90" s="29"/>
      <c r="N90" s="27"/>
      <c r="O90" s="27"/>
      <c r="P90" s="27"/>
      <c r="Q90" s="27"/>
      <c r="R90" s="27"/>
      <c r="S90" s="27"/>
      <c r="T90" s="91" t="e">
        <f t="shared" si="6"/>
        <v>#DIV/0!</v>
      </c>
    </row>
    <row r="91" spans="9:20">
      <c r="I91" s="9" t="str">
        <f t="shared" si="5"/>
        <v/>
      </c>
      <c r="J91" s="22"/>
      <c r="K91" s="23"/>
      <c r="L91" s="23"/>
      <c r="M91" s="29"/>
      <c r="N91" s="27"/>
      <c r="O91" s="27"/>
      <c r="P91" s="27"/>
      <c r="Q91" s="27"/>
      <c r="R91" s="27"/>
      <c r="S91" s="27"/>
      <c r="T91" s="91" t="e">
        <f t="shared" si="6"/>
        <v>#DIV/0!</v>
      </c>
    </row>
    <row r="92" spans="9:20">
      <c r="I92" s="9" t="str">
        <f t="shared" si="5"/>
        <v/>
      </c>
      <c r="J92" s="22"/>
      <c r="K92" s="23"/>
      <c r="L92" s="23"/>
      <c r="M92" s="29"/>
      <c r="N92" s="27"/>
      <c r="O92" s="27"/>
      <c r="P92" s="27"/>
      <c r="Q92" s="27"/>
      <c r="R92" s="27"/>
      <c r="S92" s="27"/>
      <c r="T92" s="91" t="e">
        <f t="shared" si="6"/>
        <v>#DIV/0!</v>
      </c>
    </row>
    <row r="93" spans="9:20">
      <c r="I93" s="9" t="str">
        <f t="shared" si="5"/>
        <v/>
      </c>
      <c r="J93" s="22"/>
      <c r="K93" s="23"/>
      <c r="L93" s="23"/>
      <c r="M93" s="29"/>
      <c r="N93" s="27"/>
      <c r="O93" s="27"/>
      <c r="P93" s="27"/>
      <c r="Q93" s="27"/>
      <c r="R93" s="27"/>
      <c r="S93" s="27"/>
      <c r="T93" s="91" t="e">
        <f t="shared" si="6"/>
        <v>#DIV/0!</v>
      </c>
    </row>
    <row r="94" spans="9:20">
      <c r="I94" s="9" t="str">
        <f t="shared" si="5"/>
        <v/>
      </c>
      <c r="J94" s="22"/>
      <c r="K94" s="23"/>
      <c r="L94" s="23"/>
      <c r="M94" s="29"/>
      <c r="N94" s="34"/>
      <c r="O94" s="35"/>
      <c r="P94" s="35"/>
      <c r="Q94" s="27"/>
      <c r="R94" s="27"/>
      <c r="S94" s="27"/>
      <c r="T94" s="91" t="e">
        <f t="shared" si="6"/>
        <v>#DIV/0!</v>
      </c>
    </row>
    <row r="95" spans="9:20">
      <c r="I95" s="9" t="str">
        <f t="shared" si="5"/>
        <v/>
      </c>
      <c r="J95" s="22"/>
      <c r="K95" s="23"/>
      <c r="L95" s="23"/>
      <c r="M95" s="29"/>
      <c r="N95" s="34"/>
      <c r="O95" s="27"/>
      <c r="P95" s="27"/>
      <c r="Q95" s="27"/>
      <c r="R95" s="27"/>
      <c r="S95" s="27"/>
      <c r="T95" s="91" t="e">
        <f t="shared" si="6"/>
        <v>#DIV/0!</v>
      </c>
    </row>
    <row r="96" spans="9:20">
      <c r="I96" s="9" t="str">
        <f t="shared" si="5"/>
        <v/>
      </c>
      <c r="J96" s="22"/>
      <c r="K96" s="23"/>
      <c r="L96" s="23"/>
      <c r="M96" s="29"/>
      <c r="N96" s="27"/>
      <c r="O96" s="27"/>
      <c r="P96" s="27"/>
      <c r="Q96" s="27"/>
      <c r="R96" s="27"/>
      <c r="S96" s="27"/>
      <c r="T96" s="91" t="e">
        <f t="shared" si="6"/>
        <v>#DIV/0!</v>
      </c>
    </row>
    <row r="97" spans="9:20">
      <c r="I97" s="9" t="str">
        <f t="shared" si="5"/>
        <v/>
      </c>
      <c r="J97" s="22"/>
      <c r="K97" s="23"/>
      <c r="L97" s="23"/>
      <c r="M97" s="29"/>
      <c r="N97" s="34"/>
      <c r="O97" s="27"/>
      <c r="P97" s="27"/>
      <c r="Q97" s="27"/>
      <c r="R97" s="27"/>
      <c r="S97" s="27"/>
      <c r="T97" s="91" t="e">
        <f t="shared" si="6"/>
        <v>#DIV/0!</v>
      </c>
    </row>
    <row r="98" spans="9:20">
      <c r="I98" s="9" t="str">
        <f t="shared" si="5"/>
        <v/>
      </c>
      <c r="J98" s="22"/>
      <c r="K98" s="23"/>
      <c r="L98" s="23"/>
      <c r="M98" s="29"/>
      <c r="N98" s="34"/>
      <c r="O98" s="27"/>
      <c r="P98" s="27"/>
      <c r="Q98" s="27"/>
      <c r="R98" s="27"/>
      <c r="S98" s="27"/>
      <c r="T98" s="91" t="e">
        <f t="shared" si="6"/>
        <v>#DIV/0!</v>
      </c>
    </row>
    <row r="99" spans="9:20">
      <c r="I99" s="9" t="str">
        <f t="shared" si="5"/>
        <v/>
      </c>
      <c r="J99" s="22"/>
      <c r="K99" s="23"/>
      <c r="L99" s="23"/>
      <c r="M99" s="29"/>
      <c r="N99" s="27"/>
      <c r="O99" s="27"/>
      <c r="P99" s="27"/>
      <c r="Q99" s="27"/>
      <c r="R99" s="27"/>
      <c r="S99" s="27"/>
      <c r="T99" s="91" t="e">
        <f t="shared" si="6"/>
        <v>#DIV/0!</v>
      </c>
    </row>
    <row r="100" spans="9:20">
      <c r="I100" s="9" t="str">
        <f t="shared" si="5"/>
        <v/>
      </c>
      <c r="J100" s="22"/>
      <c r="K100" s="23"/>
      <c r="L100" s="23"/>
      <c r="M100" s="29"/>
      <c r="N100" s="34"/>
      <c r="O100" s="27"/>
      <c r="P100" s="27"/>
      <c r="Q100" s="27"/>
      <c r="R100" s="27"/>
      <c r="S100" s="27"/>
      <c r="T100" s="91" t="e">
        <f t="shared" si="6"/>
        <v>#DIV/0!</v>
      </c>
    </row>
    <row r="101" spans="9:20">
      <c r="I101" s="9" t="str">
        <f t="shared" si="5"/>
        <v/>
      </c>
      <c r="J101" s="22"/>
      <c r="K101" s="23"/>
      <c r="L101" s="23"/>
      <c r="M101" s="29"/>
      <c r="N101" s="34"/>
      <c r="O101" s="27"/>
      <c r="P101" s="27"/>
      <c r="Q101" s="27"/>
      <c r="R101" s="27"/>
      <c r="S101" s="27"/>
      <c r="T101" s="91" t="e">
        <f t="shared" si="6"/>
        <v>#DIV/0!</v>
      </c>
    </row>
    <row r="102" spans="9:20">
      <c r="I102" s="9" t="str">
        <f t="shared" si="5"/>
        <v/>
      </c>
      <c r="J102" s="22"/>
      <c r="K102" s="23"/>
      <c r="L102" s="23"/>
      <c r="M102" s="29"/>
      <c r="N102" s="34"/>
      <c r="O102" s="35"/>
      <c r="P102" s="35"/>
      <c r="Q102" s="27"/>
      <c r="R102" s="27"/>
      <c r="S102" s="27"/>
      <c r="T102" s="91" t="e">
        <f t="shared" si="6"/>
        <v>#DIV/0!</v>
      </c>
    </row>
    <row r="103" spans="9:20">
      <c r="I103" s="9" t="str">
        <f t="shared" si="5"/>
        <v/>
      </c>
      <c r="J103" s="22"/>
      <c r="K103" s="23"/>
      <c r="L103" s="23"/>
      <c r="M103" s="29"/>
      <c r="N103" s="34"/>
      <c r="O103" s="27"/>
      <c r="P103" s="27"/>
      <c r="Q103" s="27"/>
      <c r="R103" s="27"/>
      <c r="S103" s="27"/>
      <c r="T103" s="91" t="e">
        <f t="shared" si="6"/>
        <v>#DIV/0!</v>
      </c>
    </row>
    <row r="104" spans="9:20">
      <c r="I104" s="9" t="str">
        <f t="shared" si="5"/>
        <v/>
      </c>
      <c r="J104" s="22"/>
      <c r="K104" s="23"/>
      <c r="L104" s="23"/>
      <c r="M104" s="29"/>
      <c r="N104" s="27"/>
      <c r="O104" s="27"/>
      <c r="P104" s="27"/>
      <c r="Q104" s="27"/>
      <c r="R104" s="27"/>
      <c r="S104" s="27"/>
      <c r="T104" s="91" t="e">
        <f t="shared" si="6"/>
        <v>#DIV/0!</v>
      </c>
    </row>
    <row r="105" spans="9:20">
      <c r="I105" s="9" t="str">
        <f t="shared" si="5"/>
        <v/>
      </c>
      <c r="J105" s="22"/>
      <c r="K105" s="23"/>
      <c r="L105" s="23"/>
      <c r="M105" s="29"/>
      <c r="N105" s="34"/>
      <c r="O105" s="35"/>
      <c r="P105" s="39"/>
      <c r="Q105" s="27"/>
      <c r="R105" s="27"/>
      <c r="S105" s="27"/>
      <c r="T105" s="91" t="e">
        <f t="shared" si="6"/>
        <v>#DIV/0!</v>
      </c>
    </row>
    <row r="106" spans="9:20">
      <c r="I106" s="9" t="str">
        <f t="shared" si="5"/>
        <v/>
      </c>
      <c r="J106" s="22"/>
      <c r="K106" s="23"/>
      <c r="L106" s="23"/>
      <c r="M106" s="29"/>
      <c r="N106" s="34"/>
      <c r="O106" s="27"/>
      <c r="P106" s="27"/>
      <c r="Q106" s="27"/>
      <c r="R106" s="27"/>
      <c r="S106" s="27"/>
      <c r="T106" s="91" t="e">
        <f t="shared" si="6"/>
        <v>#DIV/0!</v>
      </c>
    </row>
    <row r="107" spans="9:20">
      <c r="I107" s="9" t="str">
        <f t="shared" si="5"/>
        <v/>
      </c>
      <c r="J107" s="22"/>
      <c r="K107" s="23"/>
      <c r="L107" s="23"/>
      <c r="M107" s="23"/>
      <c r="N107" s="40"/>
      <c r="O107" s="41"/>
      <c r="P107" s="42"/>
    </row>
    <row r="108" spans="9:20">
      <c r="I108" s="9" t="str">
        <f t="shared" si="5"/>
        <v/>
      </c>
      <c r="J108" s="22"/>
      <c r="K108" s="23"/>
      <c r="L108" s="23"/>
      <c r="M108" s="23"/>
      <c r="N108" s="40"/>
    </row>
    <row r="109" spans="9:20">
      <c r="I109" s="9" t="str">
        <f t="shared" si="5"/>
        <v/>
      </c>
      <c r="J109" s="22"/>
      <c r="K109" s="23"/>
      <c r="L109" s="23"/>
      <c r="M109" s="23"/>
    </row>
    <row r="110" spans="9:20">
      <c r="I110" s="9" t="str">
        <f t="shared" ref="I110:I173" si="7">IF(H104=0,"",INT(H104))</f>
        <v/>
      </c>
      <c r="J110" s="22"/>
      <c r="K110" s="23"/>
      <c r="L110" s="23"/>
      <c r="M110" s="23"/>
    </row>
    <row r="111" spans="9:20">
      <c r="I111" s="9" t="str">
        <f t="shared" si="7"/>
        <v/>
      </c>
      <c r="J111" s="22"/>
      <c r="K111" s="23"/>
      <c r="L111" s="23"/>
      <c r="M111" s="23"/>
    </row>
    <row r="112" spans="9:20">
      <c r="I112" s="9" t="str">
        <f t="shared" si="7"/>
        <v/>
      </c>
      <c r="J112" s="22"/>
      <c r="K112" s="23"/>
      <c r="L112" s="23"/>
      <c r="M112" s="23"/>
    </row>
    <row r="113" spans="9:16">
      <c r="I113" s="9" t="str">
        <f t="shared" si="7"/>
        <v/>
      </c>
      <c r="J113" s="22"/>
    </row>
    <row r="114" spans="9:16">
      <c r="I114" s="9" t="str">
        <f t="shared" si="7"/>
        <v/>
      </c>
      <c r="J114" s="22"/>
    </row>
    <row r="115" spans="9:16">
      <c r="I115" s="9" t="str">
        <f t="shared" si="7"/>
        <v/>
      </c>
      <c r="J115" s="22"/>
    </row>
    <row r="116" spans="9:16">
      <c r="I116" s="9" t="str">
        <f t="shared" si="7"/>
        <v/>
      </c>
      <c r="J116" s="22"/>
    </row>
    <row r="117" spans="9:16">
      <c r="I117" s="9" t="str">
        <f t="shared" si="7"/>
        <v/>
      </c>
      <c r="J117" s="22"/>
      <c r="N117" s="40">
        <v>44893</v>
      </c>
      <c r="O117" s="41">
        <v>0.95309999999999995</v>
      </c>
      <c r="P117" s="41">
        <v>0.96879999999999999</v>
      </c>
    </row>
    <row r="118" spans="9:16">
      <c r="I118" s="9" t="str">
        <f t="shared" si="7"/>
        <v/>
      </c>
      <c r="J118" s="22"/>
      <c r="N118" s="40">
        <v>44923</v>
      </c>
    </row>
    <row r="119" spans="9:16">
      <c r="I119" s="9" t="str">
        <f t="shared" si="7"/>
        <v/>
      </c>
      <c r="J119" s="22"/>
      <c r="N119" s="40">
        <v>45082</v>
      </c>
      <c r="O119" s="41">
        <v>0.875</v>
      </c>
      <c r="P119" s="41">
        <v>0.92969999999999997</v>
      </c>
    </row>
    <row r="120" spans="9:16">
      <c r="I120" s="9" t="str">
        <f t="shared" si="7"/>
        <v/>
      </c>
      <c r="J120" s="22"/>
      <c r="N120" s="40">
        <v>45112</v>
      </c>
      <c r="O120" s="41">
        <v>0.94530000000000003</v>
      </c>
      <c r="P120" s="41">
        <v>0.97650000000000003</v>
      </c>
    </row>
    <row r="121" spans="9:16">
      <c r="I121" s="9" t="str">
        <f t="shared" si="7"/>
        <v/>
      </c>
      <c r="J121" s="22"/>
      <c r="N121" s="40">
        <v>44945</v>
      </c>
    </row>
    <row r="122" spans="9:16">
      <c r="I122" s="9" t="str">
        <f t="shared" si="7"/>
        <v/>
      </c>
      <c r="J122" s="22"/>
    </row>
    <row r="123" spans="9:16">
      <c r="I123" s="9" t="str">
        <f t="shared" si="7"/>
        <v/>
      </c>
      <c r="J123" s="22"/>
    </row>
    <row r="124" spans="9:16">
      <c r="I124" s="9" t="str">
        <f t="shared" si="7"/>
        <v/>
      </c>
      <c r="J124" s="22"/>
    </row>
    <row r="125" spans="9:16">
      <c r="I125" s="9" t="str">
        <f t="shared" si="7"/>
        <v/>
      </c>
      <c r="J125" s="22"/>
    </row>
    <row r="126" spans="9:16">
      <c r="I126" s="9" t="str">
        <f t="shared" si="7"/>
        <v/>
      </c>
      <c r="J126" s="22"/>
    </row>
    <row r="127" spans="9:16">
      <c r="I127" s="9" t="str">
        <f t="shared" si="7"/>
        <v/>
      </c>
      <c r="J127" s="22"/>
    </row>
    <row r="128" spans="9:16">
      <c r="I128" s="9" t="str">
        <f t="shared" si="7"/>
        <v/>
      </c>
      <c r="J128" s="22"/>
    </row>
    <row r="129" spans="9:16">
      <c r="I129" s="9" t="str">
        <f t="shared" si="7"/>
        <v/>
      </c>
      <c r="J129" s="22"/>
    </row>
    <row r="130" spans="9:16">
      <c r="I130" s="9" t="str">
        <f t="shared" si="7"/>
        <v/>
      </c>
      <c r="J130" s="22"/>
    </row>
    <row r="131" spans="9:16">
      <c r="I131" s="9" t="str">
        <f t="shared" si="7"/>
        <v/>
      </c>
      <c r="J131" s="22"/>
    </row>
    <row r="132" spans="9:16">
      <c r="I132" s="9" t="str">
        <f t="shared" si="7"/>
        <v/>
      </c>
      <c r="J132" s="22"/>
      <c r="N132" s="40">
        <v>45012</v>
      </c>
      <c r="O132" s="41">
        <v>0.89059999999999995</v>
      </c>
      <c r="P132" s="41">
        <v>0.92179999999999995</v>
      </c>
    </row>
    <row r="133" spans="9:16">
      <c r="I133" s="9" t="str">
        <f t="shared" si="7"/>
        <v/>
      </c>
      <c r="J133" s="22"/>
      <c r="N133" s="40">
        <v>45043</v>
      </c>
    </row>
    <row r="134" spans="9:16">
      <c r="I134" s="9" t="str">
        <f t="shared" si="7"/>
        <v/>
      </c>
      <c r="J134" s="22"/>
    </row>
    <row r="135" spans="9:16">
      <c r="I135" s="9" t="str">
        <f t="shared" ref="I135:I140" si="8">IF(H129=0,"",INT(H129))</f>
        <v/>
      </c>
      <c r="J135" s="22"/>
    </row>
    <row r="136" spans="9:16">
      <c r="I136" s="9" t="str">
        <f t="shared" si="8"/>
        <v/>
      </c>
      <c r="J136" s="22"/>
    </row>
    <row r="137" spans="9:16">
      <c r="I137" s="9" t="str">
        <f t="shared" si="8"/>
        <v/>
      </c>
      <c r="J137" s="22"/>
    </row>
    <row r="138" spans="9:16">
      <c r="I138" s="9" t="str">
        <f t="shared" si="8"/>
        <v/>
      </c>
    </row>
    <row r="139" spans="9:16">
      <c r="I139" s="9" t="str">
        <f t="shared" si="8"/>
        <v/>
      </c>
    </row>
    <row r="140" spans="9:16">
      <c r="I140" s="9" t="str">
        <f t="shared" si="8"/>
        <v/>
      </c>
    </row>
    <row r="141" spans="9:16">
      <c r="I141" s="9" t="str">
        <f t="shared" si="7"/>
        <v/>
      </c>
    </row>
    <row r="142" spans="9:16">
      <c r="I142" s="9" t="str">
        <f t="shared" si="7"/>
        <v/>
      </c>
    </row>
    <row r="143" spans="9:16">
      <c r="I143" s="9" t="str">
        <f t="shared" si="7"/>
        <v/>
      </c>
    </row>
    <row r="144" spans="9:16">
      <c r="I144" s="9" t="str">
        <f t="shared" si="7"/>
        <v/>
      </c>
    </row>
    <row r="145" spans="9:9">
      <c r="I145" s="9" t="str">
        <f t="shared" si="7"/>
        <v/>
      </c>
    </row>
    <row r="146" spans="9:9">
      <c r="I146" s="9" t="str">
        <f t="shared" si="7"/>
        <v/>
      </c>
    </row>
    <row r="147" spans="9:9">
      <c r="I147" s="9" t="str">
        <f t="shared" si="7"/>
        <v/>
      </c>
    </row>
    <row r="148" spans="9:9">
      <c r="I148" s="9" t="str">
        <f t="shared" si="7"/>
        <v/>
      </c>
    </row>
    <row r="149" spans="9:9">
      <c r="I149" s="9" t="str">
        <f t="shared" si="7"/>
        <v/>
      </c>
    </row>
    <row r="150" spans="9:9">
      <c r="I150" s="9" t="str">
        <f t="shared" si="7"/>
        <v/>
      </c>
    </row>
    <row r="151" spans="9:9">
      <c r="I151" s="9" t="str">
        <f t="shared" si="7"/>
        <v/>
      </c>
    </row>
    <row r="152" spans="9:9">
      <c r="I152" s="9" t="str">
        <f t="shared" si="7"/>
        <v/>
      </c>
    </row>
    <row r="153" spans="9:9">
      <c r="I153" s="9" t="str">
        <f t="shared" si="7"/>
        <v/>
      </c>
    </row>
    <row r="154" spans="9:9">
      <c r="I154" s="9" t="str">
        <f t="shared" si="7"/>
        <v/>
      </c>
    </row>
    <row r="155" spans="9:9">
      <c r="I155" s="9" t="str">
        <f t="shared" si="7"/>
        <v/>
      </c>
    </row>
    <row r="156" spans="9:9">
      <c r="I156" s="9" t="str">
        <f t="shared" si="7"/>
        <v/>
      </c>
    </row>
    <row r="157" spans="9:9">
      <c r="I157" s="9" t="str">
        <f t="shared" si="7"/>
        <v/>
      </c>
    </row>
    <row r="158" spans="9:9">
      <c r="I158" s="9" t="str">
        <f t="shared" si="7"/>
        <v/>
      </c>
    </row>
    <row r="159" spans="9:9">
      <c r="I159" s="9" t="str">
        <f t="shared" si="7"/>
        <v/>
      </c>
    </row>
    <row r="160" spans="9:9">
      <c r="I160" s="9" t="str">
        <f t="shared" si="7"/>
        <v/>
      </c>
    </row>
    <row r="161" spans="9:9">
      <c r="I161" s="9" t="str">
        <f t="shared" si="7"/>
        <v/>
      </c>
    </row>
    <row r="162" spans="9:9">
      <c r="I162" s="9" t="str">
        <f t="shared" si="7"/>
        <v/>
      </c>
    </row>
    <row r="163" spans="9:9">
      <c r="I163" s="9" t="str">
        <f t="shared" si="7"/>
        <v/>
      </c>
    </row>
    <row r="164" spans="9:9">
      <c r="I164" s="9" t="str">
        <f t="shared" si="7"/>
        <v/>
      </c>
    </row>
    <row r="165" spans="9:9">
      <c r="I165" s="9" t="str">
        <f t="shared" si="7"/>
        <v/>
      </c>
    </row>
    <row r="166" spans="9:9">
      <c r="I166" s="9" t="str">
        <f t="shared" si="7"/>
        <v/>
      </c>
    </row>
    <row r="167" spans="9:9">
      <c r="I167" s="9" t="str">
        <f t="shared" si="7"/>
        <v/>
      </c>
    </row>
    <row r="168" spans="9:9">
      <c r="I168" s="9" t="str">
        <f t="shared" si="7"/>
        <v/>
      </c>
    </row>
    <row r="169" spans="9:9">
      <c r="I169" s="9" t="str">
        <f t="shared" si="7"/>
        <v/>
      </c>
    </row>
    <row r="170" spans="9:9">
      <c r="I170" s="9" t="str">
        <f t="shared" si="7"/>
        <v/>
      </c>
    </row>
    <row r="171" spans="9:9">
      <c r="I171" s="9" t="str">
        <f t="shared" si="7"/>
        <v/>
      </c>
    </row>
    <row r="172" spans="9:9">
      <c r="I172" s="9" t="str">
        <f t="shared" si="7"/>
        <v/>
      </c>
    </row>
    <row r="173" spans="9:9">
      <c r="I173" s="9" t="str">
        <f t="shared" si="7"/>
        <v/>
      </c>
    </row>
    <row r="174" spans="9:9">
      <c r="I174" s="9" t="str">
        <f t="shared" ref="I174:I237" si="9">IF(H168=0,"",INT(H168))</f>
        <v/>
      </c>
    </row>
    <row r="175" spans="9:9">
      <c r="I175" s="9" t="str">
        <f t="shared" si="9"/>
        <v/>
      </c>
    </row>
    <row r="176" spans="9:9">
      <c r="I176" s="9" t="str">
        <f t="shared" si="9"/>
        <v/>
      </c>
    </row>
    <row r="177" spans="9:9">
      <c r="I177" s="9" t="str">
        <f t="shared" si="9"/>
        <v/>
      </c>
    </row>
    <row r="178" spans="9:9">
      <c r="I178" s="9" t="str">
        <f t="shared" si="9"/>
        <v/>
      </c>
    </row>
    <row r="179" spans="9:9">
      <c r="I179" s="9" t="str">
        <f t="shared" si="9"/>
        <v/>
      </c>
    </row>
    <row r="180" spans="9:9">
      <c r="I180" s="9" t="str">
        <f t="shared" si="9"/>
        <v/>
      </c>
    </row>
    <row r="181" spans="9:9">
      <c r="I181" s="9" t="str">
        <f t="shared" si="9"/>
        <v/>
      </c>
    </row>
    <row r="182" spans="9:9">
      <c r="I182" s="9" t="str">
        <f t="shared" si="9"/>
        <v/>
      </c>
    </row>
    <row r="183" spans="9:9">
      <c r="I183" s="9" t="str">
        <f t="shared" si="9"/>
        <v/>
      </c>
    </row>
    <row r="184" spans="9:9">
      <c r="I184" s="9" t="str">
        <f t="shared" si="9"/>
        <v/>
      </c>
    </row>
    <row r="185" spans="9:9">
      <c r="I185" s="9" t="str">
        <f t="shared" si="9"/>
        <v/>
      </c>
    </row>
    <row r="186" spans="9:9">
      <c r="I186" s="9" t="str">
        <f t="shared" si="9"/>
        <v/>
      </c>
    </row>
    <row r="187" spans="9:9">
      <c r="I187" s="9" t="str">
        <f t="shared" si="9"/>
        <v/>
      </c>
    </row>
    <row r="188" spans="9:9">
      <c r="I188" s="9" t="str">
        <f t="shared" si="9"/>
        <v/>
      </c>
    </row>
    <row r="189" spans="9:9">
      <c r="I189" s="9" t="str">
        <f t="shared" si="9"/>
        <v/>
      </c>
    </row>
    <row r="190" spans="9:9">
      <c r="I190" s="9" t="str">
        <f t="shared" si="9"/>
        <v/>
      </c>
    </row>
    <row r="191" spans="9:9">
      <c r="I191" s="9" t="str">
        <f t="shared" si="9"/>
        <v/>
      </c>
    </row>
    <row r="192" spans="9:9">
      <c r="I192" s="9" t="str">
        <f t="shared" si="9"/>
        <v/>
      </c>
    </row>
    <row r="193" spans="9:9">
      <c r="I193" s="9" t="str">
        <f t="shared" si="9"/>
        <v/>
      </c>
    </row>
    <row r="194" spans="9:9">
      <c r="I194" s="9" t="str">
        <f t="shared" si="9"/>
        <v/>
      </c>
    </row>
    <row r="195" spans="9:9">
      <c r="I195" s="9" t="str">
        <f t="shared" si="9"/>
        <v/>
      </c>
    </row>
    <row r="196" spans="9:9">
      <c r="I196" s="9" t="str">
        <f t="shared" si="9"/>
        <v/>
      </c>
    </row>
    <row r="197" spans="9:9">
      <c r="I197" s="9" t="str">
        <f t="shared" si="9"/>
        <v/>
      </c>
    </row>
    <row r="198" spans="9:9">
      <c r="I198" s="9" t="str">
        <f t="shared" si="9"/>
        <v/>
      </c>
    </row>
    <row r="199" spans="9:9">
      <c r="I199" s="9" t="str">
        <f t="shared" si="9"/>
        <v/>
      </c>
    </row>
    <row r="200" spans="9:9">
      <c r="I200" s="9" t="str">
        <f t="shared" si="9"/>
        <v/>
      </c>
    </row>
    <row r="201" spans="9:9">
      <c r="I201" s="9" t="str">
        <f t="shared" si="9"/>
        <v/>
      </c>
    </row>
    <row r="202" spans="9:9">
      <c r="I202" s="9" t="str">
        <f t="shared" si="9"/>
        <v/>
      </c>
    </row>
    <row r="203" spans="9:9">
      <c r="I203" s="9" t="str">
        <f t="shared" si="9"/>
        <v/>
      </c>
    </row>
    <row r="204" spans="9:9">
      <c r="I204" s="9" t="str">
        <f t="shared" si="9"/>
        <v/>
      </c>
    </row>
    <row r="205" spans="9:9">
      <c r="I205" s="9" t="str">
        <f t="shared" si="9"/>
        <v/>
      </c>
    </row>
    <row r="206" spans="9:9">
      <c r="I206" s="9" t="str">
        <f t="shared" si="9"/>
        <v/>
      </c>
    </row>
    <row r="207" spans="9:9">
      <c r="I207" s="9" t="str">
        <f t="shared" si="9"/>
        <v/>
      </c>
    </row>
    <row r="208" spans="9:9">
      <c r="I208" s="9" t="str">
        <f t="shared" si="9"/>
        <v/>
      </c>
    </row>
    <row r="209" spans="9:9">
      <c r="I209" s="9" t="str">
        <f t="shared" si="9"/>
        <v/>
      </c>
    </row>
    <row r="210" spans="9:9">
      <c r="I210" s="9" t="str">
        <f t="shared" si="9"/>
        <v/>
      </c>
    </row>
    <row r="211" spans="9:9">
      <c r="I211" s="9" t="str">
        <f t="shared" si="9"/>
        <v/>
      </c>
    </row>
    <row r="212" spans="9:9">
      <c r="I212" s="9" t="str">
        <f t="shared" si="9"/>
        <v/>
      </c>
    </row>
    <row r="213" spans="9:9">
      <c r="I213" s="9" t="str">
        <f t="shared" si="9"/>
        <v/>
      </c>
    </row>
    <row r="214" spans="9:9">
      <c r="I214" s="9" t="str">
        <f t="shared" si="9"/>
        <v/>
      </c>
    </row>
    <row r="215" spans="9:9">
      <c r="I215" s="9" t="str">
        <f t="shared" si="9"/>
        <v/>
      </c>
    </row>
    <row r="216" spans="9:9">
      <c r="I216" s="9" t="str">
        <f t="shared" si="9"/>
        <v/>
      </c>
    </row>
    <row r="217" spans="9:9">
      <c r="I217" s="9" t="str">
        <f t="shared" si="9"/>
        <v/>
      </c>
    </row>
    <row r="218" spans="9:9">
      <c r="I218" s="9" t="str">
        <f t="shared" si="9"/>
        <v/>
      </c>
    </row>
    <row r="219" spans="9:9">
      <c r="I219" s="9" t="str">
        <f t="shared" si="9"/>
        <v/>
      </c>
    </row>
    <row r="220" spans="9:9">
      <c r="I220" s="9" t="str">
        <f t="shared" si="9"/>
        <v/>
      </c>
    </row>
    <row r="221" spans="9:9">
      <c r="I221" s="9" t="str">
        <f t="shared" si="9"/>
        <v/>
      </c>
    </row>
    <row r="222" spans="9:9">
      <c r="I222" s="9" t="str">
        <f t="shared" si="9"/>
        <v/>
      </c>
    </row>
    <row r="223" spans="9:9">
      <c r="I223" s="9" t="str">
        <f t="shared" si="9"/>
        <v/>
      </c>
    </row>
    <row r="224" spans="9:9">
      <c r="I224" s="9" t="str">
        <f t="shared" si="9"/>
        <v/>
      </c>
    </row>
    <row r="225" spans="9:19">
      <c r="I225" s="9" t="str">
        <f t="shared" si="9"/>
        <v/>
      </c>
    </row>
    <row r="226" spans="9:19">
      <c r="I226" s="9" t="str">
        <f t="shared" si="9"/>
        <v/>
      </c>
    </row>
    <row r="227" spans="9:19">
      <c r="I227" s="9" t="str">
        <f t="shared" si="9"/>
        <v/>
      </c>
    </row>
    <row r="228" spans="9:19">
      <c r="I228" s="9" t="str">
        <f t="shared" si="9"/>
        <v/>
      </c>
    </row>
    <row r="229" spans="9:19">
      <c r="I229" s="9" t="str">
        <f t="shared" si="9"/>
        <v/>
      </c>
      <c r="N229" s="40">
        <v>45852</v>
      </c>
      <c r="O229" s="41">
        <v>0.9375</v>
      </c>
      <c r="P229" s="41">
        <v>0.98440000000000005</v>
      </c>
      <c r="R229" s="26">
        <v>12</v>
      </c>
      <c r="S229">
        <v>16</v>
      </c>
    </row>
    <row r="230" spans="9:19">
      <c r="I230" s="9" t="str">
        <f t="shared" si="9"/>
        <v/>
      </c>
      <c r="N230" s="40">
        <v>45883</v>
      </c>
    </row>
    <row r="231" spans="9:19">
      <c r="I231" s="9" t="str">
        <f t="shared" si="9"/>
        <v/>
      </c>
    </row>
    <row r="232" spans="9:19">
      <c r="I232" s="9" t="str">
        <f t="shared" si="9"/>
        <v/>
      </c>
    </row>
    <row r="233" spans="9:19">
      <c r="I233" s="9" t="str">
        <f t="shared" si="9"/>
        <v/>
      </c>
    </row>
    <row r="234" spans="9:19">
      <c r="I234" s="9" t="str">
        <f t="shared" si="9"/>
        <v/>
      </c>
    </row>
    <row r="235" spans="9:19">
      <c r="I235" s="9" t="str">
        <f t="shared" si="9"/>
        <v/>
      </c>
    </row>
    <row r="236" spans="9:19">
      <c r="I236" s="9" t="str">
        <f t="shared" si="9"/>
        <v/>
      </c>
    </row>
    <row r="237" spans="9:19">
      <c r="I237" s="9" t="str">
        <f t="shared" si="9"/>
        <v/>
      </c>
    </row>
    <row r="238" spans="9:19">
      <c r="I238" s="9" t="str">
        <f t="shared" ref="I238:I253" si="10">IF(H232=0,"",INT(H232))</f>
        <v/>
      </c>
    </row>
    <row r="239" spans="9:19">
      <c r="I239" s="9" t="str">
        <f t="shared" si="10"/>
        <v/>
      </c>
    </row>
    <row r="240" spans="9:19">
      <c r="I240" s="9" t="str">
        <f t="shared" si="10"/>
        <v/>
      </c>
    </row>
    <row r="241" spans="9:9">
      <c r="I241" s="9" t="str">
        <f t="shared" si="10"/>
        <v/>
      </c>
    </row>
    <row r="242" spans="9:9">
      <c r="I242" s="9" t="str">
        <f t="shared" si="10"/>
        <v/>
      </c>
    </row>
    <row r="243" spans="9:9">
      <c r="I243" s="9" t="str">
        <f t="shared" si="10"/>
        <v/>
      </c>
    </row>
    <row r="244" spans="9:9">
      <c r="I244" s="9" t="str">
        <f t="shared" si="10"/>
        <v/>
      </c>
    </row>
    <row r="245" spans="9:9">
      <c r="I245" s="9" t="str">
        <f t="shared" si="10"/>
        <v/>
      </c>
    </row>
    <row r="246" spans="9:9">
      <c r="I246" s="9" t="str">
        <f t="shared" si="10"/>
        <v/>
      </c>
    </row>
    <row r="247" spans="9:9">
      <c r="I247" s="9" t="str">
        <f t="shared" si="10"/>
        <v/>
      </c>
    </row>
    <row r="248" spans="9:9">
      <c r="I248" s="9" t="str">
        <f t="shared" si="10"/>
        <v/>
      </c>
    </row>
    <row r="249" spans="9:9">
      <c r="I249" s="9" t="str">
        <f t="shared" si="10"/>
        <v/>
      </c>
    </row>
    <row r="250" spans="9:9">
      <c r="I250" s="9" t="str">
        <f t="shared" si="10"/>
        <v/>
      </c>
    </row>
    <row r="251" spans="9:9">
      <c r="I251" s="9" t="str">
        <f t="shared" si="10"/>
        <v/>
      </c>
    </row>
    <row r="252" spans="9:9">
      <c r="I252" s="9" t="str">
        <f t="shared" si="10"/>
        <v/>
      </c>
    </row>
    <row r="253" spans="9:9">
      <c r="I253" s="9" t="str">
        <f t="shared" si="10"/>
        <v/>
      </c>
    </row>
  </sheetData>
  <mergeCells count="12">
    <mergeCell ref="C49:H49"/>
    <mergeCell ref="G45:H45"/>
    <mergeCell ref="B35:F35"/>
    <mergeCell ref="G15:H15"/>
    <mergeCell ref="G28:H28"/>
    <mergeCell ref="G29:H29"/>
    <mergeCell ref="G30:H30"/>
    <mergeCell ref="G31:H31"/>
    <mergeCell ref="G32:H32"/>
    <mergeCell ref="G33:H33"/>
    <mergeCell ref="G34:H34"/>
    <mergeCell ref="G35:H35"/>
  </mergeCells>
  <phoneticPr fontId="10" type="noConversion"/>
  <printOptions horizontalCentered="1"/>
  <pageMargins left="0.25" right="0.25" top="0.75" bottom="0.75" header="0.3" footer="0.3"/>
  <pageSetup scale="9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cp:lastPrinted>2025-08-04T17:18:56Z</cp:lastPrinted>
  <dcterms:created xsi:type="dcterms:W3CDTF">2014-01-29T16:45:51Z</dcterms:created>
  <dcterms:modified xsi:type="dcterms:W3CDTF">2025-08-11T17:27:13Z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