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bbyCheng\AppData\Local\Box\Box Edit\Documents\OxVR_lds5kOdAm69nDMHZw==\"/>
    </mc:Choice>
  </mc:AlternateContent>
  <xr:revisionPtr revIDLastSave="0" documentId="13_ncr:1_{CBBE906A-6320-4C56-8B2A-A24AD8E19C00}" xr6:coauthVersionLast="47" xr6:coauthVersionMax="47" xr10:uidLastSave="{00000000-0000-0000-0000-000000000000}"/>
  <bookViews>
    <workbookView xWindow="25215" yWindow="-13785" windowWidth="25470" windowHeight="12480" firstSheet="1" activeTab="1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Occupancy!$E$21:$L$44</definedName>
    <definedName name="_xlnm.Print_Area" localSheetId="1">Financial!$B$2:$H$49</definedName>
    <definedName name="_xlnm.Print_Area" localSheetId="0">Occupancy!$E$2:$L$45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7" l="1"/>
  <c r="C29" i="7"/>
  <c r="H41" i="7"/>
  <c r="S20" i="7"/>
  <c r="Q101" i="2"/>
  <c r="Q100" i="2"/>
  <c r="S19" i="7"/>
  <c r="Q99" i="2"/>
  <c r="S18" i="7" l="1"/>
  <c r="L23" i="2"/>
  <c r="L24" i="2"/>
  <c r="L25" i="2"/>
  <c r="L26" i="2"/>
  <c r="L27" i="2"/>
  <c r="L28" i="2"/>
  <c r="L22" i="2"/>
  <c r="I45" i="2" l="1"/>
  <c r="K45" i="2"/>
  <c r="Q88" i="2"/>
  <c r="S16" i="7"/>
  <c r="L45" i="2" l="1"/>
  <c r="F19" i="2" s="1"/>
  <c r="S15" i="7"/>
  <c r="S11" i="7" l="1"/>
  <c r="T11" i="7" s="1"/>
  <c r="S10" i="7"/>
  <c r="T10" i="7" s="1"/>
  <c r="S9" i="7"/>
  <c r="T9" i="7" s="1"/>
  <c r="Q48" i="2"/>
  <c r="S6" i="7"/>
  <c r="S5" i="7"/>
  <c r="T5" i="7" s="1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8" i="7"/>
  <c r="T7" i="7"/>
  <c r="T4" i="7"/>
  <c r="T3" i="7"/>
  <c r="C56" i="7"/>
  <c r="T6" i="7" l="1"/>
  <c r="Q30" i="2"/>
  <c r="Q27" i="2"/>
  <c r="Q22" i="2" l="1"/>
  <c r="Q23" i="2"/>
  <c r="Q24" i="2"/>
  <c r="Q25" i="2"/>
  <c r="Q26" i="2"/>
  <c r="Q28" i="2"/>
  <c r="Q29" i="2"/>
  <c r="G16" i="7"/>
  <c r="H16" i="7" s="1"/>
  <c r="S419" i="2"/>
  <c r="S418" i="2"/>
  <c r="S417" i="2"/>
  <c r="S416" i="2"/>
  <c r="G17" i="7" l="1"/>
  <c r="H17" i="7" l="1"/>
  <c r="G18" i="7"/>
  <c r="G19" i="7" s="1"/>
  <c r="G20" i="7" s="1"/>
  <c r="G21" i="7" s="1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9" i="2"/>
  <c r="Q90" i="2"/>
  <c r="Q91" i="2"/>
  <c r="Q92" i="2"/>
  <c r="Q93" i="2"/>
  <c r="Q94" i="2"/>
  <c r="Q95" i="2"/>
  <c r="Q96" i="2"/>
  <c r="Q97" i="2"/>
  <c r="Q98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G22" i="7" l="1"/>
  <c r="H21" i="7"/>
  <c r="H18" i="7"/>
  <c r="H19" i="7"/>
  <c r="E3" i="2"/>
  <c r="G23" i="7" l="1"/>
  <c r="H22" i="7"/>
  <c r="H20" i="7"/>
  <c r="E19" i="2"/>
  <c r="D56" i="7"/>
  <c r="D58" i="7" s="1"/>
  <c r="D60" i="7" s="1"/>
  <c r="C58" i="7"/>
  <c r="C60" i="7" s="1"/>
  <c r="G24" i="7" l="1"/>
  <c r="H23" i="7"/>
  <c r="K19" i="2"/>
  <c r="L2" i="2"/>
  <c r="G25" i="7" l="1"/>
  <c r="H24" i="7"/>
  <c r="L3" i="2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H45" i="2"/>
  <c r="J45" i="2"/>
  <c r="K17" i="2" s="1"/>
  <c r="G45" i="2"/>
  <c r="H17" i="2" s="1"/>
  <c r="F45" i="2"/>
  <c r="L17" i="2" l="1"/>
  <c r="J17" i="2"/>
  <c r="I17" i="2"/>
  <c r="G26" i="7"/>
  <c r="H26" i="7" s="1"/>
  <c r="H25" i="7"/>
  <c r="H2" i="7"/>
  <c r="G27" i="7" l="1"/>
  <c r="H27" i="7" s="1"/>
</calcChain>
</file>

<file path=xl/sharedStrings.xml><?xml version="1.0" encoding="utf-8"?>
<sst xmlns="http://schemas.openxmlformats.org/spreadsheetml/2006/main" count="113" uniqueCount="100">
  <si>
    <t>REPORT DATE:</t>
  </si>
  <si>
    <t>Report date should always be a Monday</t>
  </si>
  <si>
    <t>Property</t>
  </si>
  <si>
    <t>Marbella</t>
  </si>
  <si>
    <t>Date</t>
  </si>
  <si>
    <t>Units</t>
  </si>
  <si>
    <t>Models</t>
  </si>
  <si>
    <t>Office</t>
  </si>
  <si>
    <t>Analysis Start</t>
  </si>
  <si>
    <t>Location</t>
  </si>
  <si>
    <t>Gulf Shores, AL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</si>
  <si>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</si>
  <si>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</si>
  <si>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</si>
  <si>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</si>
  <si>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</si>
  <si>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</si>
  <si>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</si>
  <si>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</si>
  <si>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</si>
  <si>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</si>
  <si>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</si>
  <si>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</si>
  <si>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</si>
  <si>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</si>
  <si>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</si>
  <si>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</si>
  <si>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</si>
  <si>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</si>
  <si>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</si>
  <si>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</si>
  <si>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</si>
  <si>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</si>
  <si>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</si>
  <si>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</si>
  <si>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</si>
  <si>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</si>
  <si>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1 bed 1 bath</t>
  </si>
  <si>
    <t>1117A1</t>
  </si>
  <si>
    <t>1 bed 1 bath ADA</t>
  </si>
  <si>
    <t>1117A1D</t>
  </si>
  <si>
    <t>1 bed 1 bath UPGRADE</t>
  </si>
  <si>
    <t>1117A1U</t>
  </si>
  <si>
    <t>2 bed 2 bath</t>
  </si>
  <si>
    <t>1117B1</t>
  </si>
  <si>
    <t>2 bed 2 bath ADA</t>
  </si>
  <si>
    <t>1117B1D</t>
  </si>
  <si>
    <t>2 bed 2 bath UPGRADE</t>
  </si>
  <si>
    <t>1117B1U</t>
  </si>
  <si>
    <t>1117WAIT</t>
  </si>
  <si>
    <t>WAIT LIST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</si>
  <si>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</si>
  <si>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</si>
  <si>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</si>
  <si>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</si>
  <si>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</si>
  <si>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</si>
  <si>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</si>
  <si>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</si>
  <si>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</si>
  <si>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</si>
  <si>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</si>
  <si>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LEASING</t>
  </si>
  <si>
    <t>THIS WEEK</t>
  </si>
  <si>
    <t>LAST WEEK</t>
  </si>
  <si>
    <t>AUGUST</t>
  </si>
  <si>
    <t>LAST MONTH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</si>
  <si>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</si>
  <si>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</si>
  <si>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</si>
  <si>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</si>
  <si>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</si>
  <si>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</si>
  <si>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</si>
  <si>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</si>
  <si>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</si>
  <si>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</si>
  <si>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</si>
  <si>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</si>
  <si>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</si>
  <si>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</si>
  <si>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MAINTENANCE</t>
  </si>
  <si>
    <t>2 WEEKS AGO</t>
  </si>
  <si>
    <t>3 WEEKS AGO</t>
  </si>
  <si>
    <t>EVICTIONS</t>
  </si>
  <si>
    <t xml:space="preserve"> </t>
  </si>
  <si>
    <t>MAKE READIES</t>
  </si>
  <si>
    <t>FILED</t>
  </si>
  <si>
    <t>WORK ORDERS</t>
  </si>
  <si>
    <t>NOT FILED</t>
  </si>
  <si>
    <t>MTM</t>
  </si>
  <si>
    <t>Notes:</t>
  </si>
  <si>
    <t>FINANCIALS</t>
  </si>
  <si>
    <t>LAST MONTH -APR</t>
  </si>
  <si>
    <t>BUDGET</t>
  </si>
  <si>
    <t>Net Rental Income</t>
  </si>
  <si>
    <t>Other Income</t>
  </si>
  <si>
    <t>Net Operating Income</t>
  </si>
  <si>
    <t>Routine Replacement</t>
  </si>
  <si>
    <t>NOI Net of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</si>
</sst>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;[Red]#,##0"/>
    <numFmt numFmtId="166" formatCode="mmm\ \-\ yyyy"/>
    <numFmt numFmtId="167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sz val="10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rgb="FF000000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34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4" fillId="5" borderId="1" xfId="0" applyFont="1" applyFill="1" applyBorder="1" applyAlignment="1">
      <alignment horizontal="center" vertical="center" wrapText="1"/>
    </xf>
    <xf numFmtId="44" fontId="0" fillId="0" borderId="0" xfId="2" applyFont="1"/>
    <xf numFmtId="44" fontId="0" fillId="0" borderId="1" xfId="2" applyFont="1" applyBorder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4" fillId="2" borderId="0" xfId="2" applyFont="1" applyFill="1"/>
    <xf numFmtId="44" fontId="0" fillId="0" borderId="0" xfId="0" applyNumberFormat="1"/>
    <xf numFmtId="14" fontId="0" fillId="0" borderId="0" xfId="0" applyNumberFormat="1" applyAlignment="1">
      <alignment horizontal="center"/>
    </xf>
    <xf numFmtId="10" fontId="4" fillId="2" borderId="1" xfId="2" applyNumberFormat="1" applyFont="1" applyFill="1" applyBorder="1"/>
    <xf numFmtId="1" fontId="0" fillId="0" borderId="0" xfId="0" applyNumberFormat="1"/>
    <xf numFmtId="0" fontId="14" fillId="0" borderId="1" xfId="0" applyFont="1" applyBorder="1"/>
    <xf numFmtId="0" fontId="0" fillId="0" borderId="1" xfId="0" applyBorder="1" applyAlignment="1">
      <alignment wrapText="1"/>
    </xf>
    <xf numFmtId="167" fontId="4" fillId="2" borderId="1" xfId="4" applyNumberFormat="1" applyFont="1" applyFill="1" applyBorder="1"/>
    <xf numFmtId="167" fontId="4" fillId="0" borderId="0" xfId="4" applyNumberFormat="1" applyFont="1"/>
    <xf numFmtId="0" fontId="16" fillId="3" borderId="6" xfId="0" applyFont="1" applyFill="1" applyBorder="1" applyAlignment="1">
      <alignment horizontal="center" vertical="center"/>
    </xf>
    <xf numFmtId="14" fontId="0" fillId="7" borderId="0" xfId="0" applyNumberFormat="1" applyFill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/>
    <xf numFmtId="0" fontId="16" fillId="3" borderId="0" xfId="0" applyFont="1" applyFill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2" fillId="0" borderId="9" xfId="0" applyFont="1" applyBorder="1" applyAlignment="1">
      <alignment horizontal="right"/>
    </xf>
    <xf numFmtId="0" fontId="8" fillId="3" borderId="10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11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64" fontId="12" fillId="5" borderId="17" xfId="1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4" fontId="11" fillId="4" borderId="17" xfId="1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wrapText="1"/>
    </xf>
    <xf numFmtId="0" fontId="0" fillId="2" borderId="15" xfId="0" applyFill="1" applyBorder="1" applyAlignment="1">
      <alignment horizontal="center" wrapText="1"/>
    </xf>
    <xf numFmtId="0" fontId="0" fillId="0" borderId="13" xfId="0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center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3" fillId="3" borderId="24" xfId="0" applyFont="1" applyFill="1" applyBorder="1" applyAlignment="1">
      <alignment vertical="center"/>
    </xf>
    <xf numFmtId="0" fontId="3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28" xfId="0" applyBorder="1"/>
    <xf numFmtId="166" fontId="19" fillId="0" borderId="0" xfId="0" applyNumberFormat="1" applyFont="1" applyAlignment="1">
      <alignment horizontal="center"/>
    </xf>
    <xf numFmtId="0" fontId="19" fillId="0" borderId="28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7" xfId="0" applyBorder="1" applyAlignment="1">
      <alignment horizontal="left"/>
    </xf>
    <xf numFmtId="0" fontId="3" fillId="3" borderId="30" xfId="0" applyFont="1" applyFill="1" applyBorder="1" applyAlignment="1">
      <alignment vertical="center"/>
    </xf>
    <xf numFmtId="0" fontId="14" fillId="0" borderId="31" xfId="0" applyFont="1" applyBorder="1" applyAlignment="1">
      <alignment horizontal="left"/>
    </xf>
    <xf numFmtId="0" fontId="0" fillId="0" borderId="31" xfId="0" applyBorder="1" applyAlignment="1">
      <alignment horizontal="center"/>
    </xf>
    <xf numFmtId="44" fontId="0" fillId="0" borderId="33" xfId="0" applyNumberFormat="1" applyBorder="1"/>
    <xf numFmtId="0" fontId="3" fillId="3" borderId="34" xfId="0" applyFont="1" applyFill="1" applyBorder="1" applyAlignment="1">
      <alignment vertical="center"/>
    </xf>
    <xf numFmtId="0" fontId="14" fillId="0" borderId="39" xfId="0" applyFont="1" applyBorder="1"/>
    <xf numFmtId="14" fontId="0" fillId="0" borderId="1" xfId="2" applyNumberFormat="1" applyFont="1" applyBorder="1"/>
    <xf numFmtId="10" fontId="0" fillId="0" borderId="1" xfId="2" applyNumberFormat="1" applyFont="1" applyBorder="1"/>
    <xf numFmtId="0" fontId="22" fillId="0" borderId="4" xfId="0" applyFont="1" applyBorder="1"/>
    <xf numFmtId="0" fontId="22" fillId="0" borderId="32" xfId="0" applyFont="1" applyBorder="1"/>
    <xf numFmtId="0" fontId="18" fillId="0" borderId="35" xfId="0" applyFont="1" applyBorder="1" applyAlignment="1">
      <alignment horizontal="left"/>
    </xf>
    <xf numFmtId="0" fontId="18" fillId="0" borderId="36" xfId="0" applyFont="1" applyBorder="1" applyAlignment="1">
      <alignment horizontal="left"/>
    </xf>
    <xf numFmtId="0" fontId="18" fillId="0" borderId="43" xfId="0" applyFont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4" fillId="4" borderId="33" xfId="0" applyFont="1" applyFill="1" applyBorder="1" applyAlignment="1">
      <alignment horizontal="center"/>
    </xf>
    <xf numFmtId="44" fontId="24" fillId="0" borderId="40" xfId="2" applyFont="1" applyFill="1" applyBorder="1"/>
    <xf numFmtId="44" fontId="24" fillId="0" borderId="33" xfId="2" applyFont="1" applyFill="1" applyBorder="1"/>
    <xf numFmtId="0" fontId="3" fillId="4" borderId="10" xfId="0" applyFont="1" applyFill="1" applyBorder="1" applyAlignment="1">
      <alignment horizontal="left" vertical="center"/>
    </xf>
    <xf numFmtId="0" fontId="23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4" borderId="13" xfId="0" applyFont="1" applyFill="1" applyBorder="1" applyAlignment="1">
      <alignment horizontal="left"/>
    </xf>
    <xf numFmtId="44" fontId="14" fillId="4" borderId="1" xfId="2" applyFont="1" applyFill="1" applyBorder="1" applyAlignment="1">
      <alignment horizontal="center"/>
    </xf>
    <xf numFmtId="0" fontId="17" fillId="4" borderId="13" xfId="0" applyFont="1" applyFill="1" applyBorder="1" applyAlignment="1">
      <alignment horizontal="left"/>
    </xf>
    <xf numFmtId="44" fontId="17" fillId="4" borderId="1" xfId="2" applyFont="1" applyFill="1" applyBorder="1" applyAlignment="1">
      <alignment horizontal="center"/>
    </xf>
    <xf numFmtId="44" fontId="14" fillId="4" borderId="1" xfId="2" applyFont="1" applyFill="1" applyBorder="1" applyAlignment="1">
      <alignment horizontal="left"/>
    </xf>
    <xf numFmtId="0" fontId="17" fillId="4" borderId="16" xfId="0" applyFont="1" applyFill="1" applyBorder="1" applyAlignment="1">
      <alignment horizontal="left"/>
    </xf>
    <xf numFmtId="44" fontId="17" fillId="4" borderId="5" xfId="2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4" fillId="0" borderId="44" xfId="0" applyFont="1" applyBorder="1" applyAlignment="1">
      <alignment horizont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4" xfId="4" applyNumberFormat="1" applyFont="1" applyFill="1" applyBorder="1" applyAlignment="1">
      <alignment horizontal="center" vertic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4" xfId="4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64" fontId="12" fillId="5" borderId="3" xfId="1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</cellXfs>
  <cellStyles count="11">
    <cellStyle name="Comma" xfId="4" builtinId="3"/>
    <cellStyle name="Comma [0] 2" xfId="10" xr:uid="{EB4FC613-89A3-4D58-AB7E-42DC51C8D7FD}"/>
    <cellStyle name="Comma 2" xfId="9" xr:uid="{1D07F9DD-16C9-4E69-9C82-772C0190524F}"/>
    <cellStyle name="Currency" xfId="2" builtinId="4"/>
    <cellStyle name="Currency [0] 2" xfId="8" xr:uid="{A6F2834F-4DF9-4318-A6EA-54595CE0776A}"/>
    <cellStyle name="Currency 2" xfId="7" xr:uid="{1CFEFB64-2E71-45CE-BBE7-196FC8A3C728}"/>
    <cellStyle name="Normal" xfId="0" builtinId="0"/>
    <cellStyle name="Normal 2" xfId="3" xr:uid="{00000000-0005-0000-0000-000003000000}"/>
    <cellStyle name="Normal 3" xfId="5" xr:uid="{BC4B9962-5115-42CE-9A65-748A53B7307E}"/>
    <cellStyle name="Percent" xfId="1" builtinId="5"/>
    <cellStyle name="Percent 2" xfId="6" xr:uid="{A2B40250-B8AB-4564-9EF1-450CF63321D4}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0000FF"/>
      <color rgb="FF86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tx>
            <c:v>Projection</c:v>
          </c:tx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f>Occupancy!$N$22:$N$202</c:f>
              <c:numCache>
                <c:formatCode>m/d/yyyy</c:formatCode>
                <c:ptCount val="181"/>
                <c:pt idx="0">
                  <c:v>45292</c:v>
                </c:pt>
                <c:pt idx="1">
                  <c:v>45315</c:v>
                </c:pt>
                <c:pt idx="2">
                  <c:v>45324</c:v>
                </c:pt>
                <c:pt idx="3">
                  <c:v>45342</c:v>
                </c:pt>
                <c:pt idx="4">
                  <c:v>45348</c:v>
                </c:pt>
                <c:pt idx="5">
                  <c:v>45355</c:v>
                </c:pt>
                <c:pt idx="6">
                  <c:v>45362</c:v>
                </c:pt>
                <c:pt idx="7">
                  <c:v>45369</c:v>
                </c:pt>
                <c:pt idx="8">
                  <c:v>45376</c:v>
                </c:pt>
                <c:pt idx="9">
                  <c:v>45383</c:v>
                </c:pt>
                <c:pt idx="10">
                  <c:v>45390</c:v>
                </c:pt>
                <c:pt idx="11">
                  <c:v>45397</c:v>
                </c:pt>
                <c:pt idx="12">
                  <c:v>45404</c:v>
                </c:pt>
                <c:pt idx="13">
                  <c:v>45411</c:v>
                </c:pt>
                <c:pt idx="14">
                  <c:v>45418</c:v>
                </c:pt>
                <c:pt idx="15">
                  <c:v>45425</c:v>
                </c:pt>
                <c:pt idx="16">
                  <c:v>45432</c:v>
                </c:pt>
                <c:pt idx="17">
                  <c:v>45439</c:v>
                </c:pt>
                <c:pt idx="18">
                  <c:v>45446</c:v>
                </c:pt>
                <c:pt idx="19">
                  <c:v>45453</c:v>
                </c:pt>
                <c:pt idx="20">
                  <c:v>45460</c:v>
                </c:pt>
                <c:pt idx="21">
                  <c:v>45467</c:v>
                </c:pt>
                <c:pt idx="22">
                  <c:v>45474</c:v>
                </c:pt>
                <c:pt idx="23">
                  <c:v>45481</c:v>
                </c:pt>
                <c:pt idx="24">
                  <c:v>45488</c:v>
                </c:pt>
                <c:pt idx="25">
                  <c:v>45495</c:v>
                </c:pt>
                <c:pt idx="26">
                  <c:v>45502</c:v>
                </c:pt>
                <c:pt idx="27">
                  <c:v>45509</c:v>
                </c:pt>
                <c:pt idx="28">
                  <c:v>45516</c:v>
                </c:pt>
                <c:pt idx="29">
                  <c:v>45523</c:v>
                </c:pt>
                <c:pt idx="30">
                  <c:v>45530</c:v>
                </c:pt>
                <c:pt idx="31">
                  <c:v>45537</c:v>
                </c:pt>
                <c:pt idx="32">
                  <c:v>45544</c:v>
                </c:pt>
                <c:pt idx="33">
                  <c:v>45551</c:v>
                </c:pt>
                <c:pt idx="34">
                  <c:v>45558</c:v>
                </c:pt>
                <c:pt idx="35">
                  <c:v>45565</c:v>
                </c:pt>
                <c:pt idx="36">
                  <c:v>45572</c:v>
                </c:pt>
                <c:pt idx="37">
                  <c:v>45579</c:v>
                </c:pt>
                <c:pt idx="38">
                  <c:v>45586</c:v>
                </c:pt>
                <c:pt idx="39">
                  <c:v>45593</c:v>
                </c:pt>
                <c:pt idx="40">
                  <c:v>45600</c:v>
                </c:pt>
                <c:pt idx="41">
                  <c:v>45607</c:v>
                </c:pt>
                <c:pt idx="42">
                  <c:v>45614</c:v>
                </c:pt>
                <c:pt idx="43">
                  <c:v>45621</c:v>
                </c:pt>
                <c:pt idx="44">
                  <c:v>45628</c:v>
                </c:pt>
                <c:pt idx="45">
                  <c:v>45635</c:v>
                </c:pt>
                <c:pt idx="46">
                  <c:v>45642</c:v>
                </c:pt>
                <c:pt idx="47">
                  <c:v>45649</c:v>
                </c:pt>
                <c:pt idx="48">
                  <c:v>45656</c:v>
                </c:pt>
                <c:pt idx="49">
                  <c:v>45663</c:v>
                </c:pt>
                <c:pt idx="50">
                  <c:v>45670</c:v>
                </c:pt>
                <c:pt idx="51">
                  <c:v>45677</c:v>
                </c:pt>
                <c:pt idx="52">
                  <c:v>45684</c:v>
                </c:pt>
                <c:pt idx="53">
                  <c:v>45691</c:v>
                </c:pt>
                <c:pt idx="54">
                  <c:v>45698</c:v>
                </c:pt>
                <c:pt idx="55">
                  <c:v>45705</c:v>
                </c:pt>
                <c:pt idx="56">
                  <c:v>45712</c:v>
                </c:pt>
                <c:pt idx="57">
                  <c:v>45719</c:v>
                </c:pt>
                <c:pt idx="58">
                  <c:v>45726</c:v>
                </c:pt>
                <c:pt idx="59">
                  <c:v>45733</c:v>
                </c:pt>
                <c:pt idx="60">
                  <c:v>45740</c:v>
                </c:pt>
                <c:pt idx="61">
                  <c:v>45747</c:v>
                </c:pt>
                <c:pt idx="62">
                  <c:v>45754</c:v>
                </c:pt>
                <c:pt idx="63">
                  <c:v>45761</c:v>
                </c:pt>
                <c:pt idx="64">
                  <c:v>45768</c:v>
                </c:pt>
                <c:pt idx="65">
                  <c:v>45775</c:v>
                </c:pt>
                <c:pt idx="66">
                  <c:v>45782</c:v>
                </c:pt>
                <c:pt idx="67">
                  <c:v>45789</c:v>
                </c:pt>
                <c:pt idx="68">
                  <c:v>45796</c:v>
                </c:pt>
                <c:pt idx="69">
                  <c:v>45803</c:v>
                </c:pt>
                <c:pt idx="70">
                  <c:v>45810</c:v>
                </c:pt>
                <c:pt idx="71">
                  <c:v>45817</c:v>
                </c:pt>
                <c:pt idx="72">
                  <c:v>45824</c:v>
                </c:pt>
                <c:pt idx="73">
                  <c:v>45831</c:v>
                </c:pt>
                <c:pt idx="74">
                  <c:v>45838</c:v>
                </c:pt>
                <c:pt idx="75">
                  <c:v>45845</c:v>
                </c:pt>
                <c:pt idx="76">
                  <c:v>45852</c:v>
                </c:pt>
                <c:pt idx="77">
                  <c:v>45859</c:v>
                </c:pt>
                <c:pt idx="78">
                  <c:v>45866</c:v>
                </c:pt>
                <c:pt idx="79">
                  <c:v>45873</c:v>
                </c:pt>
                <c:pt idx="80">
                  <c:v>45880</c:v>
                </c:pt>
                <c:pt idx="81">
                  <c:v>45911</c:v>
                </c:pt>
              </c:numCache>
            </c:numRef>
          </c:cat>
          <c:val>
            <c:numRef>
              <c:f>Occupancy!$Q$22:$Q$202</c:f>
              <c:numCache>
                <c:formatCode>0.00%</c:formatCode>
                <c:ptCount val="181"/>
                <c:pt idx="0">
                  <c:v>0.92710000000000004</c:v>
                </c:pt>
                <c:pt idx="1">
                  <c:v>0.88539999999999996</c:v>
                </c:pt>
                <c:pt idx="2">
                  <c:v>0.86460000000000004</c:v>
                </c:pt>
                <c:pt idx="3">
                  <c:v>0.84379999999999999</c:v>
                </c:pt>
                <c:pt idx="4">
                  <c:v>0.84379999999999999</c:v>
                </c:pt>
                <c:pt idx="5">
                  <c:v>0.875</c:v>
                </c:pt>
                <c:pt idx="6">
                  <c:v>0.875</c:v>
                </c:pt>
                <c:pt idx="7">
                  <c:v>0.88500000000000001</c:v>
                </c:pt>
                <c:pt idx="8">
                  <c:v>0.875</c:v>
                </c:pt>
                <c:pt idx="9">
                  <c:v>0.86450000000000005</c:v>
                </c:pt>
                <c:pt idx="10">
                  <c:v>0.875</c:v>
                </c:pt>
                <c:pt idx="11">
                  <c:v>0.90620000000000001</c:v>
                </c:pt>
                <c:pt idx="12">
                  <c:v>0.92710000000000004</c:v>
                </c:pt>
                <c:pt idx="13">
                  <c:v>0.91659999999999997</c:v>
                </c:pt>
                <c:pt idx="14">
                  <c:v>0.94789999999999996</c:v>
                </c:pt>
                <c:pt idx="15">
                  <c:v>0.94789999999999996</c:v>
                </c:pt>
                <c:pt idx="16">
                  <c:v>0.96870000000000001</c:v>
                </c:pt>
                <c:pt idx="17">
                  <c:v>0.95830000000000004</c:v>
                </c:pt>
                <c:pt idx="18">
                  <c:v>0.97909999999999997</c:v>
                </c:pt>
                <c:pt idx="19">
                  <c:v>0.98960000000000004</c:v>
                </c:pt>
                <c:pt idx="20">
                  <c:v>0.98950000000000005</c:v>
                </c:pt>
                <c:pt idx="21">
                  <c:v>0.96879999999999999</c:v>
                </c:pt>
                <c:pt idx="22">
                  <c:v>0.95830000000000004</c:v>
                </c:pt>
                <c:pt idx="23">
                  <c:v>0.97919999999999996</c:v>
                </c:pt>
                <c:pt idx="24">
                  <c:v>0.97909999999999997</c:v>
                </c:pt>
                <c:pt idx="25">
                  <c:v>0.95830000000000004</c:v>
                </c:pt>
                <c:pt idx="26">
                  <c:v>0.96870000000000001</c:v>
                </c:pt>
                <c:pt idx="27">
                  <c:v>0.97919999999999996</c:v>
                </c:pt>
                <c:pt idx="28">
                  <c:v>0.98960000000000004</c:v>
                </c:pt>
                <c:pt idx="29">
                  <c:v>0.96870000000000001</c:v>
                </c:pt>
                <c:pt idx="30">
                  <c:v>0.96870000000000001</c:v>
                </c:pt>
                <c:pt idx="31">
                  <c:v>0.96879999999999999</c:v>
                </c:pt>
                <c:pt idx="32">
                  <c:v>0.92700000000000005</c:v>
                </c:pt>
                <c:pt idx="33">
                  <c:v>0.92700000000000005</c:v>
                </c:pt>
                <c:pt idx="34">
                  <c:v>0.92710000000000004</c:v>
                </c:pt>
                <c:pt idx="35">
                  <c:v>0.91669999999999996</c:v>
                </c:pt>
                <c:pt idx="36">
                  <c:v>0.90620000000000001</c:v>
                </c:pt>
                <c:pt idx="37">
                  <c:v>0.90620000000000001</c:v>
                </c:pt>
                <c:pt idx="38">
                  <c:v>0.91669999999999996</c:v>
                </c:pt>
                <c:pt idx="39">
                  <c:v>0.92700000000000005</c:v>
                </c:pt>
                <c:pt idx="40">
                  <c:v>0.90620000000000001</c:v>
                </c:pt>
                <c:pt idx="41">
                  <c:v>0.89580000000000004</c:v>
                </c:pt>
                <c:pt idx="42">
                  <c:v>0.86450000000000005</c:v>
                </c:pt>
                <c:pt idx="43">
                  <c:v>0.85409999999999997</c:v>
                </c:pt>
                <c:pt idx="44">
                  <c:v>0.84370000000000001</c:v>
                </c:pt>
                <c:pt idx="45">
                  <c:v>0.82289999999999996</c:v>
                </c:pt>
                <c:pt idx="46">
                  <c:v>0.8125</c:v>
                </c:pt>
                <c:pt idx="47">
                  <c:v>0.8125</c:v>
                </c:pt>
                <c:pt idx="48">
                  <c:v>0.80200000000000005</c:v>
                </c:pt>
                <c:pt idx="49">
                  <c:v>0.8125</c:v>
                </c:pt>
                <c:pt idx="50">
                  <c:v>0.82289999999999996</c:v>
                </c:pt>
                <c:pt idx="51">
                  <c:v>0.8125</c:v>
                </c:pt>
                <c:pt idx="52">
                  <c:v>0.8125</c:v>
                </c:pt>
                <c:pt idx="53">
                  <c:v>0.79159999999999997</c:v>
                </c:pt>
                <c:pt idx="54">
                  <c:v>0.79169999999999996</c:v>
                </c:pt>
                <c:pt idx="55">
                  <c:v>0.78125</c:v>
                </c:pt>
                <c:pt idx="56">
                  <c:v>0.77080000000000004</c:v>
                </c:pt>
                <c:pt idx="57">
                  <c:v>0.80210000000000004</c:v>
                </c:pt>
                <c:pt idx="58">
                  <c:v>0.77080000000000004</c:v>
                </c:pt>
                <c:pt idx="59">
                  <c:v>0.80210000000000004</c:v>
                </c:pt>
                <c:pt idx="60">
                  <c:v>0.80210000000000004</c:v>
                </c:pt>
                <c:pt idx="61">
                  <c:v>0.84379999999999999</c:v>
                </c:pt>
                <c:pt idx="62">
                  <c:v>0.85399999999999998</c:v>
                </c:pt>
                <c:pt idx="63">
                  <c:v>0.84379999999999999</c:v>
                </c:pt>
                <c:pt idx="64">
                  <c:v>0.84379999999999999</c:v>
                </c:pt>
                <c:pt idx="65">
                  <c:v>0.85419999999999996</c:v>
                </c:pt>
                <c:pt idx="66">
                  <c:v>0.84379999999999999</c:v>
                </c:pt>
                <c:pt idx="67">
                  <c:v>0.84379999999999999</c:v>
                </c:pt>
                <c:pt idx="68">
                  <c:v>0.84379999999999999</c:v>
                </c:pt>
                <c:pt idx="69">
                  <c:v>0.91669999999999996</c:v>
                </c:pt>
                <c:pt idx="70">
                  <c:v>0.92710000000000004</c:v>
                </c:pt>
                <c:pt idx="71">
                  <c:v>0.92710000000000004</c:v>
                </c:pt>
                <c:pt idx="72">
                  <c:v>0.92710000000000004</c:v>
                </c:pt>
                <c:pt idx="73">
                  <c:v>0.9375</c:v>
                </c:pt>
                <c:pt idx="74">
                  <c:v>0.94789999999999996</c:v>
                </c:pt>
                <c:pt idx="75">
                  <c:v>0.9375</c:v>
                </c:pt>
                <c:pt idx="76">
                  <c:v>0.9375</c:v>
                </c:pt>
                <c:pt idx="77">
                  <c:v>0.94789999999999996</c:v>
                </c:pt>
                <c:pt idx="78">
                  <c:v>0.94789999999999996</c:v>
                </c:pt>
                <c:pt idx="79">
                  <c:v>0.95799999999999996</c:v>
                </c:pt>
                <c:pt idx="80">
                  <c:v>0.9375</c:v>
                </c:pt>
                <c:pt idx="81">
                  <c:v>0.9375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tx>
            <c:v>Leased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Occupancy!$N$22:$N$202</c:f>
              <c:numCache>
                <c:formatCode>m/d/yyyy</c:formatCode>
                <c:ptCount val="181"/>
                <c:pt idx="0">
                  <c:v>45292</c:v>
                </c:pt>
                <c:pt idx="1">
                  <c:v>45315</c:v>
                </c:pt>
                <c:pt idx="2">
                  <c:v>45324</c:v>
                </c:pt>
                <c:pt idx="3">
                  <c:v>45342</c:v>
                </c:pt>
                <c:pt idx="4">
                  <c:v>45348</c:v>
                </c:pt>
                <c:pt idx="5">
                  <c:v>45355</c:v>
                </c:pt>
                <c:pt idx="6">
                  <c:v>45362</c:v>
                </c:pt>
                <c:pt idx="7">
                  <c:v>45369</c:v>
                </c:pt>
                <c:pt idx="8">
                  <c:v>45376</c:v>
                </c:pt>
                <c:pt idx="9">
                  <c:v>45383</c:v>
                </c:pt>
                <c:pt idx="10">
                  <c:v>45390</c:v>
                </c:pt>
                <c:pt idx="11">
                  <c:v>45397</c:v>
                </c:pt>
                <c:pt idx="12">
                  <c:v>45404</c:v>
                </c:pt>
                <c:pt idx="13">
                  <c:v>45411</c:v>
                </c:pt>
                <c:pt idx="14">
                  <c:v>45418</c:v>
                </c:pt>
                <c:pt idx="15">
                  <c:v>45425</c:v>
                </c:pt>
                <c:pt idx="16">
                  <c:v>45432</c:v>
                </c:pt>
                <c:pt idx="17">
                  <c:v>45439</c:v>
                </c:pt>
                <c:pt idx="18">
                  <c:v>45446</c:v>
                </c:pt>
                <c:pt idx="19">
                  <c:v>45453</c:v>
                </c:pt>
                <c:pt idx="20">
                  <c:v>45460</c:v>
                </c:pt>
                <c:pt idx="21">
                  <c:v>45467</c:v>
                </c:pt>
                <c:pt idx="22">
                  <c:v>45474</c:v>
                </c:pt>
                <c:pt idx="23">
                  <c:v>45481</c:v>
                </c:pt>
                <c:pt idx="24">
                  <c:v>45488</c:v>
                </c:pt>
                <c:pt idx="25">
                  <c:v>45495</c:v>
                </c:pt>
                <c:pt idx="26">
                  <c:v>45502</c:v>
                </c:pt>
                <c:pt idx="27">
                  <c:v>45509</c:v>
                </c:pt>
                <c:pt idx="28">
                  <c:v>45516</c:v>
                </c:pt>
                <c:pt idx="29">
                  <c:v>45523</c:v>
                </c:pt>
                <c:pt idx="30">
                  <c:v>45530</c:v>
                </c:pt>
                <c:pt idx="31">
                  <c:v>45537</c:v>
                </c:pt>
                <c:pt idx="32">
                  <c:v>45544</c:v>
                </c:pt>
                <c:pt idx="33">
                  <c:v>45551</c:v>
                </c:pt>
                <c:pt idx="34">
                  <c:v>45558</c:v>
                </c:pt>
                <c:pt idx="35">
                  <c:v>45565</c:v>
                </c:pt>
                <c:pt idx="36">
                  <c:v>45572</c:v>
                </c:pt>
                <c:pt idx="37">
                  <c:v>45579</c:v>
                </c:pt>
                <c:pt idx="38">
                  <c:v>45586</c:v>
                </c:pt>
                <c:pt idx="39">
                  <c:v>45593</c:v>
                </c:pt>
                <c:pt idx="40">
                  <c:v>45600</c:v>
                </c:pt>
                <c:pt idx="41">
                  <c:v>45607</c:v>
                </c:pt>
                <c:pt idx="42">
                  <c:v>45614</c:v>
                </c:pt>
                <c:pt idx="43">
                  <c:v>45621</c:v>
                </c:pt>
                <c:pt idx="44">
                  <c:v>45628</c:v>
                </c:pt>
                <c:pt idx="45">
                  <c:v>45635</c:v>
                </c:pt>
                <c:pt idx="46">
                  <c:v>45642</c:v>
                </c:pt>
                <c:pt idx="47">
                  <c:v>45649</c:v>
                </c:pt>
                <c:pt idx="48">
                  <c:v>45656</c:v>
                </c:pt>
                <c:pt idx="49">
                  <c:v>45663</c:v>
                </c:pt>
                <c:pt idx="50">
                  <c:v>45670</c:v>
                </c:pt>
                <c:pt idx="51">
                  <c:v>45677</c:v>
                </c:pt>
                <c:pt idx="52">
                  <c:v>45684</c:v>
                </c:pt>
                <c:pt idx="53">
                  <c:v>45691</c:v>
                </c:pt>
                <c:pt idx="54">
                  <c:v>45698</c:v>
                </c:pt>
                <c:pt idx="55">
                  <c:v>45705</c:v>
                </c:pt>
                <c:pt idx="56">
                  <c:v>45712</c:v>
                </c:pt>
                <c:pt idx="57">
                  <c:v>45719</c:v>
                </c:pt>
                <c:pt idx="58">
                  <c:v>45726</c:v>
                </c:pt>
                <c:pt idx="59">
                  <c:v>45733</c:v>
                </c:pt>
                <c:pt idx="60">
                  <c:v>45740</c:v>
                </c:pt>
                <c:pt idx="61">
                  <c:v>45747</c:v>
                </c:pt>
                <c:pt idx="62">
                  <c:v>45754</c:v>
                </c:pt>
                <c:pt idx="63">
                  <c:v>45761</c:v>
                </c:pt>
                <c:pt idx="64">
                  <c:v>45768</c:v>
                </c:pt>
                <c:pt idx="65">
                  <c:v>45775</c:v>
                </c:pt>
                <c:pt idx="66">
                  <c:v>45782</c:v>
                </c:pt>
                <c:pt idx="67">
                  <c:v>45789</c:v>
                </c:pt>
                <c:pt idx="68">
                  <c:v>45796</c:v>
                </c:pt>
                <c:pt idx="69">
                  <c:v>45803</c:v>
                </c:pt>
                <c:pt idx="70">
                  <c:v>45810</c:v>
                </c:pt>
                <c:pt idx="71">
                  <c:v>45817</c:v>
                </c:pt>
                <c:pt idx="72">
                  <c:v>45824</c:v>
                </c:pt>
                <c:pt idx="73">
                  <c:v>45831</c:v>
                </c:pt>
                <c:pt idx="74">
                  <c:v>45838</c:v>
                </c:pt>
                <c:pt idx="75">
                  <c:v>45845</c:v>
                </c:pt>
                <c:pt idx="76">
                  <c:v>45852</c:v>
                </c:pt>
                <c:pt idx="77">
                  <c:v>45859</c:v>
                </c:pt>
                <c:pt idx="78">
                  <c:v>45866</c:v>
                </c:pt>
                <c:pt idx="79">
                  <c:v>45873</c:v>
                </c:pt>
                <c:pt idx="80">
                  <c:v>45880</c:v>
                </c:pt>
                <c:pt idx="81">
                  <c:v>45911</c:v>
                </c:pt>
              </c:numCache>
            </c:numRef>
          </c:cat>
          <c:val>
            <c:numRef>
              <c:f>Occupancy!$P$22:$P$202</c:f>
              <c:numCache>
                <c:formatCode>0.00%</c:formatCode>
                <c:ptCount val="181"/>
                <c:pt idx="0">
                  <c:v>0.92710000000000004</c:v>
                </c:pt>
                <c:pt idx="1">
                  <c:v>0.88539999999999996</c:v>
                </c:pt>
                <c:pt idx="2">
                  <c:v>0.86599999999999999</c:v>
                </c:pt>
                <c:pt idx="3">
                  <c:v>0.84379999999999999</c:v>
                </c:pt>
                <c:pt idx="4">
                  <c:v>0.89580000000000004</c:v>
                </c:pt>
                <c:pt idx="5">
                  <c:v>0.875</c:v>
                </c:pt>
                <c:pt idx="6">
                  <c:v>0.88539999999999996</c:v>
                </c:pt>
                <c:pt idx="7">
                  <c:v>0.90620000000000001</c:v>
                </c:pt>
                <c:pt idx="8">
                  <c:v>0.91659999999999997</c:v>
                </c:pt>
                <c:pt idx="9">
                  <c:v>0.9375</c:v>
                </c:pt>
                <c:pt idx="10">
                  <c:v>0.95799999999999996</c:v>
                </c:pt>
                <c:pt idx="11">
                  <c:v>0.94789999999999996</c:v>
                </c:pt>
                <c:pt idx="12">
                  <c:v>0.97919999999999996</c:v>
                </c:pt>
                <c:pt idx="13">
                  <c:v>0.97909999999999997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0.98950000000000005</c:v>
                </c:pt>
                <c:pt idx="23">
                  <c:v>0.97919999999999996</c:v>
                </c:pt>
                <c:pt idx="24">
                  <c:v>1</c:v>
                </c:pt>
                <c:pt idx="25">
                  <c:v>0.98960000000000004</c:v>
                </c:pt>
                <c:pt idx="26">
                  <c:v>0.97909999999999997</c:v>
                </c:pt>
                <c:pt idx="27">
                  <c:v>0.98960000000000004</c:v>
                </c:pt>
                <c:pt idx="28">
                  <c:v>0.98960000000000004</c:v>
                </c:pt>
                <c:pt idx="29">
                  <c:v>0.96870000000000001</c:v>
                </c:pt>
                <c:pt idx="30">
                  <c:v>0.96870000000000001</c:v>
                </c:pt>
                <c:pt idx="31">
                  <c:v>0.98960000000000004</c:v>
                </c:pt>
                <c:pt idx="32">
                  <c:v>0.95830000000000004</c:v>
                </c:pt>
                <c:pt idx="33">
                  <c:v>0.94789999999999996</c:v>
                </c:pt>
                <c:pt idx="34">
                  <c:v>0.94789999999999996</c:v>
                </c:pt>
                <c:pt idx="35">
                  <c:v>0.9375</c:v>
                </c:pt>
                <c:pt idx="36">
                  <c:v>0.92710000000000004</c:v>
                </c:pt>
                <c:pt idx="37">
                  <c:v>0.92710000000000004</c:v>
                </c:pt>
                <c:pt idx="38">
                  <c:v>0.92710000000000004</c:v>
                </c:pt>
                <c:pt idx="39">
                  <c:v>0.9375</c:v>
                </c:pt>
                <c:pt idx="40">
                  <c:v>0.9375</c:v>
                </c:pt>
                <c:pt idx="41">
                  <c:v>0.92710000000000004</c:v>
                </c:pt>
                <c:pt idx="42">
                  <c:v>0.90620000000000001</c:v>
                </c:pt>
                <c:pt idx="43">
                  <c:v>0.875</c:v>
                </c:pt>
                <c:pt idx="44">
                  <c:v>0.84370000000000001</c:v>
                </c:pt>
                <c:pt idx="45">
                  <c:v>0.83330000000000004</c:v>
                </c:pt>
                <c:pt idx="46">
                  <c:v>0.83330000000000004</c:v>
                </c:pt>
                <c:pt idx="47">
                  <c:v>0.84370000000000001</c:v>
                </c:pt>
                <c:pt idx="48">
                  <c:v>0.83330000000000004</c:v>
                </c:pt>
                <c:pt idx="49">
                  <c:v>0.82289999999999996</c:v>
                </c:pt>
                <c:pt idx="50">
                  <c:v>0.82289999999999996</c:v>
                </c:pt>
                <c:pt idx="51">
                  <c:v>0.8125</c:v>
                </c:pt>
                <c:pt idx="52">
                  <c:v>0.8125</c:v>
                </c:pt>
                <c:pt idx="53">
                  <c:v>0.79159999999999997</c:v>
                </c:pt>
                <c:pt idx="54">
                  <c:v>0.80210000000000004</c:v>
                </c:pt>
                <c:pt idx="55">
                  <c:v>0.8125</c:v>
                </c:pt>
                <c:pt idx="56">
                  <c:v>0.8125</c:v>
                </c:pt>
                <c:pt idx="57">
                  <c:v>0.875</c:v>
                </c:pt>
                <c:pt idx="58">
                  <c:v>0.83330000000000004</c:v>
                </c:pt>
                <c:pt idx="59">
                  <c:v>0.875</c:v>
                </c:pt>
                <c:pt idx="60">
                  <c:v>0.84379999999999999</c:v>
                </c:pt>
                <c:pt idx="61">
                  <c:v>0.85419999999999996</c:v>
                </c:pt>
                <c:pt idx="62">
                  <c:v>0.85499999999999998</c:v>
                </c:pt>
                <c:pt idx="63">
                  <c:v>0.875</c:v>
                </c:pt>
                <c:pt idx="64">
                  <c:v>0.88539999999999996</c:v>
                </c:pt>
                <c:pt idx="65">
                  <c:v>0.89580000000000004</c:v>
                </c:pt>
                <c:pt idx="66">
                  <c:v>0.89580000000000004</c:v>
                </c:pt>
                <c:pt idx="67">
                  <c:v>0.90620000000000001</c:v>
                </c:pt>
                <c:pt idx="68">
                  <c:v>0.91669999999999996</c:v>
                </c:pt>
                <c:pt idx="69">
                  <c:v>0.95830000000000004</c:v>
                </c:pt>
                <c:pt idx="70">
                  <c:v>0.94789999999999996</c:v>
                </c:pt>
                <c:pt idx="71">
                  <c:v>0.95830000000000004</c:v>
                </c:pt>
                <c:pt idx="72">
                  <c:v>0.96879999999999999</c:v>
                </c:pt>
                <c:pt idx="73">
                  <c:v>0.96879999999999999</c:v>
                </c:pt>
                <c:pt idx="74">
                  <c:v>0.96879999999999999</c:v>
                </c:pt>
                <c:pt idx="75">
                  <c:v>0.95830000000000004</c:v>
                </c:pt>
                <c:pt idx="76">
                  <c:v>0.94789999999999996</c:v>
                </c:pt>
                <c:pt idx="77">
                  <c:v>0.94789999999999996</c:v>
                </c:pt>
                <c:pt idx="78">
                  <c:v>0.96879999999999999</c:v>
                </c:pt>
                <c:pt idx="79">
                  <c:v>0.96879999999999999</c:v>
                </c:pt>
                <c:pt idx="80">
                  <c:v>0.98960000000000004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tx>
            <c:v>Occupancy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Occupancy!$N$22:$N$202</c:f>
              <c:numCache>
                <c:formatCode>m/d/yyyy</c:formatCode>
                <c:ptCount val="181"/>
                <c:pt idx="0">
                  <c:v>45292</c:v>
                </c:pt>
                <c:pt idx="1">
                  <c:v>45315</c:v>
                </c:pt>
                <c:pt idx="2">
                  <c:v>45324</c:v>
                </c:pt>
                <c:pt idx="3">
                  <c:v>45342</c:v>
                </c:pt>
                <c:pt idx="4">
                  <c:v>45348</c:v>
                </c:pt>
                <c:pt idx="5">
                  <c:v>45355</c:v>
                </c:pt>
                <c:pt idx="6">
                  <c:v>45362</c:v>
                </c:pt>
                <c:pt idx="7">
                  <c:v>45369</c:v>
                </c:pt>
                <c:pt idx="8">
                  <c:v>45376</c:v>
                </c:pt>
                <c:pt idx="9">
                  <c:v>45383</c:v>
                </c:pt>
                <c:pt idx="10">
                  <c:v>45390</c:v>
                </c:pt>
                <c:pt idx="11">
                  <c:v>45397</c:v>
                </c:pt>
                <c:pt idx="12">
                  <c:v>45404</c:v>
                </c:pt>
                <c:pt idx="13">
                  <c:v>45411</c:v>
                </c:pt>
                <c:pt idx="14">
                  <c:v>45418</c:v>
                </c:pt>
                <c:pt idx="15">
                  <c:v>45425</c:v>
                </c:pt>
                <c:pt idx="16">
                  <c:v>45432</c:v>
                </c:pt>
                <c:pt idx="17">
                  <c:v>45439</c:v>
                </c:pt>
                <c:pt idx="18">
                  <c:v>45446</c:v>
                </c:pt>
                <c:pt idx="19">
                  <c:v>45453</c:v>
                </c:pt>
                <c:pt idx="20">
                  <c:v>45460</c:v>
                </c:pt>
                <c:pt idx="21">
                  <c:v>45467</c:v>
                </c:pt>
                <c:pt idx="22">
                  <c:v>45474</c:v>
                </c:pt>
                <c:pt idx="23">
                  <c:v>45481</c:v>
                </c:pt>
                <c:pt idx="24">
                  <c:v>45488</c:v>
                </c:pt>
                <c:pt idx="25">
                  <c:v>45495</c:v>
                </c:pt>
                <c:pt idx="26">
                  <c:v>45502</c:v>
                </c:pt>
                <c:pt idx="27">
                  <c:v>45509</c:v>
                </c:pt>
                <c:pt idx="28">
                  <c:v>45516</c:v>
                </c:pt>
                <c:pt idx="29">
                  <c:v>45523</c:v>
                </c:pt>
                <c:pt idx="30">
                  <c:v>45530</c:v>
                </c:pt>
                <c:pt idx="31">
                  <c:v>45537</c:v>
                </c:pt>
                <c:pt idx="32">
                  <c:v>45544</c:v>
                </c:pt>
                <c:pt idx="33">
                  <c:v>45551</c:v>
                </c:pt>
                <c:pt idx="34">
                  <c:v>45558</c:v>
                </c:pt>
                <c:pt idx="35">
                  <c:v>45565</c:v>
                </c:pt>
                <c:pt idx="36">
                  <c:v>45572</c:v>
                </c:pt>
                <c:pt idx="37">
                  <c:v>45579</c:v>
                </c:pt>
                <c:pt idx="38">
                  <c:v>45586</c:v>
                </c:pt>
                <c:pt idx="39">
                  <c:v>45593</c:v>
                </c:pt>
                <c:pt idx="40">
                  <c:v>45600</c:v>
                </c:pt>
                <c:pt idx="41">
                  <c:v>45607</c:v>
                </c:pt>
                <c:pt idx="42">
                  <c:v>45614</c:v>
                </c:pt>
                <c:pt idx="43">
                  <c:v>45621</c:v>
                </c:pt>
                <c:pt idx="44">
                  <c:v>45628</c:v>
                </c:pt>
                <c:pt idx="45">
                  <c:v>45635</c:v>
                </c:pt>
                <c:pt idx="46">
                  <c:v>45642</c:v>
                </c:pt>
                <c:pt idx="47">
                  <c:v>45649</c:v>
                </c:pt>
                <c:pt idx="48">
                  <c:v>45656</c:v>
                </c:pt>
                <c:pt idx="49">
                  <c:v>45663</c:v>
                </c:pt>
                <c:pt idx="50">
                  <c:v>45670</c:v>
                </c:pt>
                <c:pt idx="51">
                  <c:v>45677</c:v>
                </c:pt>
                <c:pt idx="52">
                  <c:v>45684</c:v>
                </c:pt>
                <c:pt idx="53">
                  <c:v>45691</c:v>
                </c:pt>
                <c:pt idx="54">
                  <c:v>45698</c:v>
                </c:pt>
                <c:pt idx="55">
                  <c:v>45705</c:v>
                </c:pt>
                <c:pt idx="56">
                  <c:v>45712</c:v>
                </c:pt>
                <c:pt idx="57">
                  <c:v>45719</c:v>
                </c:pt>
                <c:pt idx="58">
                  <c:v>45726</c:v>
                </c:pt>
                <c:pt idx="59">
                  <c:v>45733</c:v>
                </c:pt>
                <c:pt idx="60">
                  <c:v>45740</c:v>
                </c:pt>
                <c:pt idx="61">
                  <c:v>45747</c:v>
                </c:pt>
                <c:pt idx="62">
                  <c:v>45754</c:v>
                </c:pt>
                <c:pt idx="63">
                  <c:v>45761</c:v>
                </c:pt>
                <c:pt idx="64">
                  <c:v>45768</c:v>
                </c:pt>
                <c:pt idx="65">
                  <c:v>45775</c:v>
                </c:pt>
                <c:pt idx="66">
                  <c:v>45782</c:v>
                </c:pt>
                <c:pt idx="67">
                  <c:v>45789</c:v>
                </c:pt>
                <c:pt idx="68">
                  <c:v>45796</c:v>
                </c:pt>
                <c:pt idx="69">
                  <c:v>45803</c:v>
                </c:pt>
                <c:pt idx="70">
                  <c:v>45810</c:v>
                </c:pt>
                <c:pt idx="71">
                  <c:v>45817</c:v>
                </c:pt>
                <c:pt idx="72">
                  <c:v>45824</c:v>
                </c:pt>
                <c:pt idx="73">
                  <c:v>45831</c:v>
                </c:pt>
                <c:pt idx="74">
                  <c:v>45838</c:v>
                </c:pt>
                <c:pt idx="75">
                  <c:v>45845</c:v>
                </c:pt>
                <c:pt idx="76">
                  <c:v>45852</c:v>
                </c:pt>
                <c:pt idx="77">
                  <c:v>45859</c:v>
                </c:pt>
                <c:pt idx="78">
                  <c:v>45866</c:v>
                </c:pt>
                <c:pt idx="79">
                  <c:v>45873</c:v>
                </c:pt>
                <c:pt idx="80">
                  <c:v>45880</c:v>
                </c:pt>
                <c:pt idx="81">
                  <c:v>45911</c:v>
                </c:pt>
              </c:numCache>
            </c:numRef>
          </c:cat>
          <c:val>
            <c:numRef>
              <c:f>Occupancy!$O$22:$O$202</c:f>
              <c:numCache>
                <c:formatCode>0.00%</c:formatCode>
                <c:ptCount val="181"/>
                <c:pt idx="0">
                  <c:v>0.92710000000000004</c:v>
                </c:pt>
                <c:pt idx="1">
                  <c:v>0.88539999999999996</c:v>
                </c:pt>
                <c:pt idx="2">
                  <c:v>0.86460000000000004</c:v>
                </c:pt>
                <c:pt idx="3">
                  <c:v>0.84379999999999999</c:v>
                </c:pt>
                <c:pt idx="4">
                  <c:v>0.84379999999999999</c:v>
                </c:pt>
                <c:pt idx="5">
                  <c:v>0.875</c:v>
                </c:pt>
                <c:pt idx="6">
                  <c:v>0.875</c:v>
                </c:pt>
                <c:pt idx="7">
                  <c:v>0.88500000000000001</c:v>
                </c:pt>
                <c:pt idx="8">
                  <c:v>0.875</c:v>
                </c:pt>
                <c:pt idx="9">
                  <c:v>0.86450000000000005</c:v>
                </c:pt>
                <c:pt idx="10">
                  <c:v>0.875</c:v>
                </c:pt>
                <c:pt idx="11">
                  <c:v>0.90620000000000001</c:v>
                </c:pt>
                <c:pt idx="12">
                  <c:v>0.92710000000000004</c:v>
                </c:pt>
                <c:pt idx="13">
                  <c:v>0.91659999999999997</c:v>
                </c:pt>
                <c:pt idx="14">
                  <c:v>0.94789999999999996</c:v>
                </c:pt>
                <c:pt idx="15">
                  <c:v>0.94789999999999996</c:v>
                </c:pt>
                <c:pt idx="16">
                  <c:v>0.96870000000000001</c:v>
                </c:pt>
                <c:pt idx="17">
                  <c:v>0.95830000000000004</c:v>
                </c:pt>
                <c:pt idx="18">
                  <c:v>0.97909999999999997</c:v>
                </c:pt>
                <c:pt idx="19">
                  <c:v>0.98960000000000004</c:v>
                </c:pt>
                <c:pt idx="20">
                  <c:v>0.98950000000000005</c:v>
                </c:pt>
                <c:pt idx="21">
                  <c:v>0.96879999999999999</c:v>
                </c:pt>
                <c:pt idx="22">
                  <c:v>0.95830000000000004</c:v>
                </c:pt>
                <c:pt idx="23">
                  <c:v>0.97919999999999996</c:v>
                </c:pt>
                <c:pt idx="24">
                  <c:v>0.97909999999999997</c:v>
                </c:pt>
                <c:pt idx="25">
                  <c:v>0.95830000000000004</c:v>
                </c:pt>
                <c:pt idx="26">
                  <c:v>0.96870000000000001</c:v>
                </c:pt>
                <c:pt idx="27">
                  <c:v>0.97919999999999996</c:v>
                </c:pt>
                <c:pt idx="28">
                  <c:v>0.98960000000000004</c:v>
                </c:pt>
                <c:pt idx="29">
                  <c:v>0.96870000000000001</c:v>
                </c:pt>
                <c:pt idx="30">
                  <c:v>0.96870000000000001</c:v>
                </c:pt>
                <c:pt idx="31">
                  <c:v>0.96879999999999999</c:v>
                </c:pt>
                <c:pt idx="32">
                  <c:v>0.92700000000000005</c:v>
                </c:pt>
                <c:pt idx="33">
                  <c:v>0.92700000000000005</c:v>
                </c:pt>
                <c:pt idx="34">
                  <c:v>0.92710000000000004</c:v>
                </c:pt>
                <c:pt idx="35">
                  <c:v>0.91669999999999996</c:v>
                </c:pt>
                <c:pt idx="36">
                  <c:v>0.90620000000000001</c:v>
                </c:pt>
                <c:pt idx="37">
                  <c:v>0.90620000000000001</c:v>
                </c:pt>
                <c:pt idx="38">
                  <c:v>0.91669999999999996</c:v>
                </c:pt>
                <c:pt idx="39">
                  <c:v>0.92700000000000005</c:v>
                </c:pt>
                <c:pt idx="40">
                  <c:v>0.90620000000000001</c:v>
                </c:pt>
                <c:pt idx="41">
                  <c:v>0.89580000000000004</c:v>
                </c:pt>
                <c:pt idx="42">
                  <c:v>0.86450000000000005</c:v>
                </c:pt>
                <c:pt idx="43">
                  <c:v>0.85409999999999997</c:v>
                </c:pt>
                <c:pt idx="44">
                  <c:v>0.84370000000000001</c:v>
                </c:pt>
                <c:pt idx="45">
                  <c:v>0.82289999999999996</c:v>
                </c:pt>
                <c:pt idx="46">
                  <c:v>0.8125</c:v>
                </c:pt>
                <c:pt idx="47">
                  <c:v>0.8125</c:v>
                </c:pt>
                <c:pt idx="48">
                  <c:v>0.80200000000000005</c:v>
                </c:pt>
                <c:pt idx="49">
                  <c:v>0.8125</c:v>
                </c:pt>
                <c:pt idx="50">
                  <c:v>0.82289999999999996</c:v>
                </c:pt>
                <c:pt idx="51">
                  <c:v>0.8125</c:v>
                </c:pt>
                <c:pt idx="52">
                  <c:v>0.8125</c:v>
                </c:pt>
                <c:pt idx="53">
                  <c:v>0.79159999999999997</c:v>
                </c:pt>
                <c:pt idx="54">
                  <c:v>0.79169999999999996</c:v>
                </c:pt>
                <c:pt idx="55">
                  <c:v>0.78125</c:v>
                </c:pt>
                <c:pt idx="56">
                  <c:v>0.77080000000000004</c:v>
                </c:pt>
                <c:pt idx="57">
                  <c:v>0.80210000000000004</c:v>
                </c:pt>
                <c:pt idx="58">
                  <c:v>0.77080000000000004</c:v>
                </c:pt>
                <c:pt idx="59">
                  <c:v>0.80210000000000004</c:v>
                </c:pt>
                <c:pt idx="60">
                  <c:v>0.80210000000000004</c:v>
                </c:pt>
                <c:pt idx="61">
                  <c:v>0.84379999999999999</c:v>
                </c:pt>
                <c:pt idx="62">
                  <c:v>0.85399999999999998</c:v>
                </c:pt>
                <c:pt idx="63">
                  <c:v>0.84379999999999999</c:v>
                </c:pt>
                <c:pt idx="64">
                  <c:v>0.84379999999999999</c:v>
                </c:pt>
                <c:pt idx="65">
                  <c:v>0.85419999999999996</c:v>
                </c:pt>
                <c:pt idx="66">
                  <c:v>0.84379999999999999</c:v>
                </c:pt>
                <c:pt idx="67">
                  <c:v>0.84379999999999999</c:v>
                </c:pt>
                <c:pt idx="68">
                  <c:v>0.84379999999999999</c:v>
                </c:pt>
                <c:pt idx="69">
                  <c:v>0.91669999999999996</c:v>
                </c:pt>
                <c:pt idx="70">
                  <c:v>0.92710000000000004</c:v>
                </c:pt>
                <c:pt idx="71">
                  <c:v>0.92710000000000004</c:v>
                </c:pt>
                <c:pt idx="72">
                  <c:v>0.92710000000000004</c:v>
                </c:pt>
                <c:pt idx="73">
                  <c:v>0.9375</c:v>
                </c:pt>
                <c:pt idx="74">
                  <c:v>0.94789999999999996</c:v>
                </c:pt>
                <c:pt idx="75">
                  <c:v>0.9375</c:v>
                </c:pt>
                <c:pt idx="76">
                  <c:v>0.9375</c:v>
                </c:pt>
                <c:pt idx="77">
                  <c:v>0.94789999999999996</c:v>
                </c:pt>
                <c:pt idx="78">
                  <c:v>0.94789999999999996</c:v>
                </c:pt>
                <c:pt idx="79">
                  <c:v>0.95799999999999996</c:v>
                </c:pt>
                <c:pt idx="80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  <c:majorUnit val="30"/>
        <c:majorTimeUnit val="day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Financial!$M$5:$M$50</c:f>
              <c:numCache>
                <c:formatCode>m/d/yyyy</c:formatCode>
                <c:ptCount val="46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Financial!$P$5:$P$50</c:f>
              <c:numCache>
                <c:formatCode>_("$"* #,##0.00_);_("$"* \(#,##0.00\);_("$"* "-"??_);_(@_)</c:formatCode>
                <c:ptCount val="46"/>
                <c:pt idx="0">
                  <c:v>140134.48000000001</c:v>
                </c:pt>
                <c:pt idx="1">
                  <c:v>153667.49</c:v>
                </c:pt>
                <c:pt idx="2">
                  <c:v>149572.79999999999</c:v>
                </c:pt>
                <c:pt idx="3">
                  <c:v>148683.88</c:v>
                </c:pt>
                <c:pt idx="4">
                  <c:v>149250.18</c:v>
                </c:pt>
                <c:pt idx="5">
                  <c:v>145215.54999999999</c:v>
                </c:pt>
                <c:pt idx="6">
                  <c:v>141536.19</c:v>
                </c:pt>
                <c:pt idx="7">
                  <c:v>137004.48000000001</c:v>
                </c:pt>
                <c:pt idx="8">
                  <c:v>127904.34</c:v>
                </c:pt>
                <c:pt idx="9">
                  <c:v>119438.32999999999</c:v>
                </c:pt>
                <c:pt idx="10">
                  <c:v>112909.63</c:v>
                </c:pt>
                <c:pt idx="11">
                  <c:v>122361.25</c:v>
                </c:pt>
                <c:pt idx="12">
                  <c:v>122382.76</c:v>
                </c:pt>
                <c:pt idx="13">
                  <c:v>122641.44</c:v>
                </c:pt>
                <c:pt idx="14">
                  <c:v>128506.81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f>Financial!$M$5:$M$50</c:f>
              <c:numCache>
                <c:formatCode>m/d/yyyy</c:formatCode>
                <c:ptCount val="46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Financial!$Q$5:$Q$50</c:f>
              <c:numCache>
                <c:formatCode>_("$"* #,##0.00_);_("$"* \(#,##0.00\);_("$"* "-"??_);_(@_)</c:formatCode>
                <c:ptCount val="46"/>
                <c:pt idx="0">
                  <c:v>67748.73</c:v>
                </c:pt>
                <c:pt idx="1">
                  <c:v>78234.740000000005</c:v>
                </c:pt>
                <c:pt idx="2">
                  <c:v>70095.14</c:v>
                </c:pt>
                <c:pt idx="3">
                  <c:v>73634.06</c:v>
                </c:pt>
                <c:pt idx="4">
                  <c:v>77970.070000000007</c:v>
                </c:pt>
                <c:pt idx="5">
                  <c:v>80922.97</c:v>
                </c:pt>
                <c:pt idx="6">
                  <c:v>114555.38</c:v>
                </c:pt>
                <c:pt idx="7">
                  <c:v>88862.87</c:v>
                </c:pt>
                <c:pt idx="8">
                  <c:v>75383.509999999995</c:v>
                </c:pt>
                <c:pt idx="9">
                  <c:v>78804.929999999993</c:v>
                </c:pt>
                <c:pt idx="10">
                  <c:v>70358.55</c:v>
                </c:pt>
                <c:pt idx="11">
                  <c:v>69334.53</c:v>
                </c:pt>
                <c:pt idx="12">
                  <c:v>29359.33</c:v>
                </c:pt>
                <c:pt idx="13">
                  <c:v>78210.12</c:v>
                </c:pt>
                <c:pt idx="14">
                  <c:v>72997.11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  <c:max val="45809"/>
          <c:min val="45383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17731116943718E-2"/>
          <c:y val="0.13649705551511943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5.5311615459832229E-2"/>
                  <c:y val="-6.9986104678091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3D-4804-9401-C14F68EE8F16}"/>
                </c:ext>
              </c:extLst>
            </c:dLbl>
            <c:dLbl>
              <c:idx val="17"/>
              <c:layout>
                <c:manualLayout>
                  <c:x val="-2.4934726296467844E-2"/>
                  <c:y val="-6.9986104678091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D-4804-9401-C14F68EE8F16}"/>
                </c:ext>
              </c:extLst>
            </c:dLbl>
            <c:dLbl>
              <c:idx val="18"/>
              <c:layout>
                <c:manualLayout>
                  <c:x val="0"/>
                  <c:y val="-0.15401971812346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3D-4804-9401-C14F68EE8F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Financial!$M$3:$M$50</c:f>
              <c:numCache>
                <c:formatCode>m/d/yyyy</c:formatCode>
                <c:ptCount val="48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  <c:pt idx="13">
                  <c:v>45717</c:v>
                </c:pt>
                <c:pt idx="14">
                  <c:v>45748</c:v>
                </c:pt>
                <c:pt idx="15">
                  <c:v>45778</c:v>
                </c:pt>
                <c:pt idx="16">
                  <c:v>45809</c:v>
                </c:pt>
                <c:pt idx="17">
                  <c:v>45839</c:v>
                </c:pt>
                <c:pt idx="18">
                  <c:v>45870</c:v>
                </c:pt>
              </c:numCache>
            </c:numRef>
          </c:cat>
          <c:val>
            <c:numRef>
              <c:f>Financial!$N$3:$N$50</c:f>
              <c:numCache>
                <c:formatCode>_("$"* #,##0.00_);_("$"* \(#,##0.00\);_("$"* "-"??_);_(@_)</c:formatCode>
                <c:ptCount val="48"/>
                <c:pt idx="0">
                  <c:v>1397.81</c:v>
                </c:pt>
                <c:pt idx="1">
                  <c:v>1397.81</c:v>
                </c:pt>
                <c:pt idx="2">
                  <c:v>1397.81</c:v>
                </c:pt>
                <c:pt idx="3">
                  <c:v>1547.81</c:v>
                </c:pt>
                <c:pt idx="4">
                  <c:v>1547.81</c:v>
                </c:pt>
                <c:pt idx="5">
                  <c:v>1547.81</c:v>
                </c:pt>
                <c:pt idx="6">
                  <c:v>1547.81</c:v>
                </c:pt>
                <c:pt idx="7">
                  <c:v>1547.81</c:v>
                </c:pt>
                <c:pt idx="8">
                  <c:v>1547.81</c:v>
                </c:pt>
                <c:pt idx="9">
                  <c:v>1547.81</c:v>
                </c:pt>
                <c:pt idx="10">
                  <c:v>1547.81</c:v>
                </c:pt>
                <c:pt idx="11">
                  <c:v>1547.81</c:v>
                </c:pt>
                <c:pt idx="12">
                  <c:v>1547.81</c:v>
                </c:pt>
                <c:pt idx="13">
                  <c:v>1595.31</c:v>
                </c:pt>
                <c:pt idx="14">
                  <c:v>1598.43</c:v>
                </c:pt>
                <c:pt idx="15">
                  <c:v>1436.45</c:v>
                </c:pt>
                <c:pt idx="16">
                  <c:v>1509.16</c:v>
                </c:pt>
                <c:pt idx="17">
                  <c:v>1518.75</c:v>
                </c:pt>
                <c:pt idx="18">
                  <c:v>1518.75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Financial!$M$3:$M$50</c:f>
              <c:numCache>
                <c:formatCode>m/d/yyyy</c:formatCode>
                <c:ptCount val="48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  <c:pt idx="13">
                  <c:v>45717</c:v>
                </c:pt>
                <c:pt idx="14">
                  <c:v>45748</c:v>
                </c:pt>
                <c:pt idx="15">
                  <c:v>45778</c:v>
                </c:pt>
                <c:pt idx="16">
                  <c:v>45809</c:v>
                </c:pt>
                <c:pt idx="17">
                  <c:v>45839</c:v>
                </c:pt>
                <c:pt idx="18">
                  <c:v>45870</c:v>
                </c:pt>
              </c:numCache>
            </c:numRef>
          </c:cat>
          <c:val>
            <c:numRef>
              <c:f>Financial!$O$3:$O$50</c:f>
              <c:numCache>
                <c:formatCode>_("$"* #,##0.00_);_("$"* \(#,##0.00\);_("$"* "-"??_);_(@_)</c:formatCode>
                <c:ptCount val="48"/>
                <c:pt idx="0">
                  <c:v>1584.53</c:v>
                </c:pt>
                <c:pt idx="1">
                  <c:v>1583.33</c:v>
                </c:pt>
                <c:pt idx="2">
                  <c:v>1577.31</c:v>
                </c:pt>
                <c:pt idx="3">
                  <c:v>1539.91</c:v>
                </c:pt>
                <c:pt idx="4">
                  <c:v>1533.9</c:v>
                </c:pt>
                <c:pt idx="5">
                  <c:v>1539.56</c:v>
                </c:pt>
                <c:pt idx="6">
                  <c:v>1514.95</c:v>
                </c:pt>
                <c:pt idx="7">
                  <c:v>1507.33</c:v>
                </c:pt>
                <c:pt idx="8">
                  <c:v>1503.77</c:v>
                </c:pt>
                <c:pt idx="9">
                  <c:v>1505.52</c:v>
                </c:pt>
                <c:pt idx="10">
                  <c:v>1493.8</c:v>
                </c:pt>
                <c:pt idx="11">
                  <c:v>1473.84</c:v>
                </c:pt>
                <c:pt idx="12">
                  <c:v>1473.25</c:v>
                </c:pt>
                <c:pt idx="13">
                  <c:v>1455.47</c:v>
                </c:pt>
                <c:pt idx="14">
                  <c:v>1447.87</c:v>
                </c:pt>
                <c:pt idx="15">
                  <c:v>1433.18</c:v>
                </c:pt>
                <c:pt idx="16">
                  <c:v>1448.44</c:v>
                </c:pt>
                <c:pt idx="17">
                  <c:v>1452.47</c:v>
                </c:pt>
                <c:pt idx="18">
                  <c:v>1448.63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966080"/>
        <c:axId val="133965688"/>
      </c:lineChart>
      <c:dateAx>
        <c:axId val="13396608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8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63781779044513E-2"/>
          <c:y val="0.19205286839145108"/>
          <c:w val="0.93975590551181098"/>
          <c:h val="0.52395763029621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Financial!$M$9:$M$21</c:f>
              <c:numCache>
                <c:formatCode>m/d/yyyy</c:formatCode>
                <c:ptCount val="13"/>
                <c:pt idx="0">
                  <c:v>45505</c:v>
                </c:pt>
                <c:pt idx="1">
                  <c:v>45536</c:v>
                </c:pt>
                <c:pt idx="2">
                  <c:v>45566</c:v>
                </c:pt>
                <c:pt idx="3">
                  <c:v>45597</c:v>
                </c:pt>
                <c:pt idx="4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  <c:pt idx="12">
                  <c:v>45870</c:v>
                </c:pt>
              </c:numCache>
            </c:numRef>
          </c:cat>
          <c:val>
            <c:numRef>
              <c:f>Financial!$T$9:$T$21</c:f>
              <c:numCache>
                <c:formatCode>0.0%</c:formatCode>
                <c:ptCount val="13"/>
                <c:pt idx="0">
                  <c:v>0.99587735062197513</c:v>
                </c:pt>
                <c:pt idx="1">
                  <c:v>0.98356651103279913</c:v>
                </c:pt>
                <c:pt idx="2">
                  <c:v>0.98869825504000564</c:v>
                </c:pt>
                <c:pt idx="3">
                  <c:v>0.96899154936347953</c:v>
                </c:pt>
                <c:pt idx="4">
                  <c:v>0.97814882591161489</c:v>
                </c:pt>
                <c:pt idx="5">
                  <c:v>0.99686019077096566</c:v>
                </c:pt>
                <c:pt idx="6">
                  <c:v>0.98220800140705777</c:v>
                </c:pt>
                <c:pt idx="7">
                  <c:v>0.98516205384225231</c:v>
                </c:pt>
                <c:pt idx="8">
                  <c:v>1</c:v>
                </c:pt>
                <c:pt idx="9">
                  <c:v>0.97660563255839994</c:v>
                </c:pt>
                <c:pt idx="10">
                  <c:v>0.98360771697624427</c:v>
                </c:pt>
                <c:pt idx="11">
                  <c:v>1.0004163084865012</c:v>
                </c:pt>
                <c:pt idx="12">
                  <c:v>0.88328472204238484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6-42DC-8124-D9043E5E99D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</xdr:colOff>
      <xdr:row>3</xdr:row>
      <xdr:rowOff>3175</xdr:rowOff>
    </xdr:from>
    <xdr:to>
      <xdr:col>12</xdr:col>
      <xdr:colOff>19050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17464</xdr:colOff>
      <xdr:row>14</xdr:row>
      <xdr:rowOff>9525</xdr:rowOff>
    </xdr:from>
    <xdr:to>
      <xdr:col>6</xdr:col>
      <xdr:colOff>9526</xdr:colOff>
      <xdr:row>26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</xdr:row>
      <xdr:rowOff>9525</xdr:rowOff>
    </xdr:from>
    <xdr:to>
      <xdr:col>7</xdr:col>
      <xdr:colOff>847724</xdr:colOff>
      <xdr:row>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35</xdr:row>
      <xdr:rowOff>0</xdr:rowOff>
    </xdr:from>
    <xdr:to>
      <xdr:col>6</xdr:col>
      <xdr:colOff>1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3F691-069A-4DE5-A289-A214365E8E81}"/>
            </a:ext>
            <a:ext uri="{147F2762-F138-4A5C-976F-8EAC2B608ADB}">
              <a16:predDERef xmlns:a16="http://schemas.microsoft.com/office/drawing/2014/main" pred="{1BF31754-5359-4689-89F1-BC1B80B3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19"/>
  <sheetViews>
    <sheetView showGridLines="0" view="pageBreakPreview" zoomScaleNormal="70" zoomScaleSheetLayoutView="100" workbookViewId="0">
      <selection activeCell="H22" sqref="H22"/>
    </sheetView>
  </sheetViews>
  <sheetFormatPr defaultRowHeight="14.25" x14ac:dyDescent="0.45"/>
  <cols>
    <col min="1" max="1" width="17.3984375" bestFit="1" customWidth="1"/>
    <col min="2" max="2" width="17.86328125" bestFit="1" customWidth="1"/>
    <col min="3" max="3" width="9.73046875" bestFit="1" customWidth="1"/>
    <col min="4" max="4" width="4.86328125" customWidth="1"/>
    <col min="5" max="5" width="25.86328125" style="4" customWidth="1"/>
    <col min="6" max="6" width="11.1328125" style="4" customWidth="1"/>
    <col min="7" max="7" width="7.1328125" style="4" customWidth="1"/>
    <col min="8" max="10" width="11.265625" style="4" customWidth="1"/>
    <col min="11" max="12" width="11.265625" customWidth="1"/>
    <col min="13" max="13" width="6" customWidth="1"/>
    <col min="14" max="14" width="11.59765625" bestFit="1" customWidth="1"/>
    <col min="15" max="15" width="12.59765625" bestFit="1" customWidth="1"/>
    <col min="16" max="16" width="11.265625" customWidth="1"/>
    <col min="17" max="17" width="10.1328125" style="14" bestFit="1" customWidth="1"/>
    <col min="18" max="18" width="8.59765625" customWidth="1"/>
    <col min="19" max="19" width="8.59765625" style="14" customWidth="1"/>
  </cols>
  <sheetData>
    <row r="1" spans="1:19" x14ac:dyDescent="0.45">
      <c r="B1" s="2"/>
      <c r="E1" s="17" t="s">
        <v>0</v>
      </c>
      <c r="F1" s="1">
        <v>45880</v>
      </c>
      <c r="G1" s="16" t="s">
        <v>1</v>
      </c>
    </row>
    <row r="2" spans="1:19" x14ac:dyDescent="0.45">
      <c r="A2" t="s">
        <v>2</v>
      </c>
      <c r="B2" s="2" t="s">
        <v>3</v>
      </c>
      <c r="C2" s="2" t="s">
        <v>4</v>
      </c>
      <c r="E2" s="43"/>
      <c r="F2" s="44"/>
      <c r="G2" s="44"/>
      <c r="H2" s="44"/>
      <c r="I2" s="44"/>
      <c r="J2" s="44"/>
      <c r="K2" s="44"/>
      <c r="L2" s="45" t="str">
        <f>"Weekly Report "&amp;"| "&amp;TEXT(F1,"mmm-dd-yyyy")</f>
        <v>Weekly Report | Aug-11-2025</v>
      </c>
    </row>
    <row r="3" spans="1:19" ht="21" x14ac:dyDescent="0.65">
      <c r="A3" t="s">
        <v>5</v>
      </c>
      <c r="B3" s="2">
        <v>96</v>
      </c>
      <c r="C3" s="1">
        <v>45343</v>
      </c>
      <c r="E3" s="46" t="str">
        <f>Occupancy!B2</f>
        <v>Marbella</v>
      </c>
      <c r="F3" s="47"/>
      <c r="G3" s="48"/>
      <c r="H3" s="48"/>
      <c r="I3" s="48"/>
      <c r="J3" s="48"/>
      <c r="K3" s="47"/>
      <c r="L3" s="49" t="str">
        <f>Occupancy!B7</f>
        <v>Gulf Shores, AL</v>
      </c>
    </row>
    <row r="4" spans="1:19" ht="21" x14ac:dyDescent="0.65">
      <c r="A4" t="s">
        <v>6</v>
      </c>
      <c r="B4" s="2">
        <v>0</v>
      </c>
      <c r="C4" s="1"/>
      <c r="E4" s="46"/>
      <c r="F4" s="47"/>
      <c r="G4" s="48"/>
      <c r="H4" s="48"/>
      <c r="I4" s="48"/>
      <c r="J4" s="48"/>
      <c r="K4" s="47"/>
      <c r="L4" s="49"/>
    </row>
    <row r="5" spans="1:19" ht="21" x14ac:dyDescent="0.65">
      <c r="A5" t="s">
        <v>7</v>
      </c>
      <c r="B5" s="2">
        <v>0</v>
      </c>
      <c r="C5" s="1">
        <v>45343</v>
      </c>
      <c r="E5" s="46"/>
      <c r="F5" s="47"/>
      <c r="G5" s="48"/>
      <c r="H5" s="48"/>
      <c r="I5" s="48"/>
      <c r="J5" s="48"/>
      <c r="K5" s="47"/>
      <c r="L5" s="49"/>
    </row>
    <row r="6" spans="1:19" ht="21" x14ac:dyDescent="0.65">
      <c r="A6" t="s">
        <v>8</v>
      </c>
      <c r="B6" s="1">
        <v>45375</v>
      </c>
      <c r="C6" s="2"/>
      <c r="E6" s="46"/>
      <c r="F6" s="47"/>
      <c r="G6" s="48"/>
      <c r="H6" s="48"/>
      <c r="I6" s="48"/>
      <c r="J6" s="48"/>
      <c r="K6" s="47"/>
      <c r="L6" s="49"/>
    </row>
    <row r="7" spans="1:19" ht="21" x14ac:dyDescent="0.65">
      <c r="A7" t="s">
        <v>9</v>
      </c>
      <c r="B7" s="2" t="s">
        <v>10</v>
      </c>
      <c r="C7" s="2"/>
      <c r="E7" s="46"/>
      <c r="F7" s="47"/>
      <c r="G7" s="48"/>
      <c r="H7" s="48"/>
      <c r="I7" s="48"/>
      <c r="J7" s="48"/>
      <c r="K7" s="47"/>
      <c r="L7" s="49"/>
    </row>
    <row r="8" spans="1:19" ht="21" x14ac:dyDescent="0.65">
      <c r="A8" t="s">
        <v>11</v>
      </c>
      <c r="B8" s="29">
        <v>6800000</v>
      </c>
      <c r="E8" s="46"/>
      <c r="F8" s="47"/>
      <c r="G8" s="48"/>
      <c r="H8" s="48"/>
      <c r="I8" s="48"/>
      <c r="J8" s="48"/>
      <c r="K8" s="47"/>
      <c r="L8" s="49"/>
    </row>
    <row r="9" spans="1:19" x14ac:dyDescent="0.45">
      <c r="B9" s="30"/>
      <c r="E9" s="40"/>
      <c r="L9" s="41"/>
    </row>
    <row r="10" spans="1:19" x14ac:dyDescent="0.45">
      <c r="E10" s="40"/>
      <c r="L10" s="41"/>
    </row>
    <row r="11" spans="1:19" x14ac:dyDescent="0.45">
      <c r="E11" s="40"/>
      <c r="L11" s="41"/>
    </row>
    <row r="12" spans="1:19" x14ac:dyDescent="0.45">
      <c r="E12" s="40"/>
      <c r="L12" s="41"/>
    </row>
    <row r="13" spans="1:19" x14ac:dyDescent="0.45">
      <c r="E13" s="40"/>
      <c r="L13" s="41"/>
    </row>
    <row r="14" spans="1:19" x14ac:dyDescent="0.45">
      <c r="E14" s="40"/>
      <c r="L14" s="41"/>
    </row>
    <row r="15" spans="1:19" x14ac:dyDescent="0.45">
      <c r="E15" s="40"/>
      <c r="L15" s="41"/>
    </row>
    <row r="16" spans="1:19" s="4" customFormat="1" ht="15" customHeight="1" x14ac:dyDescent="0.45">
      <c r="E16" s="50" t="s">
        <v>12</v>
      </c>
      <c r="F16" s="115" t="s">
        <v>13</v>
      </c>
      <c r="G16" s="115"/>
      <c r="H16" s="107" t="s">
        <v>14</v>
      </c>
      <c r="I16" s="107" t="s">
        <v>15</v>
      </c>
      <c r="J16" s="51" t="s">
        <v>16</v>
      </c>
      <c r="K16" s="107" t="s">
        <v>17</v>
      </c>
      <c r="L16" s="52" t="s">
        <v>18</v>
      </c>
      <c r="Q16" s="18"/>
      <c r="S16" s="18"/>
    </row>
    <row r="17" spans="5:19" ht="25.5" customHeight="1" x14ac:dyDescent="0.45">
      <c r="E17" s="53">
        <v>0.9375</v>
      </c>
      <c r="F17" s="121">
        <v>0.98960000000000004</v>
      </c>
      <c r="G17" s="121"/>
      <c r="H17" s="109">
        <f>G45</f>
        <v>96</v>
      </c>
      <c r="I17" s="109">
        <f>$H$17-$J$17</f>
        <v>90</v>
      </c>
      <c r="J17" s="109">
        <f>$H$45+$I$45</f>
        <v>6</v>
      </c>
      <c r="K17" s="109">
        <f>$J$45+$K$45</f>
        <v>5</v>
      </c>
      <c r="L17" s="110">
        <f>$H$45+$J$45</f>
        <v>6</v>
      </c>
    </row>
    <row r="18" spans="5:19" s="4" customFormat="1" ht="15" customHeight="1" x14ac:dyDescent="0.45">
      <c r="E18" s="54" t="s">
        <v>19</v>
      </c>
      <c r="F18" s="19" t="s">
        <v>20</v>
      </c>
      <c r="G18" s="120" t="s">
        <v>21</v>
      </c>
      <c r="H18" s="120"/>
      <c r="I18" s="108" t="s">
        <v>22</v>
      </c>
      <c r="J18" s="108" t="s">
        <v>23</v>
      </c>
      <c r="K18" s="116" t="s">
        <v>24</v>
      </c>
      <c r="L18" s="117"/>
      <c r="Q18" s="18"/>
      <c r="S18" s="18"/>
    </row>
    <row r="19" spans="5:19" ht="25.5" customHeight="1" x14ac:dyDescent="0.45">
      <c r="E19" s="55">
        <f>((E17*$B$3)+G19-I19)/$B$3</f>
        <v>0.9375</v>
      </c>
      <c r="F19" s="109">
        <f>L45</f>
        <v>5</v>
      </c>
      <c r="G19" s="111">
        <v>4</v>
      </c>
      <c r="H19" s="111"/>
      <c r="I19" s="106">
        <v>4</v>
      </c>
      <c r="J19" s="106">
        <v>0</v>
      </c>
      <c r="K19" s="118" t="str">
        <f>IF(E19&lt;0.9,"ALERT",IF(E19&gt;0.95,"GOOD","WATCH"))</f>
        <v>WATCH</v>
      </c>
      <c r="L19" s="119"/>
    </row>
    <row r="20" spans="5:19" x14ac:dyDescent="0.45">
      <c r="E20" s="112" t="s">
        <v>25</v>
      </c>
      <c r="F20" s="113"/>
      <c r="G20" s="113"/>
      <c r="H20" s="113"/>
      <c r="I20" s="113"/>
      <c r="J20" s="113"/>
      <c r="K20" s="113"/>
      <c r="L20" s="114"/>
      <c r="M20" s="4"/>
    </row>
    <row r="21" spans="5:19" ht="29.25" customHeight="1" x14ac:dyDescent="0.45">
      <c r="E21" s="56" t="s">
        <v>26</v>
      </c>
      <c r="F21" s="11" t="s">
        <v>27</v>
      </c>
      <c r="G21" s="11" t="s">
        <v>14</v>
      </c>
      <c r="H21" s="11" t="s">
        <v>28</v>
      </c>
      <c r="I21" s="11" t="s">
        <v>29</v>
      </c>
      <c r="J21" s="11" t="s">
        <v>30</v>
      </c>
      <c r="K21" s="11" t="s">
        <v>31</v>
      </c>
      <c r="L21" s="57" t="s">
        <v>20</v>
      </c>
      <c r="N21" s="3" t="s">
        <v>4</v>
      </c>
      <c r="O21" s="3" t="s">
        <v>32</v>
      </c>
      <c r="P21" s="3" t="s">
        <v>33</v>
      </c>
      <c r="Q21" s="3" t="s">
        <v>34</v>
      </c>
      <c r="R21" s="35" t="s">
        <v>35</v>
      </c>
      <c r="S21" s="35" t="s">
        <v>36</v>
      </c>
    </row>
    <row r="22" spans="5:19" x14ac:dyDescent="0.45">
      <c r="E22" s="58" t="s">
        <v>37</v>
      </c>
      <c r="F22" s="10" t="s">
        <v>38</v>
      </c>
      <c r="G22" s="5">
        <v>24</v>
      </c>
      <c r="H22" s="24">
        <v>4</v>
      </c>
      <c r="I22" s="24">
        <v>0</v>
      </c>
      <c r="J22" s="24">
        <v>0</v>
      </c>
      <c r="K22" s="24">
        <v>1</v>
      </c>
      <c r="L22" s="59">
        <f>SUM(I22+K22)</f>
        <v>1</v>
      </c>
      <c r="M22" s="8"/>
      <c r="N22" s="12">
        <v>45292</v>
      </c>
      <c r="O22" s="13">
        <v>0.92710000000000004</v>
      </c>
      <c r="P22" s="13">
        <v>0.92710000000000004</v>
      </c>
      <c r="Q22" s="15">
        <f t="shared" ref="Q22:Q29" si="0">IF(N22="","",IF(O22="",((O21*$B$3)+$G$19-$I$19)/$B$3,O22))</f>
        <v>0.92710000000000004</v>
      </c>
      <c r="R22" s="36"/>
      <c r="S22" s="36"/>
    </row>
    <row r="23" spans="5:19" x14ac:dyDescent="0.45">
      <c r="E23" s="58" t="s">
        <v>39</v>
      </c>
      <c r="F23" s="10" t="s">
        <v>40</v>
      </c>
      <c r="G23" s="5">
        <v>1</v>
      </c>
      <c r="H23" s="24">
        <v>0</v>
      </c>
      <c r="I23" s="24">
        <v>0</v>
      </c>
      <c r="J23" s="24">
        <v>0</v>
      </c>
      <c r="K23" s="24">
        <v>1</v>
      </c>
      <c r="L23" s="59">
        <f t="shared" ref="L23:L28" si="1">SUM(I23+K23)</f>
        <v>1</v>
      </c>
      <c r="M23" s="8"/>
      <c r="N23" s="12">
        <v>45315</v>
      </c>
      <c r="O23" s="13">
        <v>0.88539999999999996</v>
      </c>
      <c r="P23" s="13">
        <v>0.88539999999999996</v>
      </c>
      <c r="Q23" s="15">
        <f t="shared" si="0"/>
        <v>0.88539999999999996</v>
      </c>
      <c r="R23" s="36"/>
      <c r="S23" s="36"/>
    </row>
    <row r="24" spans="5:19" x14ac:dyDescent="0.45">
      <c r="E24" s="58" t="s">
        <v>41</v>
      </c>
      <c r="F24" s="10" t="s">
        <v>42</v>
      </c>
      <c r="G24" s="5">
        <v>5</v>
      </c>
      <c r="H24" s="24">
        <v>0</v>
      </c>
      <c r="I24" s="24">
        <v>1</v>
      </c>
      <c r="J24" s="24">
        <v>0</v>
      </c>
      <c r="K24" s="24">
        <v>0</v>
      </c>
      <c r="L24" s="59">
        <f t="shared" si="1"/>
        <v>1</v>
      </c>
      <c r="M24" s="8"/>
      <c r="N24" s="12">
        <v>45324</v>
      </c>
      <c r="O24" s="13">
        <v>0.86460000000000004</v>
      </c>
      <c r="P24" s="13">
        <v>0.86599999999999999</v>
      </c>
      <c r="Q24" s="15">
        <f t="shared" si="0"/>
        <v>0.86460000000000004</v>
      </c>
      <c r="R24" s="36"/>
      <c r="S24" s="36"/>
    </row>
    <row r="25" spans="5:19" x14ac:dyDescent="0.45">
      <c r="E25" s="58" t="s">
        <v>43</v>
      </c>
      <c r="F25" s="10" t="s">
        <v>44</v>
      </c>
      <c r="G25" s="5">
        <v>63</v>
      </c>
      <c r="H25" s="24">
        <v>1</v>
      </c>
      <c r="I25" s="24">
        <v>0</v>
      </c>
      <c r="J25" s="24">
        <v>1</v>
      </c>
      <c r="K25" s="24">
        <v>2</v>
      </c>
      <c r="L25" s="59">
        <f t="shared" si="1"/>
        <v>2</v>
      </c>
      <c r="M25" s="8"/>
      <c r="N25" s="12">
        <v>45342</v>
      </c>
      <c r="O25" s="13">
        <v>0.84379999999999999</v>
      </c>
      <c r="P25" s="13">
        <v>0.84379999999999999</v>
      </c>
      <c r="Q25" s="15">
        <f t="shared" si="0"/>
        <v>0.84379999999999999</v>
      </c>
      <c r="R25" s="36"/>
      <c r="S25" s="36"/>
    </row>
    <row r="26" spans="5:19" x14ac:dyDescent="0.45">
      <c r="E26" s="58" t="s">
        <v>45</v>
      </c>
      <c r="F26" s="10" t="s">
        <v>46</v>
      </c>
      <c r="G26" s="5">
        <v>1</v>
      </c>
      <c r="H26" s="24">
        <v>0</v>
      </c>
      <c r="I26" s="24">
        <v>0</v>
      </c>
      <c r="J26" s="24">
        <v>0</v>
      </c>
      <c r="K26" s="24">
        <v>0</v>
      </c>
      <c r="L26" s="59">
        <f t="shared" si="1"/>
        <v>0</v>
      </c>
      <c r="M26" s="8"/>
      <c r="N26" s="12">
        <v>45348</v>
      </c>
      <c r="O26" s="13">
        <v>0.84379999999999999</v>
      </c>
      <c r="P26" s="13">
        <v>0.89580000000000004</v>
      </c>
      <c r="Q26" s="15">
        <f t="shared" si="0"/>
        <v>0.84379999999999999</v>
      </c>
      <c r="R26" s="36">
        <v>8</v>
      </c>
      <c r="S26" s="36">
        <v>3</v>
      </c>
    </row>
    <row r="27" spans="5:19" x14ac:dyDescent="0.45">
      <c r="E27" s="58" t="s">
        <v>47</v>
      </c>
      <c r="F27" s="10" t="s">
        <v>48</v>
      </c>
      <c r="G27" s="5">
        <v>2</v>
      </c>
      <c r="H27" s="24">
        <v>0</v>
      </c>
      <c r="I27" s="24">
        <v>0</v>
      </c>
      <c r="J27" s="24">
        <v>0</v>
      </c>
      <c r="K27" s="24">
        <v>0</v>
      </c>
      <c r="L27" s="59">
        <f t="shared" si="1"/>
        <v>0</v>
      </c>
      <c r="M27" s="8"/>
      <c r="N27" s="12">
        <v>45355</v>
      </c>
      <c r="O27" s="13">
        <v>0.875</v>
      </c>
      <c r="P27" s="13">
        <v>0.875</v>
      </c>
      <c r="Q27" s="15">
        <f>IF(N27="","",IF(O27="",((O26*$B$3)+$G$19-$I$19)/$B$3,O27))</f>
        <v>0.875</v>
      </c>
      <c r="R27" s="36">
        <v>7</v>
      </c>
      <c r="S27" s="36">
        <v>3</v>
      </c>
    </row>
    <row r="28" spans="5:19" x14ac:dyDescent="0.45">
      <c r="E28" s="58" t="s">
        <v>49</v>
      </c>
      <c r="F28" s="10" t="s">
        <v>50</v>
      </c>
      <c r="G28" s="5">
        <v>0</v>
      </c>
      <c r="H28" s="24">
        <v>0</v>
      </c>
      <c r="I28" s="24">
        <v>0</v>
      </c>
      <c r="J28" s="24">
        <v>0</v>
      </c>
      <c r="K28" s="24">
        <v>0</v>
      </c>
      <c r="L28" s="59">
        <f t="shared" si="1"/>
        <v>0</v>
      </c>
      <c r="M28" s="8"/>
      <c r="N28" s="12">
        <v>45362</v>
      </c>
      <c r="O28" s="13">
        <v>0.875</v>
      </c>
      <c r="P28" s="13">
        <v>0.88539999999999996</v>
      </c>
      <c r="Q28" s="15">
        <f t="shared" si="0"/>
        <v>0.875</v>
      </c>
      <c r="R28" s="36">
        <v>9</v>
      </c>
      <c r="S28" s="36">
        <v>1</v>
      </c>
    </row>
    <row r="29" spans="5:19" x14ac:dyDescent="0.45">
      <c r="E29" s="58"/>
      <c r="F29" s="10"/>
      <c r="G29" s="5"/>
      <c r="H29" s="24"/>
      <c r="I29" s="24"/>
      <c r="J29" s="24"/>
      <c r="K29" s="24"/>
      <c r="L29" s="59"/>
      <c r="M29" s="8"/>
      <c r="N29" s="12">
        <v>45369</v>
      </c>
      <c r="O29" s="13">
        <v>0.88500000000000001</v>
      </c>
      <c r="P29" s="13">
        <v>0.90620000000000001</v>
      </c>
      <c r="Q29" s="15">
        <f t="shared" si="0"/>
        <v>0.88500000000000001</v>
      </c>
      <c r="R29" s="36">
        <v>9</v>
      </c>
      <c r="S29" s="36">
        <v>3</v>
      </c>
    </row>
    <row r="30" spans="5:19" x14ac:dyDescent="0.45">
      <c r="E30" s="58"/>
      <c r="F30" s="10"/>
      <c r="G30" s="5"/>
      <c r="H30" s="24"/>
      <c r="I30" s="24"/>
      <c r="J30" s="24"/>
      <c r="K30" s="24"/>
      <c r="L30" s="59"/>
      <c r="M30" s="39"/>
      <c r="N30" s="12">
        <v>45376</v>
      </c>
      <c r="O30" s="13">
        <v>0.875</v>
      </c>
      <c r="P30" s="13">
        <v>0.91659999999999997</v>
      </c>
      <c r="Q30" s="15">
        <f>IF(N30="","",IF(O30="",((O29*$B$3)+$G$19-$I$19)/$B$3,O30))</f>
        <v>0.875</v>
      </c>
      <c r="R30" s="36">
        <v>12</v>
      </c>
      <c r="S30" s="36">
        <v>3</v>
      </c>
    </row>
    <row r="31" spans="5:19" x14ac:dyDescent="0.45">
      <c r="E31" s="58"/>
      <c r="F31" s="10"/>
      <c r="G31" s="5"/>
      <c r="H31" s="24"/>
      <c r="I31" s="24"/>
      <c r="J31" s="24"/>
      <c r="K31" s="24"/>
      <c r="L31" s="59"/>
      <c r="M31" s="8"/>
      <c r="N31" s="12">
        <v>45383</v>
      </c>
      <c r="O31" s="13">
        <v>0.86450000000000005</v>
      </c>
      <c r="P31" s="13">
        <v>0.9375</v>
      </c>
      <c r="Q31" s="15">
        <f t="shared" ref="Q31:Q94" si="2">IF(N31="","",IF(O31="",((O30*$B$3)+$G$19-$I$19)/$B$3,O31))</f>
        <v>0.86450000000000005</v>
      </c>
      <c r="R31" s="36">
        <v>13</v>
      </c>
      <c r="S31" s="36">
        <v>4</v>
      </c>
    </row>
    <row r="32" spans="5:19" x14ac:dyDescent="0.45">
      <c r="E32" s="58"/>
      <c r="F32" s="10"/>
      <c r="G32" s="5"/>
      <c r="H32" s="24"/>
      <c r="I32" s="24"/>
      <c r="J32" s="24"/>
      <c r="K32" s="24"/>
      <c r="L32" s="59"/>
      <c r="M32" s="8"/>
      <c r="N32" s="12">
        <v>45390</v>
      </c>
      <c r="O32" s="13">
        <v>0.875</v>
      </c>
      <c r="P32" s="13">
        <v>0.95799999999999996</v>
      </c>
      <c r="Q32" s="15">
        <f t="shared" si="2"/>
        <v>0.875</v>
      </c>
      <c r="R32" s="36">
        <v>10</v>
      </c>
      <c r="S32" s="36">
        <v>0</v>
      </c>
    </row>
    <row r="33" spans="5:19" x14ac:dyDescent="0.45">
      <c r="E33" s="58"/>
      <c r="F33" s="10"/>
      <c r="G33" s="5"/>
      <c r="H33" s="24"/>
      <c r="I33" s="24"/>
      <c r="J33" s="24"/>
      <c r="K33" s="24"/>
      <c r="L33" s="59"/>
      <c r="M33" s="8"/>
      <c r="N33" s="12">
        <v>45397</v>
      </c>
      <c r="O33" s="13">
        <v>0.90620000000000001</v>
      </c>
      <c r="P33" s="13">
        <v>0.94789999999999996</v>
      </c>
      <c r="Q33" s="15">
        <f t="shared" si="2"/>
        <v>0.90620000000000001</v>
      </c>
      <c r="R33" s="36">
        <v>11</v>
      </c>
      <c r="S33" s="36">
        <v>1</v>
      </c>
    </row>
    <row r="34" spans="5:19" x14ac:dyDescent="0.45">
      <c r="E34" s="58"/>
      <c r="F34" s="10"/>
      <c r="G34" s="5"/>
      <c r="H34" s="24"/>
      <c r="I34" s="24"/>
      <c r="J34" s="24"/>
      <c r="K34" s="24"/>
      <c r="L34" s="59"/>
      <c r="M34" s="8"/>
      <c r="N34" s="12">
        <v>45404</v>
      </c>
      <c r="O34" s="13">
        <v>0.92710000000000004</v>
      </c>
      <c r="P34" s="13">
        <v>0.97919999999999996</v>
      </c>
      <c r="Q34" s="15">
        <f t="shared" si="2"/>
        <v>0.92710000000000004</v>
      </c>
      <c r="R34" s="36">
        <v>10</v>
      </c>
      <c r="S34" s="36">
        <v>2</v>
      </c>
    </row>
    <row r="35" spans="5:19" x14ac:dyDescent="0.45">
      <c r="E35" s="58"/>
      <c r="F35" s="10"/>
      <c r="G35" s="5"/>
      <c r="H35" s="24"/>
      <c r="I35" s="24"/>
      <c r="J35" s="24"/>
      <c r="K35" s="24"/>
      <c r="L35" s="59"/>
      <c r="M35" s="8"/>
      <c r="N35" s="12">
        <v>45411</v>
      </c>
      <c r="O35" s="13">
        <v>0.91659999999999997</v>
      </c>
      <c r="P35" s="13">
        <v>0.97909999999999997</v>
      </c>
      <c r="Q35" s="15">
        <f t="shared" si="2"/>
        <v>0.91659999999999997</v>
      </c>
      <c r="R35" s="36">
        <v>10</v>
      </c>
      <c r="S35" s="36">
        <v>0</v>
      </c>
    </row>
    <row r="36" spans="5:19" ht="15" customHeight="1" x14ac:dyDescent="0.45">
      <c r="E36" s="58"/>
      <c r="F36" s="10"/>
      <c r="G36" s="5"/>
      <c r="H36" s="24"/>
      <c r="I36" s="24"/>
      <c r="J36" s="24"/>
      <c r="K36" s="24"/>
      <c r="L36" s="59"/>
      <c r="M36" s="8"/>
      <c r="N36" s="12">
        <v>45418</v>
      </c>
      <c r="O36" s="13">
        <v>0.94789999999999996</v>
      </c>
      <c r="P36" s="13">
        <v>1</v>
      </c>
      <c r="Q36" s="15">
        <f t="shared" si="2"/>
        <v>0.94789999999999996</v>
      </c>
      <c r="R36" s="36">
        <v>7</v>
      </c>
      <c r="S36" s="36">
        <v>3</v>
      </c>
    </row>
    <row r="37" spans="5:19" x14ac:dyDescent="0.45">
      <c r="E37" s="58"/>
      <c r="F37" s="10"/>
      <c r="G37" s="5"/>
      <c r="H37" s="24"/>
      <c r="I37" s="24"/>
      <c r="J37" s="24"/>
      <c r="K37" s="24"/>
      <c r="L37" s="59"/>
      <c r="M37" s="8"/>
      <c r="N37" s="12">
        <v>45425</v>
      </c>
      <c r="O37" s="13">
        <v>0.94789999999999996</v>
      </c>
      <c r="P37" s="13">
        <v>1</v>
      </c>
      <c r="Q37" s="15">
        <f t="shared" si="2"/>
        <v>0.94789999999999996</v>
      </c>
      <c r="R37" s="36">
        <v>9</v>
      </c>
      <c r="S37" s="36">
        <v>1</v>
      </c>
    </row>
    <row r="38" spans="5:19" x14ac:dyDescent="0.45">
      <c r="E38" s="58"/>
      <c r="F38" s="10"/>
      <c r="G38" s="5"/>
      <c r="H38" s="24"/>
      <c r="I38" s="24"/>
      <c r="J38" s="24"/>
      <c r="K38" s="24"/>
      <c r="L38" s="59"/>
      <c r="M38" s="8"/>
      <c r="N38" s="12">
        <v>45432</v>
      </c>
      <c r="O38" s="13">
        <v>0.96870000000000001</v>
      </c>
      <c r="P38" s="13">
        <v>1</v>
      </c>
      <c r="Q38" s="15">
        <f t="shared" si="2"/>
        <v>0.96870000000000001</v>
      </c>
      <c r="R38" s="36">
        <v>6</v>
      </c>
      <c r="S38" s="36">
        <v>0</v>
      </c>
    </row>
    <row r="39" spans="5:19" x14ac:dyDescent="0.45">
      <c r="E39" s="58"/>
      <c r="F39" s="10"/>
      <c r="G39" s="5"/>
      <c r="H39" s="24"/>
      <c r="I39" s="24"/>
      <c r="J39" s="24"/>
      <c r="K39" s="24"/>
      <c r="L39" s="59"/>
      <c r="M39" s="8"/>
      <c r="N39" s="12">
        <v>45439</v>
      </c>
      <c r="O39" s="13">
        <v>0.95830000000000004</v>
      </c>
      <c r="P39" s="13">
        <v>1</v>
      </c>
      <c r="Q39" s="15">
        <f t="shared" si="2"/>
        <v>0.95830000000000004</v>
      </c>
      <c r="R39" s="36">
        <v>5</v>
      </c>
      <c r="S39" s="36">
        <v>0</v>
      </c>
    </row>
    <row r="40" spans="5:19" x14ac:dyDescent="0.45">
      <c r="E40" s="58"/>
      <c r="F40" s="10"/>
      <c r="G40" s="5"/>
      <c r="H40" s="24"/>
      <c r="I40" s="24"/>
      <c r="J40" s="24"/>
      <c r="K40" s="24"/>
      <c r="L40" s="59"/>
      <c r="M40" s="8"/>
      <c r="N40" s="12">
        <v>45446</v>
      </c>
      <c r="O40" s="13">
        <v>0.97909999999999997</v>
      </c>
      <c r="P40" s="13">
        <v>1</v>
      </c>
      <c r="Q40" s="15">
        <f t="shared" si="2"/>
        <v>0.97909999999999997</v>
      </c>
      <c r="R40" s="36">
        <v>5</v>
      </c>
      <c r="S40" s="36">
        <v>0</v>
      </c>
    </row>
    <row r="41" spans="5:19" ht="15" customHeight="1" x14ac:dyDescent="0.45">
      <c r="E41" s="58"/>
      <c r="F41" s="10"/>
      <c r="G41" s="5"/>
      <c r="H41" s="24"/>
      <c r="I41" s="24"/>
      <c r="J41" s="24"/>
      <c r="K41" s="24"/>
      <c r="L41" s="59"/>
      <c r="M41" s="8"/>
      <c r="N41" s="12">
        <v>45453</v>
      </c>
      <c r="O41" s="13">
        <v>0.98960000000000004</v>
      </c>
      <c r="P41" s="13">
        <v>1</v>
      </c>
      <c r="Q41" s="15">
        <f t="shared" si="2"/>
        <v>0.98960000000000004</v>
      </c>
      <c r="R41" s="36">
        <v>6</v>
      </c>
      <c r="S41" s="36">
        <v>0</v>
      </c>
    </row>
    <row r="42" spans="5:19" ht="15" customHeight="1" x14ac:dyDescent="0.45">
      <c r="E42" s="58"/>
      <c r="F42" s="10"/>
      <c r="G42" s="5"/>
      <c r="H42" s="24"/>
      <c r="I42" s="24"/>
      <c r="J42" s="24"/>
      <c r="K42" s="24"/>
      <c r="L42" s="59"/>
      <c r="M42" s="8"/>
      <c r="N42" s="12">
        <v>45460</v>
      </c>
      <c r="O42" s="13">
        <v>0.98950000000000005</v>
      </c>
      <c r="P42" s="13">
        <v>1</v>
      </c>
      <c r="Q42" s="15">
        <f t="shared" si="2"/>
        <v>0.98950000000000005</v>
      </c>
      <c r="R42" s="36">
        <v>6</v>
      </c>
      <c r="S42" s="36">
        <v>3</v>
      </c>
    </row>
    <row r="43" spans="5:19" ht="15" customHeight="1" x14ac:dyDescent="0.45">
      <c r="E43" s="58"/>
      <c r="F43" s="10"/>
      <c r="G43" s="5"/>
      <c r="H43" s="24"/>
      <c r="I43" s="24"/>
      <c r="J43" s="24"/>
      <c r="K43" s="24"/>
      <c r="L43" s="59"/>
      <c r="M43" s="8"/>
      <c r="N43" s="12">
        <v>45467</v>
      </c>
      <c r="O43" s="13">
        <v>0.96879999999999999</v>
      </c>
      <c r="P43" s="13">
        <v>1</v>
      </c>
      <c r="Q43" s="15">
        <f t="shared" si="2"/>
        <v>0.96879999999999999</v>
      </c>
      <c r="R43" s="36">
        <v>6</v>
      </c>
      <c r="S43" s="36">
        <v>1</v>
      </c>
    </row>
    <row r="44" spans="5:19" x14ac:dyDescent="0.45">
      <c r="E44" s="58"/>
      <c r="F44" s="10"/>
      <c r="G44" s="5"/>
      <c r="H44" s="24"/>
      <c r="I44" s="24"/>
      <c r="J44" s="24"/>
      <c r="K44" s="24"/>
      <c r="L44" s="59"/>
      <c r="M44" s="8"/>
      <c r="N44" s="12">
        <v>45474</v>
      </c>
      <c r="O44" s="13">
        <v>0.95830000000000004</v>
      </c>
      <c r="P44" s="13">
        <v>0.98950000000000005</v>
      </c>
      <c r="Q44" s="15">
        <f t="shared" si="2"/>
        <v>0.95830000000000004</v>
      </c>
      <c r="R44" s="36">
        <v>5</v>
      </c>
      <c r="S44" s="36">
        <v>0</v>
      </c>
    </row>
    <row r="45" spans="5:19" x14ac:dyDescent="0.45">
      <c r="E45" s="60" t="s">
        <v>51</v>
      </c>
      <c r="F45" s="61">
        <f>COUNTA(F22:F44)</f>
        <v>7</v>
      </c>
      <c r="G45" s="61">
        <f t="shared" ref="G45:J45" si="3">SUM(G22:G44)</f>
        <v>96</v>
      </c>
      <c r="H45" s="61">
        <f t="shared" si="3"/>
        <v>5</v>
      </c>
      <c r="I45" s="61">
        <f>SUM(I22:I44)</f>
        <v>1</v>
      </c>
      <c r="J45" s="61">
        <f t="shared" si="3"/>
        <v>1</v>
      </c>
      <c r="K45" s="61">
        <f>SUM(K22:K44)</f>
        <v>4</v>
      </c>
      <c r="L45" s="62">
        <f>SUM(L22:L44)</f>
        <v>5</v>
      </c>
      <c r="M45" s="8"/>
      <c r="N45" s="12">
        <v>45481</v>
      </c>
      <c r="O45" s="13">
        <v>0.97919999999999996</v>
      </c>
      <c r="P45" s="13">
        <v>0.97919999999999996</v>
      </c>
      <c r="Q45" s="15">
        <f t="shared" si="2"/>
        <v>0.97919999999999996</v>
      </c>
      <c r="R45" s="36">
        <v>6</v>
      </c>
      <c r="S45" s="36">
        <v>1</v>
      </c>
    </row>
    <row r="46" spans="5:19" x14ac:dyDescent="0.45">
      <c r="K46" s="6"/>
      <c r="M46" s="8"/>
      <c r="N46" s="12">
        <v>45488</v>
      </c>
      <c r="O46" s="13">
        <v>0.97909999999999997</v>
      </c>
      <c r="P46" s="13">
        <v>1</v>
      </c>
      <c r="Q46" s="15">
        <f t="shared" si="2"/>
        <v>0.97909999999999997</v>
      </c>
      <c r="R46" s="36">
        <v>9</v>
      </c>
      <c r="S46" s="36">
        <v>1</v>
      </c>
    </row>
    <row r="47" spans="5:19" x14ac:dyDescent="0.45">
      <c r="K47" s="6"/>
      <c r="M47" s="8"/>
      <c r="N47" s="12">
        <v>45495</v>
      </c>
      <c r="O47" s="13">
        <v>0.95830000000000004</v>
      </c>
      <c r="P47" s="13">
        <v>0.98960000000000004</v>
      </c>
      <c r="Q47" s="15">
        <f t="shared" si="2"/>
        <v>0.95830000000000004</v>
      </c>
      <c r="R47" s="36">
        <v>8</v>
      </c>
      <c r="S47" s="36">
        <v>1</v>
      </c>
    </row>
    <row r="48" spans="5:19" x14ac:dyDescent="0.45">
      <c r="H48" s="7"/>
      <c r="I48" s="7"/>
      <c r="J48" s="7"/>
      <c r="K48" s="6"/>
      <c r="M48" s="8"/>
      <c r="N48" s="12">
        <v>45502</v>
      </c>
      <c r="O48" s="13">
        <v>0.96870000000000001</v>
      </c>
      <c r="P48" s="13">
        <v>0.97909999999999997</v>
      </c>
      <c r="Q48" s="15">
        <f t="shared" si="2"/>
        <v>0.96870000000000001</v>
      </c>
      <c r="R48" s="36">
        <v>9</v>
      </c>
      <c r="S48" s="36">
        <v>1</v>
      </c>
    </row>
    <row r="49" spans="8:19" x14ac:dyDescent="0.45">
      <c r="H49" s="7"/>
      <c r="I49" s="7"/>
      <c r="J49" s="7"/>
      <c r="K49" s="6"/>
      <c r="M49" s="8"/>
      <c r="N49" s="12">
        <v>45509</v>
      </c>
      <c r="O49" s="13">
        <v>0.97919999999999996</v>
      </c>
      <c r="P49" s="13">
        <v>0.98960000000000004</v>
      </c>
      <c r="Q49" s="15">
        <f t="shared" si="2"/>
        <v>0.97919999999999996</v>
      </c>
      <c r="R49" s="36">
        <v>11</v>
      </c>
      <c r="S49" s="36">
        <v>4</v>
      </c>
    </row>
    <row r="50" spans="8:19" x14ac:dyDescent="0.45">
      <c r="H50" s="7"/>
      <c r="I50" s="7"/>
      <c r="J50" s="7"/>
      <c r="K50" s="6"/>
      <c r="M50" s="8"/>
      <c r="N50" s="12">
        <v>45516</v>
      </c>
      <c r="O50" s="13">
        <v>0.98960000000000004</v>
      </c>
      <c r="P50" s="13">
        <v>0.98960000000000004</v>
      </c>
      <c r="Q50" s="15">
        <f t="shared" si="2"/>
        <v>0.98960000000000004</v>
      </c>
      <c r="R50" s="36">
        <v>11</v>
      </c>
      <c r="S50" s="36">
        <v>0</v>
      </c>
    </row>
    <row r="51" spans="8:19" x14ac:dyDescent="0.45">
      <c r="H51" s="7"/>
      <c r="I51" s="7"/>
      <c r="J51" s="7"/>
      <c r="K51" s="6"/>
      <c r="M51" s="8"/>
      <c r="N51" s="12">
        <v>45523</v>
      </c>
      <c r="O51" s="13">
        <v>0.96870000000000001</v>
      </c>
      <c r="P51" s="13">
        <v>0.96870000000000001</v>
      </c>
      <c r="Q51" s="15">
        <f t="shared" si="2"/>
        <v>0.96870000000000001</v>
      </c>
      <c r="R51" s="36">
        <v>14</v>
      </c>
      <c r="S51" s="36">
        <v>0</v>
      </c>
    </row>
    <row r="52" spans="8:19" x14ac:dyDescent="0.45">
      <c r="H52" s="7"/>
      <c r="I52" s="7"/>
      <c r="J52" s="7"/>
      <c r="K52" s="6"/>
      <c r="M52" s="8"/>
      <c r="N52" s="12">
        <v>45530</v>
      </c>
      <c r="O52" s="13">
        <v>0.96870000000000001</v>
      </c>
      <c r="P52" s="13">
        <v>0.96870000000000001</v>
      </c>
      <c r="Q52" s="15">
        <f t="shared" si="2"/>
        <v>0.96870000000000001</v>
      </c>
      <c r="R52" s="36">
        <v>14</v>
      </c>
      <c r="S52" s="36">
        <v>0</v>
      </c>
    </row>
    <row r="53" spans="8:19" x14ac:dyDescent="0.45">
      <c r="H53" s="7"/>
      <c r="I53" s="7"/>
      <c r="J53" s="7"/>
      <c r="K53" s="6"/>
      <c r="M53" s="8"/>
      <c r="N53" s="12">
        <v>45537</v>
      </c>
      <c r="O53" s="13">
        <v>0.96879999999999999</v>
      </c>
      <c r="P53" s="13">
        <v>0.98960000000000004</v>
      </c>
      <c r="Q53" s="15">
        <f t="shared" si="2"/>
        <v>0.96879999999999999</v>
      </c>
      <c r="R53" s="36">
        <v>16</v>
      </c>
      <c r="S53" s="36">
        <v>1</v>
      </c>
    </row>
    <row r="54" spans="8:19" x14ac:dyDescent="0.45">
      <c r="H54" s="7"/>
      <c r="I54" s="7"/>
      <c r="J54" s="7"/>
      <c r="K54" s="6"/>
      <c r="M54" s="8"/>
      <c r="N54" s="12">
        <v>45544</v>
      </c>
      <c r="O54" s="13">
        <v>0.92700000000000005</v>
      </c>
      <c r="P54" s="13">
        <v>0.95830000000000004</v>
      </c>
      <c r="Q54" s="15">
        <f t="shared" si="2"/>
        <v>0.92700000000000005</v>
      </c>
      <c r="R54" s="36">
        <v>15</v>
      </c>
      <c r="S54" s="36">
        <v>0</v>
      </c>
    </row>
    <row r="55" spans="8:19" x14ac:dyDescent="0.45">
      <c r="H55" s="7"/>
      <c r="I55" s="7"/>
      <c r="J55" s="7"/>
      <c r="K55" s="6"/>
      <c r="M55" s="8"/>
      <c r="N55" s="12">
        <v>45551</v>
      </c>
      <c r="O55" s="13">
        <v>0.92700000000000005</v>
      </c>
      <c r="P55" s="13">
        <v>0.94789999999999996</v>
      </c>
      <c r="Q55" s="15">
        <f t="shared" si="2"/>
        <v>0.92700000000000005</v>
      </c>
      <c r="R55" s="36">
        <v>17</v>
      </c>
      <c r="S55" s="36">
        <v>0</v>
      </c>
    </row>
    <row r="56" spans="8:19" x14ac:dyDescent="0.45">
      <c r="H56" s="7"/>
      <c r="I56" s="7"/>
      <c r="J56" s="7"/>
      <c r="K56" s="6"/>
      <c r="M56" s="8"/>
      <c r="N56" s="12">
        <v>45558</v>
      </c>
      <c r="O56" s="13">
        <v>0.92710000000000004</v>
      </c>
      <c r="P56" s="13">
        <v>0.94789999999999996</v>
      </c>
      <c r="Q56" s="15">
        <f t="shared" si="2"/>
        <v>0.92710000000000004</v>
      </c>
      <c r="R56" s="36">
        <v>16</v>
      </c>
      <c r="S56" s="36">
        <v>2</v>
      </c>
    </row>
    <row r="57" spans="8:19" x14ac:dyDescent="0.45">
      <c r="H57" s="7"/>
      <c r="I57" s="7"/>
      <c r="J57" s="7"/>
      <c r="K57" s="6"/>
      <c r="M57" s="8"/>
      <c r="N57" s="12">
        <v>45565</v>
      </c>
      <c r="O57" s="13">
        <v>0.91669999999999996</v>
      </c>
      <c r="P57" s="13">
        <v>0.9375</v>
      </c>
      <c r="Q57" s="15">
        <f t="shared" si="2"/>
        <v>0.91669999999999996</v>
      </c>
      <c r="R57" s="36">
        <v>20</v>
      </c>
      <c r="S57" s="36">
        <v>1</v>
      </c>
    </row>
    <row r="58" spans="8:19" x14ac:dyDescent="0.45">
      <c r="H58" s="7"/>
      <c r="I58" s="7"/>
      <c r="J58" s="7"/>
      <c r="K58" s="6"/>
      <c r="M58" s="8"/>
      <c r="N58" s="12">
        <v>45572</v>
      </c>
      <c r="O58" s="13">
        <v>0.90620000000000001</v>
      </c>
      <c r="P58" s="13">
        <v>0.92710000000000004</v>
      </c>
      <c r="Q58" s="15">
        <f t="shared" si="2"/>
        <v>0.90620000000000001</v>
      </c>
      <c r="R58" s="36">
        <v>17</v>
      </c>
      <c r="S58" s="36">
        <v>1</v>
      </c>
    </row>
    <row r="59" spans="8:19" x14ac:dyDescent="0.45">
      <c r="H59" s="7"/>
      <c r="I59" s="7"/>
      <c r="J59" s="7"/>
      <c r="K59" s="6"/>
      <c r="M59" s="8"/>
      <c r="N59" s="12">
        <v>45579</v>
      </c>
      <c r="O59" s="13">
        <v>0.90620000000000001</v>
      </c>
      <c r="P59" s="13">
        <v>0.92710000000000004</v>
      </c>
      <c r="Q59" s="15">
        <f t="shared" si="2"/>
        <v>0.90620000000000001</v>
      </c>
      <c r="R59" s="36">
        <v>17</v>
      </c>
      <c r="S59" s="36">
        <v>2</v>
      </c>
    </row>
    <row r="60" spans="8:19" x14ac:dyDescent="0.45">
      <c r="H60" s="7"/>
      <c r="I60" s="7"/>
      <c r="J60" s="7"/>
      <c r="K60" s="6"/>
      <c r="M60" s="8"/>
      <c r="N60" s="12">
        <v>45586</v>
      </c>
      <c r="O60" s="13">
        <v>0.91669999999999996</v>
      </c>
      <c r="P60" s="13">
        <v>0.92710000000000004</v>
      </c>
      <c r="Q60" s="15">
        <f t="shared" si="2"/>
        <v>0.91669999999999996</v>
      </c>
      <c r="R60" s="36">
        <v>18</v>
      </c>
      <c r="S60" s="36">
        <v>2</v>
      </c>
    </row>
    <row r="61" spans="8:19" x14ac:dyDescent="0.45">
      <c r="H61" s="7"/>
      <c r="I61" s="7"/>
      <c r="J61" s="7"/>
      <c r="K61" s="6"/>
      <c r="M61" s="8"/>
      <c r="N61" s="12">
        <v>45593</v>
      </c>
      <c r="O61" s="13">
        <v>0.92700000000000005</v>
      </c>
      <c r="P61" s="13">
        <v>0.9375</v>
      </c>
      <c r="Q61" s="15">
        <f t="shared" si="2"/>
        <v>0.92700000000000005</v>
      </c>
      <c r="R61" s="36">
        <v>18</v>
      </c>
      <c r="S61" s="36">
        <v>0</v>
      </c>
    </row>
    <row r="62" spans="8:19" x14ac:dyDescent="0.45">
      <c r="H62" s="7"/>
      <c r="I62" s="7"/>
      <c r="J62" s="7"/>
      <c r="K62" s="6"/>
      <c r="M62" s="8"/>
      <c r="N62" s="12">
        <v>45600</v>
      </c>
      <c r="O62" s="13">
        <v>0.90620000000000001</v>
      </c>
      <c r="P62" s="13">
        <v>0.9375</v>
      </c>
      <c r="Q62" s="15">
        <f t="shared" si="2"/>
        <v>0.90620000000000001</v>
      </c>
      <c r="R62" s="36">
        <v>18</v>
      </c>
      <c r="S62" s="36">
        <v>0</v>
      </c>
    </row>
    <row r="63" spans="8:19" x14ac:dyDescent="0.45">
      <c r="H63" s="7"/>
      <c r="I63" s="7"/>
      <c r="J63" s="7"/>
      <c r="K63" s="6"/>
      <c r="M63" s="8"/>
      <c r="N63" s="12">
        <v>45607</v>
      </c>
      <c r="O63" s="13">
        <v>0.89580000000000004</v>
      </c>
      <c r="P63" s="13">
        <v>0.92710000000000004</v>
      </c>
      <c r="Q63" s="15">
        <f t="shared" si="2"/>
        <v>0.89580000000000004</v>
      </c>
      <c r="R63" s="36">
        <v>17</v>
      </c>
      <c r="S63" s="36">
        <v>0</v>
      </c>
    </row>
    <row r="64" spans="8:19" x14ac:dyDescent="0.45">
      <c r="H64" s="7"/>
      <c r="I64" s="7"/>
      <c r="J64" s="7"/>
      <c r="K64" s="6"/>
      <c r="M64" s="8"/>
      <c r="N64" s="12">
        <v>45614</v>
      </c>
      <c r="O64" s="13">
        <v>0.86450000000000005</v>
      </c>
      <c r="P64" s="13">
        <v>0.90620000000000001</v>
      </c>
      <c r="Q64" s="15">
        <f t="shared" si="2"/>
        <v>0.86450000000000005</v>
      </c>
      <c r="R64" s="36">
        <v>18</v>
      </c>
      <c r="S64" s="36">
        <v>1</v>
      </c>
    </row>
    <row r="65" spans="8:19" x14ac:dyDescent="0.45">
      <c r="H65" s="7"/>
      <c r="I65" s="7"/>
      <c r="J65" s="7"/>
      <c r="K65" s="6"/>
      <c r="M65" s="8"/>
      <c r="N65" s="12">
        <v>45621</v>
      </c>
      <c r="O65" s="13">
        <v>0.85409999999999997</v>
      </c>
      <c r="P65" s="13">
        <v>0.875</v>
      </c>
      <c r="Q65" s="15">
        <f t="shared" si="2"/>
        <v>0.85409999999999997</v>
      </c>
      <c r="R65" s="36">
        <v>15</v>
      </c>
      <c r="S65" s="36">
        <v>0</v>
      </c>
    </row>
    <row r="66" spans="8:19" x14ac:dyDescent="0.45">
      <c r="H66" s="7"/>
      <c r="I66" s="7"/>
      <c r="J66" s="7"/>
      <c r="K66" s="6"/>
      <c r="M66" s="8"/>
      <c r="N66" s="12">
        <v>45628</v>
      </c>
      <c r="O66" s="13">
        <v>0.84370000000000001</v>
      </c>
      <c r="P66" s="13">
        <v>0.84370000000000001</v>
      </c>
      <c r="Q66" s="15">
        <f t="shared" si="2"/>
        <v>0.84370000000000001</v>
      </c>
      <c r="R66" s="36">
        <v>16</v>
      </c>
      <c r="S66" s="36">
        <v>2</v>
      </c>
    </row>
    <row r="67" spans="8:19" x14ac:dyDescent="0.45">
      <c r="H67" s="7"/>
      <c r="I67" s="7"/>
      <c r="J67" s="7"/>
      <c r="K67" s="6"/>
      <c r="M67" s="8"/>
      <c r="N67" s="12">
        <v>45635</v>
      </c>
      <c r="O67" s="13">
        <v>0.82289999999999996</v>
      </c>
      <c r="P67" s="13">
        <v>0.83330000000000004</v>
      </c>
      <c r="Q67" s="15">
        <f t="shared" si="2"/>
        <v>0.82289999999999996</v>
      </c>
      <c r="R67" s="36">
        <v>14</v>
      </c>
      <c r="S67" s="36">
        <v>1</v>
      </c>
    </row>
    <row r="68" spans="8:19" x14ac:dyDescent="0.45">
      <c r="H68" s="7"/>
      <c r="I68" s="7"/>
      <c r="J68" s="7"/>
      <c r="K68" s="6"/>
      <c r="M68" s="8"/>
      <c r="N68" s="12">
        <v>45642</v>
      </c>
      <c r="O68" s="13">
        <v>0.8125</v>
      </c>
      <c r="P68" s="13">
        <v>0.83330000000000004</v>
      </c>
      <c r="Q68" s="15">
        <f t="shared" si="2"/>
        <v>0.8125</v>
      </c>
      <c r="R68" s="36">
        <v>11</v>
      </c>
      <c r="S68" s="36">
        <v>0</v>
      </c>
    </row>
    <row r="69" spans="8:19" x14ac:dyDescent="0.45">
      <c r="H69" s="7"/>
      <c r="I69" s="7"/>
      <c r="J69" s="7"/>
      <c r="K69" s="6"/>
      <c r="M69" s="8"/>
      <c r="N69" s="12">
        <v>45649</v>
      </c>
      <c r="O69" s="13">
        <v>0.8125</v>
      </c>
      <c r="P69" s="13">
        <v>0.84370000000000001</v>
      </c>
      <c r="Q69" s="15">
        <f t="shared" si="2"/>
        <v>0.8125</v>
      </c>
      <c r="R69" s="36">
        <v>10</v>
      </c>
      <c r="S69" s="36">
        <v>3</v>
      </c>
    </row>
    <row r="70" spans="8:19" x14ac:dyDescent="0.45">
      <c r="H70" s="7"/>
      <c r="I70" s="7"/>
      <c r="J70" s="7"/>
      <c r="K70" s="6"/>
      <c r="M70" s="8"/>
      <c r="N70" s="12">
        <v>45656</v>
      </c>
      <c r="O70" s="13">
        <v>0.80200000000000005</v>
      </c>
      <c r="P70" s="13">
        <v>0.83330000000000004</v>
      </c>
      <c r="Q70" s="15">
        <f t="shared" si="2"/>
        <v>0.80200000000000005</v>
      </c>
      <c r="R70" s="36">
        <v>9</v>
      </c>
      <c r="S70" s="36">
        <v>0</v>
      </c>
    </row>
    <row r="71" spans="8:19" x14ac:dyDescent="0.45">
      <c r="H71" s="7"/>
      <c r="I71" s="7"/>
      <c r="J71" s="7"/>
      <c r="K71" s="6"/>
      <c r="M71" s="8"/>
      <c r="N71" s="12">
        <v>45663</v>
      </c>
      <c r="O71" s="13">
        <v>0.8125</v>
      </c>
      <c r="P71" s="13">
        <v>0.82289999999999996</v>
      </c>
      <c r="Q71" s="15">
        <f t="shared" si="2"/>
        <v>0.8125</v>
      </c>
      <c r="R71" s="36">
        <v>6</v>
      </c>
      <c r="S71" s="36">
        <v>2</v>
      </c>
    </row>
    <row r="72" spans="8:19" x14ac:dyDescent="0.45">
      <c r="H72" s="7"/>
      <c r="I72" s="7"/>
      <c r="J72" s="7"/>
      <c r="K72" s="6"/>
      <c r="M72" s="8"/>
      <c r="N72" s="12">
        <v>45670</v>
      </c>
      <c r="O72" s="13">
        <v>0.82289999999999996</v>
      </c>
      <c r="P72" s="13">
        <v>0.82289999999999996</v>
      </c>
      <c r="Q72" s="15">
        <f t="shared" si="2"/>
        <v>0.82289999999999996</v>
      </c>
      <c r="R72" s="36">
        <v>5</v>
      </c>
      <c r="S72" s="36">
        <v>2</v>
      </c>
    </row>
    <row r="73" spans="8:19" x14ac:dyDescent="0.45">
      <c r="H73" s="7"/>
      <c r="I73" s="7"/>
      <c r="J73" s="7"/>
      <c r="K73" s="6"/>
      <c r="M73" s="8"/>
      <c r="N73" s="12">
        <v>45677</v>
      </c>
      <c r="O73" s="13">
        <v>0.8125</v>
      </c>
      <c r="P73" s="13">
        <v>0.8125</v>
      </c>
      <c r="Q73" s="15">
        <f t="shared" si="2"/>
        <v>0.8125</v>
      </c>
      <c r="R73" s="36">
        <v>7</v>
      </c>
      <c r="S73" s="36">
        <v>2</v>
      </c>
    </row>
    <row r="74" spans="8:19" x14ac:dyDescent="0.45">
      <c r="H74" s="7"/>
      <c r="I74" s="7"/>
      <c r="J74" s="7"/>
      <c r="K74" s="6"/>
      <c r="M74" s="8"/>
      <c r="N74" s="12">
        <v>45684</v>
      </c>
      <c r="O74" s="13">
        <v>0.8125</v>
      </c>
      <c r="P74" s="13">
        <v>0.8125</v>
      </c>
      <c r="Q74" s="15">
        <f t="shared" si="2"/>
        <v>0.8125</v>
      </c>
      <c r="R74" s="36">
        <v>10</v>
      </c>
      <c r="S74" s="36">
        <v>2</v>
      </c>
    </row>
    <row r="75" spans="8:19" x14ac:dyDescent="0.45">
      <c r="H75" s="7"/>
      <c r="I75" s="7"/>
      <c r="J75" s="7"/>
      <c r="K75" s="6"/>
      <c r="M75" s="8"/>
      <c r="N75" s="12">
        <v>45691</v>
      </c>
      <c r="O75" s="13">
        <v>0.79159999999999997</v>
      </c>
      <c r="P75" s="13">
        <v>0.79159999999999997</v>
      </c>
      <c r="Q75" s="15">
        <f t="shared" si="2"/>
        <v>0.79159999999999997</v>
      </c>
      <c r="R75" s="36">
        <v>9</v>
      </c>
      <c r="S75" s="36">
        <v>4</v>
      </c>
    </row>
    <row r="76" spans="8:19" x14ac:dyDescent="0.45">
      <c r="H76" s="7"/>
      <c r="I76" s="7"/>
      <c r="J76" s="7"/>
      <c r="K76" s="6"/>
      <c r="M76" s="8"/>
      <c r="N76" s="12">
        <v>45698</v>
      </c>
      <c r="O76" s="13">
        <v>0.79169999999999996</v>
      </c>
      <c r="P76" s="13">
        <v>0.80210000000000004</v>
      </c>
      <c r="Q76" s="15">
        <f t="shared" si="2"/>
        <v>0.79169999999999996</v>
      </c>
      <c r="R76" s="36">
        <v>10</v>
      </c>
      <c r="S76" s="36">
        <v>4</v>
      </c>
    </row>
    <row r="77" spans="8:19" x14ac:dyDescent="0.45">
      <c r="H77" s="7"/>
      <c r="I77" s="7"/>
      <c r="J77" s="7"/>
      <c r="K77" s="6"/>
      <c r="M77" s="8"/>
      <c r="N77" s="12">
        <v>45705</v>
      </c>
      <c r="O77" s="13">
        <v>0.78125</v>
      </c>
      <c r="P77" s="13">
        <v>0.8125</v>
      </c>
      <c r="Q77" s="15">
        <f t="shared" si="2"/>
        <v>0.78125</v>
      </c>
      <c r="R77" s="36">
        <v>9</v>
      </c>
      <c r="S77" s="36">
        <v>4</v>
      </c>
    </row>
    <row r="78" spans="8:19" x14ac:dyDescent="0.45">
      <c r="H78" s="7"/>
      <c r="I78" s="7"/>
      <c r="J78" s="7"/>
      <c r="K78" s="6"/>
      <c r="M78" s="8"/>
      <c r="N78" s="12">
        <v>45712</v>
      </c>
      <c r="O78" s="13">
        <v>0.77080000000000004</v>
      </c>
      <c r="P78" s="13">
        <v>0.8125</v>
      </c>
      <c r="Q78" s="15">
        <f t="shared" si="2"/>
        <v>0.77080000000000004</v>
      </c>
      <c r="R78" s="36">
        <v>8</v>
      </c>
      <c r="S78" s="36">
        <v>4</v>
      </c>
    </row>
    <row r="79" spans="8:19" x14ac:dyDescent="0.45">
      <c r="H79" s="7"/>
      <c r="I79" s="7"/>
      <c r="J79" s="7"/>
      <c r="K79" s="6"/>
      <c r="M79" s="8"/>
      <c r="N79" s="12">
        <v>45719</v>
      </c>
      <c r="O79" s="13">
        <v>0.80210000000000004</v>
      </c>
      <c r="P79" s="13">
        <v>0.875</v>
      </c>
      <c r="Q79" s="15">
        <f t="shared" si="2"/>
        <v>0.80210000000000004</v>
      </c>
      <c r="R79" s="36">
        <v>8</v>
      </c>
      <c r="S79" s="36">
        <v>6</v>
      </c>
    </row>
    <row r="80" spans="8:19" x14ac:dyDescent="0.45">
      <c r="H80" s="7"/>
      <c r="I80" s="7"/>
      <c r="J80" s="7"/>
      <c r="K80" s="6"/>
      <c r="M80" s="8"/>
      <c r="N80" s="12">
        <v>45726</v>
      </c>
      <c r="O80" s="13">
        <v>0.77080000000000004</v>
      </c>
      <c r="P80" s="13">
        <v>0.83330000000000004</v>
      </c>
      <c r="Q80" s="15">
        <f t="shared" si="2"/>
        <v>0.77080000000000004</v>
      </c>
      <c r="R80" s="36">
        <v>9</v>
      </c>
      <c r="S80" s="36">
        <v>5</v>
      </c>
    </row>
    <row r="81" spans="8:19" x14ac:dyDescent="0.45">
      <c r="H81" s="7"/>
      <c r="I81" s="7"/>
      <c r="J81" s="7"/>
      <c r="K81" s="6"/>
      <c r="M81" s="8"/>
      <c r="N81" s="12">
        <v>45733</v>
      </c>
      <c r="O81" s="13">
        <v>0.80210000000000004</v>
      </c>
      <c r="P81" s="13">
        <v>0.875</v>
      </c>
      <c r="Q81" s="15">
        <f t="shared" si="2"/>
        <v>0.80210000000000004</v>
      </c>
      <c r="R81" s="36">
        <v>9</v>
      </c>
      <c r="S81" s="36">
        <v>2</v>
      </c>
    </row>
    <row r="82" spans="8:19" x14ac:dyDescent="0.45">
      <c r="H82" s="7"/>
      <c r="I82" s="7"/>
      <c r="J82" s="7"/>
      <c r="K82" s="6"/>
      <c r="M82" s="8"/>
      <c r="N82" s="12">
        <v>45740</v>
      </c>
      <c r="O82" s="13">
        <v>0.80210000000000004</v>
      </c>
      <c r="P82" s="13">
        <v>0.84379999999999999</v>
      </c>
      <c r="Q82" s="15">
        <f t="shared" si="2"/>
        <v>0.80210000000000004</v>
      </c>
      <c r="R82" s="36">
        <v>13</v>
      </c>
      <c r="S82" s="36">
        <v>2</v>
      </c>
    </row>
    <row r="83" spans="8:19" x14ac:dyDescent="0.45">
      <c r="H83" s="7"/>
      <c r="I83" s="7"/>
      <c r="J83" s="7"/>
      <c r="K83" s="6"/>
      <c r="M83" s="8"/>
      <c r="N83" s="12">
        <v>45747</v>
      </c>
      <c r="O83" s="13">
        <v>0.84379999999999999</v>
      </c>
      <c r="P83" s="13">
        <v>0.85419999999999996</v>
      </c>
      <c r="Q83" s="15">
        <f t="shared" si="2"/>
        <v>0.84379999999999999</v>
      </c>
      <c r="R83" s="36">
        <v>14</v>
      </c>
      <c r="S83" s="36">
        <v>1</v>
      </c>
    </row>
    <row r="84" spans="8:19" x14ac:dyDescent="0.45">
      <c r="H84" s="7"/>
      <c r="I84" s="7"/>
      <c r="J84" s="7"/>
      <c r="K84" s="6"/>
      <c r="M84" s="8"/>
      <c r="N84" s="12">
        <v>45754</v>
      </c>
      <c r="O84" s="13">
        <v>0.85399999999999998</v>
      </c>
      <c r="P84" s="13">
        <v>0.85499999999999998</v>
      </c>
      <c r="Q84" s="15">
        <f t="shared" si="2"/>
        <v>0.85399999999999998</v>
      </c>
      <c r="R84" s="36">
        <v>14</v>
      </c>
      <c r="S84" s="36">
        <v>1</v>
      </c>
    </row>
    <row r="85" spans="8:19" x14ac:dyDescent="0.45">
      <c r="H85" s="7"/>
      <c r="I85" s="7"/>
      <c r="J85" s="7"/>
      <c r="K85" s="6"/>
      <c r="M85" s="8"/>
      <c r="N85" s="12">
        <v>45761</v>
      </c>
      <c r="O85" s="13">
        <v>0.84379999999999999</v>
      </c>
      <c r="P85" s="13">
        <v>0.875</v>
      </c>
      <c r="Q85" s="15">
        <f t="shared" si="2"/>
        <v>0.84379999999999999</v>
      </c>
      <c r="R85" s="36">
        <v>10</v>
      </c>
      <c r="S85" s="36">
        <v>2</v>
      </c>
    </row>
    <row r="86" spans="8:19" x14ac:dyDescent="0.45">
      <c r="H86" s="7"/>
      <c r="I86" s="7"/>
      <c r="J86" s="7"/>
      <c r="K86" s="6"/>
      <c r="M86" s="8"/>
      <c r="N86" s="12">
        <v>45768</v>
      </c>
      <c r="O86" s="13">
        <v>0.84379999999999999</v>
      </c>
      <c r="P86" s="13">
        <v>0.88539999999999996</v>
      </c>
      <c r="Q86" s="15">
        <f t="shared" si="2"/>
        <v>0.84379999999999999</v>
      </c>
      <c r="R86" s="36">
        <v>12</v>
      </c>
      <c r="S86" s="36">
        <v>5</v>
      </c>
    </row>
    <row r="87" spans="8:19" x14ac:dyDescent="0.45">
      <c r="H87" s="7"/>
      <c r="I87" s="7"/>
      <c r="J87" s="7"/>
      <c r="K87" s="6"/>
      <c r="M87" s="8"/>
      <c r="N87" s="12">
        <v>45775</v>
      </c>
      <c r="O87" s="13">
        <v>0.85419999999999996</v>
      </c>
      <c r="P87" s="13">
        <v>0.89580000000000004</v>
      </c>
      <c r="Q87" s="15">
        <f t="shared" si="2"/>
        <v>0.85419999999999996</v>
      </c>
      <c r="R87" s="36">
        <v>11</v>
      </c>
      <c r="S87" s="36">
        <v>3</v>
      </c>
    </row>
    <row r="88" spans="8:19" x14ac:dyDescent="0.45">
      <c r="H88" s="7"/>
      <c r="I88" s="7"/>
      <c r="J88" s="7"/>
      <c r="K88" s="6"/>
      <c r="M88" s="8"/>
      <c r="N88" s="12">
        <v>45782</v>
      </c>
      <c r="O88" s="13">
        <v>0.84379999999999999</v>
      </c>
      <c r="P88" s="13">
        <v>0.89580000000000004</v>
      </c>
      <c r="Q88" s="15">
        <f t="shared" ref="Q88" si="4">IF(N88="","",IF(O88="",((O87*$B$3)+$G$19-$I$19)/$B$3,O88))</f>
        <v>0.84379999999999999</v>
      </c>
      <c r="R88" s="36">
        <v>10</v>
      </c>
      <c r="S88" s="36">
        <v>3</v>
      </c>
    </row>
    <row r="89" spans="8:19" x14ac:dyDescent="0.45">
      <c r="H89" s="7"/>
      <c r="I89" s="7"/>
      <c r="J89" s="7"/>
      <c r="K89" s="6"/>
      <c r="M89" s="8"/>
      <c r="N89" s="12">
        <v>45789</v>
      </c>
      <c r="O89" s="13">
        <v>0.84379999999999999</v>
      </c>
      <c r="P89" s="13">
        <v>0.90620000000000001</v>
      </c>
      <c r="Q89" s="15">
        <f t="shared" si="2"/>
        <v>0.84379999999999999</v>
      </c>
      <c r="R89" s="36">
        <v>11</v>
      </c>
      <c r="S89" s="36">
        <v>1</v>
      </c>
    </row>
    <row r="90" spans="8:19" x14ac:dyDescent="0.45">
      <c r="H90" s="7"/>
      <c r="I90" s="7"/>
      <c r="J90" s="7"/>
      <c r="K90" s="6"/>
      <c r="M90" s="8"/>
      <c r="N90" s="12">
        <v>45796</v>
      </c>
      <c r="O90" s="13">
        <v>0.84379999999999999</v>
      </c>
      <c r="P90" s="13">
        <v>0.91669999999999996</v>
      </c>
      <c r="Q90" s="15">
        <f t="shared" si="2"/>
        <v>0.84379999999999999</v>
      </c>
      <c r="R90" s="36">
        <v>14</v>
      </c>
      <c r="S90" s="36">
        <v>0</v>
      </c>
    </row>
    <row r="91" spans="8:19" x14ac:dyDescent="0.45">
      <c r="H91" s="7"/>
      <c r="I91" s="7"/>
      <c r="J91" s="7"/>
      <c r="K91" s="6"/>
      <c r="M91" s="8"/>
      <c r="N91" s="12">
        <v>45803</v>
      </c>
      <c r="O91" s="13">
        <v>0.91669999999999996</v>
      </c>
      <c r="P91" s="13">
        <v>0.95830000000000004</v>
      </c>
      <c r="Q91" s="15">
        <f t="shared" si="2"/>
        <v>0.91669999999999996</v>
      </c>
      <c r="R91" s="36">
        <v>14</v>
      </c>
      <c r="S91" s="36">
        <v>3</v>
      </c>
    </row>
    <row r="92" spans="8:19" x14ac:dyDescent="0.45">
      <c r="H92" s="7"/>
      <c r="I92" s="7"/>
      <c r="J92" s="7"/>
      <c r="K92" s="6"/>
      <c r="M92" s="8"/>
      <c r="N92" s="12">
        <v>45810</v>
      </c>
      <c r="O92" s="13">
        <v>0.92710000000000004</v>
      </c>
      <c r="P92" s="13">
        <v>0.94789999999999996</v>
      </c>
      <c r="Q92" s="15">
        <f t="shared" si="2"/>
        <v>0.92710000000000004</v>
      </c>
      <c r="R92" s="36">
        <v>11</v>
      </c>
      <c r="S92" s="36">
        <v>0</v>
      </c>
    </row>
    <row r="93" spans="8:19" x14ac:dyDescent="0.45">
      <c r="H93" s="7"/>
      <c r="I93" s="7"/>
      <c r="J93" s="7"/>
      <c r="K93" s="6"/>
      <c r="M93" s="8"/>
      <c r="N93" s="12">
        <v>45817</v>
      </c>
      <c r="O93" s="13">
        <v>0.92710000000000004</v>
      </c>
      <c r="P93" s="13">
        <v>0.95830000000000004</v>
      </c>
      <c r="Q93" s="15">
        <f t="shared" si="2"/>
        <v>0.92710000000000004</v>
      </c>
      <c r="R93" s="36">
        <v>6</v>
      </c>
      <c r="S93" s="36">
        <v>7</v>
      </c>
    </row>
    <row r="94" spans="8:19" x14ac:dyDescent="0.45">
      <c r="H94" s="7"/>
      <c r="I94" s="7"/>
      <c r="J94" s="7"/>
      <c r="K94" s="6"/>
      <c r="M94" s="8"/>
      <c r="N94" s="12">
        <v>45824</v>
      </c>
      <c r="O94" s="13">
        <v>0.92710000000000004</v>
      </c>
      <c r="P94" s="13">
        <v>0.96879999999999999</v>
      </c>
      <c r="Q94" s="15">
        <f t="shared" si="2"/>
        <v>0.92710000000000004</v>
      </c>
      <c r="R94" s="36">
        <v>7</v>
      </c>
      <c r="S94" s="36">
        <v>5</v>
      </c>
    </row>
    <row r="95" spans="8:19" x14ac:dyDescent="0.45">
      <c r="H95" s="7"/>
      <c r="I95" s="7"/>
      <c r="J95" s="7"/>
      <c r="K95" s="6"/>
      <c r="M95" s="8"/>
      <c r="N95" s="12">
        <v>45831</v>
      </c>
      <c r="O95" s="13">
        <v>0.9375</v>
      </c>
      <c r="P95" s="13">
        <v>0.96879999999999999</v>
      </c>
      <c r="Q95" s="15">
        <f t="shared" ref="Q95:Q125" si="5">IF(N95="","",IF(O95="",((O94*$B$3)+$G$19-$I$19)/$B$3,O95))</f>
        <v>0.9375</v>
      </c>
      <c r="R95" s="36">
        <v>7</v>
      </c>
      <c r="S95" s="36">
        <v>2</v>
      </c>
    </row>
    <row r="96" spans="8:19" x14ac:dyDescent="0.45">
      <c r="H96" s="7"/>
      <c r="I96" s="7"/>
      <c r="J96" s="7"/>
      <c r="K96" s="6"/>
      <c r="M96" s="8"/>
      <c r="N96" s="12">
        <v>45838</v>
      </c>
      <c r="O96" s="13">
        <v>0.94789999999999996</v>
      </c>
      <c r="P96" s="13">
        <v>0.96879999999999999</v>
      </c>
      <c r="Q96" s="15">
        <f t="shared" si="5"/>
        <v>0.94789999999999996</v>
      </c>
      <c r="R96" s="36">
        <v>8</v>
      </c>
      <c r="S96" s="36">
        <v>4</v>
      </c>
    </row>
    <row r="97" spans="8:19" x14ac:dyDescent="0.45">
      <c r="H97" s="7"/>
      <c r="I97" s="7"/>
      <c r="J97" s="7"/>
      <c r="K97" s="6"/>
      <c r="M97" s="8"/>
      <c r="N97" s="12">
        <v>45845</v>
      </c>
      <c r="O97" s="13">
        <v>0.9375</v>
      </c>
      <c r="P97" s="13">
        <v>0.95830000000000004</v>
      </c>
      <c r="Q97" s="15">
        <f t="shared" si="5"/>
        <v>0.9375</v>
      </c>
      <c r="R97" s="36">
        <v>11</v>
      </c>
      <c r="S97" s="36">
        <v>4</v>
      </c>
    </row>
    <row r="98" spans="8:19" x14ac:dyDescent="0.45">
      <c r="H98" s="7"/>
      <c r="I98" s="7"/>
      <c r="J98" s="7"/>
      <c r="K98" s="6"/>
      <c r="M98" s="8"/>
      <c r="N98" s="12">
        <v>45852</v>
      </c>
      <c r="O98" s="13">
        <v>0.9375</v>
      </c>
      <c r="P98" s="13">
        <v>0.94789999999999996</v>
      </c>
      <c r="Q98" s="15">
        <f t="shared" si="5"/>
        <v>0.9375</v>
      </c>
      <c r="R98" s="36">
        <v>7</v>
      </c>
      <c r="S98" s="36">
        <v>2</v>
      </c>
    </row>
    <row r="99" spans="8:19" x14ac:dyDescent="0.45">
      <c r="H99" s="7"/>
      <c r="I99" s="7"/>
      <c r="J99" s="7"/>
      <c r="K99" s="6"/>
      <c r="M99" s="8"/>
      <c r="N99" s="12">
        <v>45859</v>
      </c>
      <c r="O99" s="13">
        <v>0.94789999999999996</v>
      </c>
      <c r="P99" s="13">
        <v>0.94789999999999996</v>
      </c>
      <c r="Q99" s="15">
        <f t="shared" si="5"/>
        <v>0.94789999999999996</v>
      </c>
      <c r="R99" s="36">
        <v>10</v>
      </c>
      <c r="S99" s="36">
        <v>3</v>
      </c>
    </row>
    <row r="100" spans="8:19" x14ac:dyDescent="0.45">
      <c r="H100" s="7"/>
      <c r="I100" s="7"/>
      <c r="J100" s="7"/>
      <c r="K100" s="6"/>
      <c r="M100" s="8"/>
      <c r="N100" s="12">
        <v>45866</v>
      </c>
      <c r="O100" s="13">
        <v>0.94789999999999996</v>
      </c>
      <c r="P100" s="13">
        <v>0.96879999999999999</v>
      </c>
      <c r="Q100" s="15">
        <f t="shared" si="5"/>
        <v>0.94789999999999996</v>
      </c>
      <c r="R100" s="36">
        <v>10</v>
      </c>
      <c r="S100" s="36">
        <v>2</v>
      </c>
    </row>
    <row r="101" spans="8:19" x14ac:dyDescent="0.45">
      <c r="H101" s="7"/>
      <c r="I101" s="7"/>
      <c r="J101" s="7"/>
      <c r="K101" s="6"/>
      <c r="M101" s="8"/>
      <c r="N101" s="12">
        <v>45873</v>
      </c>
      <c r="O101" s="13">
        <v>0.95799999999999996</v>
      </c>
      <c r="P101" s="13">
        <v>0.96879999999999999</v>
      </c>
      <c r="Q101" s="15">
        <f>IF(N101="","",IF(O101="",((O100*$B$3)+$G$19-$I$19)/$B$3,O101))</f>
        <v>0.95799999999999996</v>
      </c>
      <c r="R101" s="36">
        <v>10</v>
      </c>
      <c r="S101" s="36">
        <v>0</v>
      </c>
    </row>
    <row r="102" spans="8:19" x14ac:dyDescent="0.45">
      <c r="H102" s="7"/>
      <c r="I102" s="7"/>
      <c r="J102" s="7"/>
      <c r="K102" s="6"/>
      <c r="M102" s="8"/>
      <c r="N102" s="12">
        <v>45880</v>
      </c>
      <c r="O102" s="13">
        <v>0.9375</v>
      </c>
      <c r="P102" s="13">
        <v>0.98960000000000004</v>
      </c>
      <c r="Q102" s="15">
        <f>IF(N102="","",IF(O102="",((O101*$B$3)+$G$19-$I$19)/$B$3,O102))</f>
        <v>0.9375</v>
      </c>
      <c r="R102" s="36">
        <v>9</v>
      </c>
      <c r="S102" s="36">
        <v>3</v>
      </c>
    </row>
    <row r="103" spans="8:19" x14ac:dyDescent="0.45">
      <c r="H103" s="7"/>
      <c r="I103" s="7"/>
      <c r="J103" s="7"/>
      <c r="K103" s="6"/>
      <c r="M103" s="8"/>
      <c r="N103" s="12">
        <v>45911</v>
      </c>
      <c r="O103" s="13"/>
      <c r="P103" s="13"/>
      <c r="Q103" s="15">
        <f t="shared" si="5"/>
        <v>0.9375</v>
      </c>
      <c r="R103" s="36"/>
      <c r="S103" s="36"/>
    </row>
    <row r="104" spans="8:19" x14ac:dyDescent="0.45">
      <c r="H104" s="7"/>
      <c r="I104" s="7"/>
      <c r="J104" s="7"/>
      <c r="K104" s="6"/>
      <c r="M104" s="8"/>
      <c r="N104" s="12"/>
      <c r="O104" s="13"/>
      <c r="P104" s="13"/>
      <c r="Q104" s="15" t="str">
        <f t="shared" si="5"/>
        <v/>
      </c>
      <c r="R104" s="36"/>
      <c r="S104" s="36"/>
    </row>
    <row r="105" spans="8:19" x14ac:dyDescent="0.45">
      <c r="H105" s="7"/>
      <c r="I105" s="7"/>
      <c r="J105" s="7"/>
      <c r="K105" s="6"/>
      <c r="M105" s="8"/>
      <c r="N105" s="12"/>
      <c r="O105" s="13"/>
      <c r="P105" s="13"/>
      <c r="Q105" s="15" t="str">
        <f t="shared" si="5"/>
        <v/>
      </c>
      <c r="R105" s="36"/>
      <c r="S105" s="36"/>
    </row>
    <row r="106" spans="8:19" x14ac:dyDescent="0.45">
      <c r="H106" s="7"/>
      <c r="I106" s="7"/>
      <c r="J106" s="7"/>
      <c r="K106" s="6"/>
      <c r="M106" s="8"/>
      <c r="N106" s="12"/>
      <c r="O106" s="13"/>
      <c r="P106" s="13"/>
      <c r="Q106" s="15" t="str">
        <f t="shared" si="5"/>
        <v/>
      </c>
      <c r="R106" s="36"/>
      <c r="S106" s="36"/>
    </row>
    <row r="107" spans="8:19" x14ac:dyDescent="0.45">
      <c r="H107" s="7"/>
      <c r="I107" s="7"/>
      <c r="J107" s="7"/>
      <c r="K107" s="6"/>
      <c r="M107" s="8"/>
      <c r="N107" s="12"/>
      <c r="O107" s="13"/>
      <c r="P107" s="13"/>
      <c r="Q107" s="15" t="str">
        <f t="shared" si="5"/>
        <v/>
      </c>
      <c r="R107" s="36"/>
      <c r="S107" s="36"/>
    </row>
    <row r="108" spans="8:19" x14ac:dyDescent="0.45">
      <c r="H108" s="7"/>
      <c r="I108" s="7"/>
      <c r="J108" s="7"/>
      <c r="K108" s="6"/>
      <c r="M108" s="8"/>
      <c r="N108" s="12"/>
      <c r="O108" s="13"/>
      <c r="P108" s="13"/>
      <c r="Q108" s="15" t="str">
        <f t="shared" si="5"/>
        <v/>
      </c>
      <c r="R108" s="36"/>
      <c r="S108" s="36"/>
    </row>
    <row r="109" spans="8:19" x14ac:dyDescent="0.45">
      <c r="H109" s="7"/>
      <c r="I109" s="7"/>
      <c r="J109" s="7"/>
      <c r="K109" s="6"/>
      <c r="M109" s="8"/>
      <c r="N109" s="12"/>
      <c r="O109" s="13"/>
      <c r="P109" s="13"/>
      <c r="Q109" s="15" t="str">
        <f t="shared" si="5"/>
        <v/>
      </c>
      <c r="R109" s="36"/>
      <c r="S109" s="36"/>
    </row>
    <row r="110" spans="8:19" x14ac:dyDescent="0.45">
      <c r="H110" s="7"/>
      <c r="I110" s="7"/>
      <c r="J110" s="7"/>
      <c r="K110" s="6"/>
      <c r="M110" s="8"/>
      <c r="N110" s="12"/>
      <c r="O110" s="13"/>
      <c r="P110" s="13"/>
      <c r="Q110" s="15" t="str">
        <f t="shared" si="5"/>
        <v/>
      </c>
      <c r="R110" s="36"/>
      <c r="S110" s="36"/>
    </row>
    <row r="111" spans="8:19" x14ac:dyDescent="0.45">
      <c r="H111" s="7"/>
      <c r="I111" s="7"/>
      <c r="J111" s="7"/>
      <c r="K111" s="6"/>
      <c r="M111" s="8"/>
      <c r="N111" s="12"/>
      <c r="O111" s="13"/>
      <c r="P111" s="13"/>
      <c r="Q111" s="15" t="str">
        <f t="shared" si="5"/>
        <v/>
      </c>
      <c r="R111" s="36"/>
      <c r="S111" s="36"/>
    </row>
    <row r="112" spans="8:19" x14ac:dyDescent="0.45">
      <c r="H112" s="7"/>
      <c r="I112" s="7"/>
      <c r="J112" s="7"/>
      <c r="K112" s="6"/>
      <c r="M112" s="8"/>
      <c r="N112" s="12"/>
      <c r="O112" s="13"/>
      <c r="P112" s="13"/>
      <c r="Q112" s="15" t="str">
        <f t="shared" si="5"/>
        <v/>
      </c>
      <c r="R112" s="36"/>
      <c r="S112" s="36"/>
    </row>
    <row r="113" spans="8:19" x14ac:dyDescent="0.45">
      <c r="H113" s="7"/>
      <c r="I113" s="7"/>
      <c r="J113" s="7"/>
      <c r="K113" s="6"/>
      <c r="M113" s="8"/>
      <c r="N113" s="12"/>
      <c r="O113" s="13"/>
      <c r="P113" s="13"/>
      <c r="Q113" s="15" t="str">
        <f t="shared" si="5"/>
        <v/>
      </c>
      <c r="R113" s="36"/>
      <c r="S113" s="36"/>
    </row>
    <row r="114" spans="8:19" x14ac:dyDescent="0.45">
      <c r="H114" s="7"/>
      <c r="I114" s="7"/>
      <c r="J114" s="7"/>
      <c r="K114" s="6"/>
      <c r="M114" s="8"/>
      <c r="N114" s="12"/>
      <c r="O114" s="13"/>
      <c r="P114" s="13"/>
      <c r="Q114" s="15" t="str">
        <f t="shared" si="5"/>
        <v/>
      </c>
      <c r="R114" s="36"/>
      <c r="S114" s="36"/>
    </row>
    <row r="115" spans="8:19" x14ac:dyDescent="0.45">
      <c r="H115" s="7"/>
      <c r="I115" s="7"/>
      <c r="J115" s="7"/>
      <c r="K115" s="6"/>
      <c r="M115" s="8"/>
      <c r="N115" s="12"/>
      <c r="O115" s="13"/>
      <c r="P115" s="13"/>
      <c r="Q115" s="15" t="str">
        <f t="shared" si="5"/>
        <v/>
      </c>
      <c r="R115" s="36"/>
      <c r="S115" s="36"/>
    </row>
    <row r="116" spans="8:19" x14ac:dyDescent="0.45">
      <c r="H116" s="7"/>
      <c r="I116" s="7"/>
      <c r="J116" s="7"/>
      <c r="K116" s="6"/>
      <c r="M116" s="8"/>
      <c r="N116" s="12"/>
      <c r="O116" s="13"/>
      <c r="P116" s="13"/>
      <c r="Q116" s="15" t="str">
        <f t="shared" si="5"/>
        <v/>
      </c>
      <c r="R116" s="36"/>
      <c r="S116" s="36"/>
    </row>
    <row r="117" spans="8:19" x14ac:dyDescent="0.45">
      <c r="K117" s="6"/>
      <c r="M117" s="8"/>
      <c r="N117" s="12"/>
      <c r="O117" s="13"/>
      <c r="P117" s="13"/>
      <c r="Q117" s="15" t="str">
        <f t="shared" si="5"/>
        <v/>
      </c>
      <c r="R117" s="36"/>
      <c r="S117" s="36"/>
    </row>
    <row r="118" spans="8:19" x14ac:dyDescent="0.45">
      <c r="K118" s="6"/>
      <c r="M118" s="8"/>
      <c r="N118" s="12"/>
      <c r="O118" s="13"/>
      <c r="P118" s="13"/>
      <c r="Q118" s="15" t="str">
        <f t="shared" si="5"/>
        <v/>
      </c>
      <c r="R118" s="36"/>
      <c r="S118" s="36"/>
    </row>
    <row r="119" spans="8:19" x14ac:dyDescent="0.45">
      <c r="K119" s="6"/>
      <c r="M119" s="8"/>
      <c r="N119" s="12"/>
      <c r="O119" s="13"/>
      <c r="P119" s="13"/>
      <c r="Q119" s="15" t="str">
        <f t="shared" si="5"/>
        <v/>
      </c>
      <c r="R119" s="36"/>
      <c r="S119" s="36"/>
    </row>
    <row r="120" spans="8:19" x14ac:dyDescent="0.45">
      <c r="K120" s="6"/>
      <c r="M120" s="8"/>
      <c r="N120" s="12"/>
      <c r="O120" s="13"/>
      <c r="P120" s="13"/>
      <c r="Q120" s="15" t="str">
        <f t="shared" si="5"/>
        <v/>
      </c>
      <c r="R120" s="36"/>
      <c r="S120" s="36"/>
    </row>
    <row r="121" spans="8:19" x14ac:dyDescent="0.45">
      <c r="K121" s="6"/>
      <c r="M121" s="8"/>
      <c r="N121" s="12"/>
      <c r="O121" s="13"/>
      <c r="P121" s="13"/>
      <c r="Q121" s="15" t="str">
        <f t="shared" si="5"/>
        <v/>
      </c>
      <c r="R121" s="36"/>
      <c r="S121" s="36"/>
    </row>
    <row r="122" spans="8:19" x14ac:dyDescent="0.45">
      <c r="K122" s="6"/>
      <c r="M122" s="8"/>
      <c r="N122" s="12"/>
      <c r="O122" s="13"/>
      <c r="P122" s="13"/>
      <c r="Q122" s="15" t="str">
        <f t="shared" si="5"/>
        <v/>
      </c>
      <c r="R122" s="36"/>
      <c r="S122" s="36"/>
    </row>
    <row r="123" spans="8:19" x14ac:dyDescent="0.45">
      <c r="K123" s="6"/>
      <c r="M123" s="8"/>
      <c r="N123" s="12"/>
      <c r="O123" s="13"/>
      <c r="P123" s="13"/>
      <c r="Q123" s="15" t="str">
        <f t="shared" si="5"/>
        <v/>
      </c>
      <c r="R123" s="36"/>
      <c r="S123" s="36"/>
    </row>
    <row r="124" spans="8:19" x14ac:dyDescent="0.45">
      <c r="K124" s="6"/>
      <c r="M124" s="8"/>
      <c r="N124" s="12"/>
      <c r="O124" s="13"/>
      <c r="P124" s="13"/>
      <c r="Q124" s="15" t="str">
        <f t="shared" si="5"/>
        <v/>
      </c>
      <c r="R124" s="36"/>
      <c r="S124" s="36"/>
    </row>
    <row r="125" spans="8:19" x14ac:dyDescent="0.45">
      <c r="K125" s="6"/>
      <c r="M125" s="8"/>
      <c r="N125" s="12"/>
      <c r="O125" s="13"/>
      <c r="P125" s="13"/>
      <c r="Q125" s="15" t="str">
        <f t="shared" si="5"/>
        <v/>
      </c>
      <c r="R125" s="36"/>
      <c r="S125" s="36"/>
    </row>
    <row r="126" spans="8:19" x14ac:dyDescent="0.45">
      <c r="R126" s="36"/>
      <c r="S126" s="36"/>
    </row>
    <row r="127" spans="8:19" x14ac:dyDescent="0.45">
      <c r="R127" s="36"/>
      <c r="S127" s="36"/>
    </row>
    <row r="128" spans="8:19" x14ac:dyDescent="0.45">
      <c r="R128" s="36"/>
      <c r="S128" s="36"/>
    </row>
    <row r="129" spans="18:19" x14ac:dyDescent="0.45">
      <c r="R129" s="36"/>
      <c r="S129" s="36"/>
    </row>
    <row r="130" spans="18:19" x14ac:dyDescent="0.45">
      <c r="R130" s="36"/>
      <c r="S130" s="36"/>
    </row>
    <row r="131" spans="18:19" x14ac:dyDescent="0.45">
      <c r="R131" s="36"/>
      <c r="S131" s="36"/>
    </row>
    <row r="132" spans="18:19" x14ac:dyDescent="0.45">
      <c r="R132" s="36"/>
      <c r="S132" s="36"/>
    </row>
    <row r="133" spans="18:19" x14ac:dyDescent="0.45">
      <c r="R133" s="36"/>
      <c r="S133" s="36"/>
    </row>
    <row r="134" spans="18:19" x14ac:dyDescent="0.45">
      <c r="R134" s="36"/>
      <c r="S134" s="36"/>
    </row>
    <row r="135" spans="18:19" x14ac:dyDescent="0.45">
      <c r="R135" s="36"/>
      <c r="S135" s="36"/>
    </row>
    <row r="136" spans="18:19" x14ac:dyDescent="0.45">
      <c r="R136" s="36"/>
      <c r="S136" s="36"/>
    </row>
    <row r="137" spans="18:19" x14ac:dyDescent="0.45">
      <c r="R137" s="36"/>
      <c r="S137" s="36"/>
    </row>
    <row r="138" spans="18:19" x14ac:dyDescent="0.45">
      <c r="R138" s="36"/>
      <c r="S138" s="36"/>
    </row>
    <row r="139" spans="18:19" x14ac:dyDescent="0.45">
      <c r="R139" s="36"/>
      <c r="S139" s="36"/>
    </row>
    <row r="140" spans="18:19" x14ac:dyDescent="0.45">
      <c r="R140" s="36"/>
      <c r="S140" s="36"/>
    </row>
    <row r="141" spans="18:19" x14ac:dyDescent="0.45">
      <c r="R141" s="36"/>
      <c r="S141" s="36"/>
    </row>
    <row r="142" spans="18:19" x14ac:dyDescent="0.45">
      <c r="R142" s="36"/>
      <c r="S142" s="36"/>
    </row>
    <row r="143" spans="18:19" x14ac:dyDescent="0.45">
      <c r="R143" s="36"/>
      <c r="S143" s="36"/>
    </row>
    <row r="144" spans="18:19" x14ac:dyDescent="0.45">
      <c r="R144" s="36"/>
      <c r="S144" s="36"/>
    </row>
    <row r="145" spans="18:19" x14ac:dyDescent="0.45">
      <c r="R145" s="36"/>
      <c r="S145" s="36"/>
    </row>
    <row r="146" spans="18:19" x14ac:dyDescent="0.45">
      <c r="R146" s="36"/>
      <c r="S146" s="36"/>
    </row>
    <row r="147" spans="18:19" x14ac:dyDescent="0.45">
      <c r="R147" s="36"/>
      <c r="S147" s="36"/>
    </row>
    <row r="148" spans="18:19" x14ac:dyDescent="0.45">
      <c r="R148" s="36"/>
      <c r="S148" s="36"/>
    </row>
    <row r="149" spans="18:19" x14ac:dyDescent="0.45">
      <c r="R149" s="36"/>
      <c r="S149" s="36"/>
    </row>
    <row r="150" spans="18:19" x14ac:dyDescent="0.45">
      <c r="R150" s="36"/>
      <c r="S150" s="36"/>
    </row>
    <row r="151" spans="18:19" x14ac:dyDescent="0.45">
      <c r="R151" s="36"/>
      <c r="S151" s="36"/>
    </row>
    <row r="152" spans="18:19" x14ac:dyDescent="0.45">
      <c r="R152" s="36"/>
      <c r="S152" s="36"/>
    </row>
    <row r="153" spans="18:19" x14ac:dyDescent="0.45">
      <c r="R153" s="36"/>
      <c r="S153" s="36"/>
    </row>
    <row r="154" spans="18:19" x14ac:dyDescent="0.45">
      <c r="R154" s="36"/>
      <c r="S154" s="36"/>
    </row>
    <row r="155" spans="18:19" x14ac:dyDescent="0.45">
      <c r="R155" s="36"/>
      <c r="S155" s="36"/>
    </row>
    <row r="156" spans="18:19" x14ac:dyDescent="0.45">
      <c r="R156" s="36"/>
      <c r="S156" s="36"/>
    </row>
    <row r="157" spans="18:19" x14ac:dyDescent="0.45">
      <c r="R157" s="36"/>
      <c r="S157" s="36"/>
    </row>
    <row r="158" spans="18:19" x14ac:dyDescent="0.45">
      <c r="R158" s="36"/>
      <c r="S158" s="36"/>
    </row>
    <row r="159" spans="18:19" x14ac:dyDescent="0.45">
      <c r="R159" s="36"/>
      <c r="S159" s="36"/>
    </row>
    <row r="160" spans="18:19" x14ac:dyDescent="0.45">
      <c r="R160" s="36"/>
      <c r="S160" s="36"/>
    </row>
    <row r="161" spans="18:19" x14ac:dyDescent="0.45">
      <c r="R161" s="36"/>
      <c r="S161" s="36"/>
    </row>
    <row r="162" spans="18:19" x14ac:dyDescent="0.45">
      <c r="R162" s="36"/>
      <c r="S162" s="36"/>
    </row>
    <row r="163" spans="18:19" x14ac:dyDescent="0.45">
      <c r="R163" s="36"/>
      <c r="S163" s="36"/>
    </row>
    <row r="164" spans="18:19" x14ac:dyDescent="0.45">
      <c r="R164" s="36"/>
      <c r="S164" s="36"/>
    </row>
    <row r="165" spans="18:19" x14ac:dyDescent="0.45">
      <c r="R165" s="36"/>
      <c r="S165" s="36"/>
    </row>
    <row r="166" spans="18:19" x14ac:dyDescent="0.45">
      <c r="R166" s="36"/>
      <c r="S166" s="36"/>
    </row>
    <row r="167" spans="18:19" x14ac:dyDescent="0.45">
      <c r="R167" s="37"/>
      <c r="S167" s="36"/>
    </row>
    <row r="168" spans="18:19" x14ac:dyDescent="0.45">
      <c r="R168" s="37"/>
      <c r="S168" s="36"/>
    </row>
    <row r="169" spans="18:19" x14ac:dyDescent="0.45">
      <c r="R169" s="37"/>
      <c r="S169" s="36"/>
    </row>
    <row r="170" spans="18:19" x14ac:dyDescent="0.45">
      <c r="R170" s="37"/>
      <c r="S170" s="36"/>
    </row>
    <row r="171" spans="18:19" x14ac:dyDescent="0.45">
      <c r="R171" s="37"/>
      <c r="S171" s="36"/>
    </row>
    <row r="172" spans="18:19" x14ac:dyDescent="0.45">
      <c r="R172" s="37"/>
      <c r="S172" s="36"/>
    </row>
    <row r="173" spans="18:19" x14ac:dyDescent="0.45">
      <c r="R173" s="37"/>
      <c r="S173" s="36"/>
    </row>
    <row r="174" spans="18:19" x14ac:dyDescent="0.45">
      <c r="R174" s="37"/>
      <c r="S174" s="36"/>
    </row>
    <row r="175" spans="18:19" x14ac:dyDescent="0.45">
      <c r="R175" s="37"/>
      <c r="S175" s="36"/>
    </row>
    <row r="176" spans="18:19" x14ac:dyDescent="0.45">
      <c r="R176" s="37"/>
      <c r="S176" s="36"/>
    </row>
    <row r="177" spans="18:19" x14ac:dyDescent="0.45">
      <c r="R177" s="37"/>
      <c r="S177" s="36"/>
    </row>
    <row r="178" spans="18:19" x14ac:dyDescent="0.45">
      <c r="R178" s="37"/>
      <c r="S178" s="36"/>
    </row>
    <row r="179" spans="18:19" x14ac:dyDescent="0.45">
      <c r="R179" s="37"/>
      <c r="S179" s="36"/>
    </row>
    <row r="180" spans="18:19" x14ac:dyDescent="0.45">
      <c r="R180" s="37"/>
      <c r="S180" s="36"/>
    </row>
    <row r="181" spans="18:19" x14ac:dyDescent="0.45">
      <c r="R181" s="37"/>
      <c r="S181" s="36"/>
    </row>
    <row r="182" spans="18:19" x14ac:dyDescent="0.45">
      <c r="R182" s="37"/>
      <c r="S182" s="36"/>
    </row>
    <row r="183" spans="18:19" x14ac:dyDescent="0.45">
      <c r="R183" s="37"/>
      <c r="S183" s="36"/>
    </row>
    <row r="184" spans="18:19" x14ac:dyDescent="0.45">
      <c r="R184" s="37"/>
      <c r="S184" s="36"/>
    </row>
    <row r="185" spans="18:19" x14ac:dyDescent="0.45">
      <c r="R185" s="37"/>
      <c r="S185" s="36"/>
    </row>
    <row r="186" spans="18:19" x14ac:dyDescent="0.45">
      <c r="R186" s="37"/>
      <c r="S186" s="36"/>
    </row>
    <row r="187" spans="18:19" x14ac:dyDescent="0.45">
      <c r="R187" s="37"/>
      <c r="S187" s="36"/>
    </row>
    <row r="188" spans="18:19" x14ac:dyDescent="0.45">
      <c r="R188" s="37"/>
      <c r="S188" s="36"/>
    </row>
    <row r="189" spans="18:19" x14ac:dyDescent="0.45">
      <c r="R189" s="37"/>
      <c r="S189" s="36"/>
    </row>
    <row r="190" spans="18:19" x14ac:dyDescent="0.45">
      <c r="R190" s="37"/>
      <c r="S190" s="36"/>
    </row>
    <row r="191" spans="18:19" x14ac:dyDescent="0.45">
      <c r="R191" s="37"/>
      <c r="S191" s="36"/>
    </row>
    <row r="192" spans="18:19" x14ac:dyDescent="0.45">
      <c r="R192" s="37"/>
      <c r="S192" s="36"/>
    </row>
    <row r="193" spans="18:19" x14ac:dyDescent="0.45">
      <c r="R193" s="37"/>
      <c r="S193" s="36"/>
    </row>
    <row r="194" spans="18:19" x14ac:dyDescent="0.45">
      <c r="R194" s="37"/>
      <c r="S194" s="36"/>
    </row>
    <row r="195" spans="18:19" x14ac:dyDescent="0.45">
      <c r="R195" s="37"/>
      <c r="S195" s="36"/>
    </row>
    <row r="196" spans="18:19" x14ac:dyDescent="0.45">
      <c r="R196" s="37"/>
      <c r="S196" s="36"/>
    </row>
    <row r="197" spans="18:19" x14ac:dyDescent="0.45">
      <c r="R197" s="37"/>
      <c r="S197" s="36"/>
    </row>
    <row r="198" spans="18:19" x14ac:dyDescent="0.45">
      <c r="R198" s="37"/>
      <c r="S198" s="36"/>
    </row>
    <row r="199" spans="18:19" x14ac:dyDescent="0.45">
      <c r="R199" s="37"/>
      <c r="S199" s="36"/>
    </row>
    <row r="200" spans="18:19" x14ac:dyDescent="0.45">
      <c r="R200" s="37"/>
      <c r="S200" s="36"/>
    </row>
    <row r="201" spans="18:19" x14ac:dyDescent="0.45">
      <c r="R201" s="37"/>
      <c r="S201" s="36"/>
    </row>
    <row r="202" spans="18:19" x14ac:dyDescent="0.45">
      <c r="R202" s="37"/>
      <c r="S202" s="36"/>
    </row>
    <row r="203" spans="18:19" x14ac:dyDescent="0.45">
      <c r="R203" s="37"/>
      <c r="S203" s="36"/>
    </row>
    <row r="204" spans="18:19" x14ac:dyDescent="0.45">
      <c r="R204" s="37"/>
      <c r="S204" s="36"/>
    </row>
    <row r="205" spans="18:19" x14ac:dyDescent="0.45">
      <c r="R205" s="37"/>
      <c r="S205" s="36"/>
    </row>
    <row r="206" spans="18:19" x14ac:dyDescent="0.45">
      <c r="R206" s="37"/>
      <c r="S206" s="36"/>
    </row>
    <row r="207" spans="18:19" x14ac:dyDescent="0.45">
      <c r="R207" s="37"/>
      <c r="S207" s="36"/>
    </row>
    <row r="208" spans="18:19" x14ac:dyDescent="0.45">
      <c r="R208" s="37"/>
      <c r="S208" s="36"/>
    </row>
    <row r="209" spans="18:19" x14ac:dyDescent="0.45">
      <c r="R209" s="37"/>
      <c r="S209" s="36"/>
    </row>
    <row r="210" spans="18:19" x14ac:dyDescent="0.45">
      <c r="R210" s="37"/>
      <c r="S210" s="36"/>
    </row>
    <row r="211" spans="18:19" x14ac:dyDescent="0.45">
      <c r="R211" s="37"/>
      <c r="S211" s="36"/>
    </row>
    <row r="212" spans="18:19" x14ac:dyDescent="0.45">
      <c r="R212" s="37"/>
      <c r="S212" s="36"/>
    </row>
    <row r="213" spans="18:19" x14ac:dyDescent="0.45">
      <c r="R213" s="37"/>
      <c r="S213" s="36"/>
    </row>
    <row r="214" spans="18:19" x14ac:dyDescent="0.45">
      <c r="R214" s="37"/>
      <c r="S214" s="36"/>
    </row>
    <row r="215" spans="18:19" x14ac:dyDescent="0.45">
      <c r="R215" s="37"/>
      <c r="S215" s="36"/>
    </row>
    <row r="216" spans="18:19" x14ac:dyDescent="0.45">
      <c r="R216" s="37"/>
      <c r="S216" s="36"/>
    </row>
    <row r="217" spans="18:19" x14ac:dyDescent="0.45">
      <c r="R217" s="37"/>
      <c r="S217" s="36"/>
    </row>
    <row r="218" spans="18:19" x14ac:dyDescent="0.45">
      <c r="R218" s="37"/>
      <c r="S218" s="36"/>
    </row>
    <row r="219" spans="18:19" x14ac:dyDescent="0.45">
      <c r="R219" s="37"/>
      <c r="S219" s="36"/>
    </row>
    <row r="220" spans="18:19" x14ac:dyDescent="0.45">
      <c r="R220" s="37"/>
      <c r="S220" s="36"/>
    </row>
    <row r="221" spans="18:19" x14ac:dyDescent="0.45">
      <c r="R221" s="37"/>
      <c r="S221" s="36"/>
    </row>
    <row r="222" spans="18:19" x14ac:dyDescent="0.45">
      <c r="R222" s="37"/>
      <c r="S222" s="36"/>
    </row>
    <row r="223" spans="18:19" x14ac:dyDescent="0.45">
      <c r="R223" s="37"/>
      <c r="S223" s="36"/>
    </row>
    <row r="224" spans="18:19" x14ac:dyDescent="0.45">
      <c r="R224" s="37"/>
      <c r="S224" s="36"/>
    </row>
    <row r="225" spans="18:19" x14ac:dyDescent="0.45">
      <c r="R225" s="37"/>
      <c r="S225" s="36"/>
    </row>
    <row r="226" spans="18:19" x14ac:dyDescent="0.45">
      <c r="R226" s="37"/>
      <c r="S226" s="36"/>
    </row>
    <row r="227" spans="18:19" x14ac:dyDescent="0.45">
      <c r="R227" s="37"/>
      <c r="S227" s="36"/>
    </row>
    <row r="228" spans="18:19" x14ac:dyDescent="0.45">
      <c r="R228" s="37"/>
      <c r="S228" s="36"/>
    </row>
    <row r="229" spans="18:19" x14ac:dyDescent="0.45">
      <c r="R229" s="37"/>
      <c r="S229" s="36"/>
    </row>
    <row r="230" spans="18:19" x14ac:dyDescent="0.45">
      <c r="R230" s="37"/>
      <c r="S230" s="36"/>
    </row>
    <row r="231" spans="18:19" x14ac:dyDescent="0.45">
      <c r="R231" s="37"/>
      <c r="S231" s="36"/>
    </row>
    <row r="232" spans="18:19" x14ac:dyDescent="0.45">
      <c r="R232" s="37"/>
      <c r="S232" s="36"/>
    </row>
    <row r="233" spans="18:19" x14ac:dyDescent="0.45">
      <c r="R233" s="37"/>
      <c r="S233" s="36"/>
    </row>
    <row r="234" spans="18:19" x14ac:dyDescent="0.45">
      <c r="R234" s="37"/>
      <c r="S234" s="36"/>
    </row>
    <row r="235" spans="18:19" x14ac:dyDescent="0.45">
      <c r="R235" s="37"/>
      <c r="S235" s="36"/>
    </row>
    <row r="236" spans="18:19" x14ac:dyDescent="0.45">
      <c r="R236" s="37"/>
      <c r="S236" s="36"/>
    </row>
    <row r="237" spans="18:19" x14ac:dyDescent="0.45">
      <c r="R237" s="37"/>
      <c r="S237" s="36"/>
    </row>
    <row r="238" spans="18:19" x14ac:dyDescent="0.45">
      <c r="R238" s="37"/>
      <c r="S238" s="36"/>
    </row>
    <row r="239" spans="18:19" x14ac:dyDescent="0.45">
      <c r="R239" s="37"/>
      <c r="S239" s="36"/>
    </row>
    <row r="240" spans="18:19" x14ac:dyDescent="0.45">
      <c r="R240" s="37"/>
      <c r="S240" s="36"/>
    </row>
    <row r="241" spans="18:19" x14ac:dyDescent="0.45">
      <c r="R241" s="37"/>
      <c r="S241" s="36"/>
    </row>
    <row r="242" spans="18:19" x14ac:dyDescent="0.45">
      <c r="R242" s="37"/>
      <c r="S242" s="36"/>
    </row>
    <row r="243" spans="18:19" x14ac:dyDescent="0.45">
      <c r="R243" s="37"/>
      <c r="S243" s="36"/>
    </row>
    <row r="244" spans="18:19" x14ac:dyDescent="0.45">
      <c r="R244" s="37"/>
      <c r="S244" s="36"/>
    </row>
    <row r="245" spans="18:19" x14ac:dyDescent="0.45">
      <c r="R245" s="37"/>
      <c r="S245" s="36"/>
    </row>
    <row r="246" spans="18:19" x14ac:dyDescent="0.45">
      <c r="R246" s="37"/>
      <c r="S246" s="36"/>
    </row>
    <row r="247" spans="18:19" x14ac:dyDescent="0.45">
      <c r="R247" s="37"/>
      <c r="S247" s="36"/>
    </row>
    <row r="248" spans="18:19" x14ac:dyDescent="0.45">
      <c r="R248" s="37"/>
      <c r="S248" s="36"/>
    </row>
    <row r="249" spans="18:19" x14ac:dyDescent="0.45">
      <c r="R249" s="37"/>
      <c r="S249" s="36"/>
    </row>
    <row r="250" spans="18:19" x14ac:dyDescent="0.45">
      <c r="R250" s="37"/>
      <c r="S250" s="36"/>
    </row>
    <row r="251" spans="18:19" x14ac:dyDescent="0.45">
      <c r="R251" s="37"/>
      <c r="S251" s="36"/>
    </row>
    <row r="252" spans="18:19" x14ac:dyDescent="0.45">
      <c r="R252" s="37"/>
      <c r="S252" s="36"/>
    </row>
    <row r="253" spans="18:19" x14ac:dyDescent="0.45">
      <c r="R253" s="37"/>
      <c r="S253" s="36"/>
    </row>
    <row r="254" spans="18:19" x14ac:dyDescent="0.45">
      <c r="R254" s="37"/>
      <c r="S254" s="36"/>
    </row>
    <row r="255" spans="18:19" x14ac:dyDescent="0.45">
      <c r="R255" s="37"/>
      <c r="S255" s="36"/>
    </row>
    <row r="256" spans="18:19" x14ac:dyDescent="0.45">
      <c r="R256" s="37"/>
      <c r="S256" s="36"/>
    </row>
    <row r="257" spans="18:19" x14ac:dyDescent="0.45">
      <c r="R257" s="37"/>
      <c r="S257" s="36"/>
    </row>
    <row r="258" spans="18:19" x14ac:dyDescent="0.45">
      <c r="R258" s="37"/>
      <c r="S258" s="36"/>
    </row>
    <row r="259" spans="18:19" x14ac:dyDescent="0.45">
      <c r="R259" s="37"/>
      <c r="S259" s="36"/>
    </row>
    <row r="260" spans="18:19" x14ac:dyDescent="0.45">
      <c r="R260" s="37"/>
      <c r="S260" s="36"/>
    </row>
    <row r="261" spans="18:19" x14ac:dyDescent="0.45">
      <c r="R261" s="37"/>
      <c r="S261" s="36"/>
    </row>
    <row r="262" spans="18:19" x14ac:dyDescent="0.45">
      <c r="R262" s="37"/>
      <c r="S262" s="36"/>
    </row>
    <row r="263" spans="18:19" x14ac:dyDescent="0.45">
      <c r="R263" s="37"/>
      <c r="S263" s="36"/>
    </row>
    <row r="264" spans="18:19" x14ac:dyDescent="0.45">
      <c r="R264" s="37"/>
      <c r="S264" s="36"/>
    </row>
    <row r="265" spans="18:19" x14ac:dyDescent="0.45">
      <c r="R265" s="37"/>
      <c r="S265" s="36"/>
    </row>
    <row r="266" spans="18:19" x14ac:dyDescent="0.45">
      <c r="R266" s="37"/>
      <c r="S266" s="36"/>
    </row>
    <row r="267" spans="18:19" x14ac:dyDescent="0.45">
      <c r="R267" s="37"/>
      <c r="S267" s="36"/>
    </row>
    <row r="268" spans="18:19" x14ac:dyDescent="0.45">
      <c r="R268" s="37"/>
      <c r="S268" s="36"/>
    </row>
    <row r="269" spans="18:19" x14ac:dyDescent="0.45">
      <c r="R269" s="37"/>
      <c r="S269" s="36"/>
    </row>
    <row r="270" spans="18:19" x14ac:dyDescent="0.45">
      <c r="R270" s="37"/>
      <c r="S270" s="36"/>
    </row>
    <row r="271" spans="18:19" x14ac:dyDescent="0.45">
      <c r="R271" s="37"/>
      <c r="S271" s="36"/>
    </row>
    <row r="272" spans="18:19" x14ac:dyDescent="0.45">
      <c r="R272" s="37"/>
      <c r="S272" s="36"/>
    </row>
    <row r="273" spans="18:19" x14ac:dyDescent="0.45">
      <c r="R273" s="37"/>
      <c r="S273" s="36"/>
    </row>
    <row r="274" spans="18:19" x14ac:dyDescent="0.45">
      <c r="R274" s="37"/>
      <c r="S274" s="36"/>
    </row>
    <row r="275" spans="18:19" x14ac:dyDescent="0.45">
      <c r="R275" s="37"/>
      <c r="S275" s="36"/>
    </row>
    <row r="276" spans="18:19" x14ac:dyDescent="0.45">
      <c r="R276" s="37"/>
      <c r="S276" s="36"/>
    </row>
    <row r="277" spans="18:19" x14ac:dyDescent="0.45">
      <c r="R277" s="37"/>
      <c r="S277" s="36"/>
    </row>
    <row r="278" spans="18:19" x14ac:dyDescent="0.45">
      <c r="R278" s="37"/>
      <c r="S278" s="36"/>
    </row>
    <row r="279" spans="18:19" x14ac:dyDescent="0.45">
      <c r="R279" s="37"/>
      <c r="S279" s="36"/>
    </row>
    <row r="280" spans="18:19" x14ac:dyDescent="0.45">
      <c r="R280" s="37"/>
      <c r="S280" s="36"/>
    </row>
    <row r="281" spans="18:19" x14ac:dyDescent="0.45">
      <c r="R281" s="37"/>
      <c r="S281" s="36"/>
    </row>
    <row r="282" spans="18:19" x14ac:dyDescent="0.45">
      <c r="R282" s="37"/>
      <c r="S282" s="36"/>
    </row>
    <row r="283" spans="18:19" x14ac:dyDescent="0.45">
      <c r="R283" s="37"/>
      <c r="S283" s="36"/>
    </row>
    <row r="284" spans="18:19" x14ac:dyDescent="0.45">
      <c r="R284" s="37"/>
      <c r="S284" s="36"/>
    </row>
    <row r="285" spans="18:19" x14ac:dyDescent="0.45">
      <c r="R285" s="37"/>
      <c r="S285" s="36"/>
    </row>
    <row r="286" spans="18:19" x14ac:dyDescent="0.45">
      <c r="R286" s="37"/>
      <c r="S286" s="36"/>
    </row>
    <row r="287" spans="18:19" x14ac:dyDescent="0.45">
      <c r="R287" s="37"/>
      <c r="S287" s="36"/>
    </row>
    <row r="288" spans="18:19" x14ac:dyDescent="0.45">
      <c r="R288" s="37"/>
      <c r="S288" s="36"/>
    </row>
    <row r="289" spans="18:19" x14ac:dyDescent="0.45">
      <c r="R289" s="37"/>
      <c r="S289" s="36"/>
    </row>
    <row r="290" spans="18:19" x14ac:dyDescent="0.45">
      <c r="R290" s="37"/>
      <c r="S290" s="36"/>
    </row>
    <row r="291" spans="18:19" x14ac:dyDescent="0.45">
      <c r="R291" s="37"/>
      <c r="S291" s="36"/>
    </row>
    <row r="292" spans="18:19" x14ac:dyDescent="0.45">
      <c r="R292" s="37"/>
      <c r="S292" s="36"/>
    </row>
    <row r="293" spans="18:19" x14ac:dyDescent="0.45">
      <c r="R293" s="37"/>
      <c r="S293" s="36"/>
    </row>
    <row r="294" spans="18:19" x14ac:dyDescent="0.45">
      <c r="R294" s="37"/>
      <c r="S294" s="36"/>
    </row>
    <row r="295" spans="18:19" x14ac:dyDescent="0.45">
      <c r="R295" s="37"/>
      <c r="S295" s="36"/>
    </row>
    <row r="296" spans="18:19" x14ac:dyDescent="0.45">
      <c r="R296" s="37"/>
      <c r="S296" s="36"/>
    </row>
    <row r="297" spans="18:19" x14ac:dyDescent="0.45">
      <c r="R297" s="37"/>
      <c r="S297" s="36"/>
    </row>
    <row r="298" spans="18:19" x14ac:dyDescent="0.45">
      <c r="R298" s="37"/>
      <c r="S298" s="36"/>
    </row>
    <row r="299" spans="18:19" x14ac:dyDescent="0.45">
      <c r="R299" s="37"/>
      <c r="S299" s="36"/>
    </row>
    <row r="300" spans="18:19" x14ac:dyDescent="0.45">
      <c r="R300" s="37"/>
      <c r="S300" s="36"/>
    </row>
    <row r="301" spans="18:19" x14ac:dyDescent="0.45">
      <c r="R301" s="37"/>
      <c r="S301" s="36"/>
    </row>
    <row r="302" spans="18:19" x14ac:dyDescent="0.45">
      <c r="R302" s="37"/>
      <c r="S302" s="36"/>
    </row>
    <row r="303" spans="18:19" x14ac:dyDescent="0.45">
      <c r="R303" s="37"/>
      <c r="S303" s="36"/>
    </row>
    <row r="304" spans="18:19" x14ac:dyDescent="0.45">
      <c r="R304" s="37"/>
      <c r="S304" s="36"/>
    </row>
    <row r="305" spans="18:19" x14ac:dyDescent="0.45">
      <c r="R305" s="37"/>
      <c r="S305" s="36"/>
    </row>
    <row r="306" spans="18:19" x14ac:dyDescent="0.45">
      <c r="R306" s="37"/>
      <c r="S306" s="36"/>
    </row>
    <row r="307" spans="18:19" x14ac:dyDescent="0.45">
      <c r="R307" s="37"/>
      <c r="S307" s="36"/>
    </row>
    <row r="308" spans="18:19" x14ac:dyDescent="0.45">
      <c r="R308" s="37"/>
      <c r="S308" s="36"/>
    </row>
    <row r="309" spans="18:19" x14ac:dyDescent="0.45">
      <c r="R309" s="37"/>
      <c r="S309" s="36"/>
    </row>
    <row r="310" spans="18:19" x14ac:dyDescent="0.45">
      <c r="R310" s="37"/>
      <c r="S310" s="36"/>
    </row>
    <row r="311" spans="18:19" x14ac:dyDescent="0.45">
      <c r="R311" s="37"/>
      <c r="S311" s="36"/>
    </row>
    <row r="312" spans="18:19" x14ac:dyDescent="0.45">
      <c r="R312" s="37"/>
      <c r="S312" s="36"/>
    </row>
    <row r="313" spans="18:19" x14ac:dyDescent="0.45">
      <c r="R313" s="37"/>
      <c r="S313" s="36"/>
    </row>
    <row r="314" spans="18:19" x14ac:dyDescent="0.45">
      <c r="R314" s="37"/>
      <c r="S314" s="36"/>
    </row>
    <row r="315" spans="18:19" x14ac:dyDescent="0.45">
      <c r="R315" s="37"/>
      <c r="S315" s="36"/>
    </row>
    <row r="316" spans="18:19" x14ac:dyDescent="0.45">
      <c r="R316" s="37"/>
      <c r="S316" s="36"/>
    </row>
    <row r="317" spans="18:19" x14ac:dyDescent="0.45">
      <c r="R317" s="37"/>
      <c r="S317" s="36"/>
    </row>
    <row r="318" spans="18:19" x14ac:dyDescent="0.45">
      <c r="R318" s="37"/>
      <c r="S318" s="36"/>
    </row>
    <row r="319" spans="18:19" x14ac:dyDescent="0.45">
      <c r="R319" s="37"/>
      <c r="S319" s="36"/>
    </row>
    <row r="320" spans="18:19" x14ac:dyDescent="0.45">
      <c r="R320" s="37"/>
      <c r="S320" s="36"/>
    </row>
    <row r="321" spans="18:19" x14ac:dyDescent="0.45">
      <c r="R321" s="37"/>
      <c r="S321" s="36"/>
    </row>
    <row r="322" spans="18:19" x14ac:dyDescent="0.45">
      <c r="R322" s="37"/>
      <c r="S322" s="36"/>
    </row>
    <row r="323" spans="18:19" x14ac:dyDescent="0.45">
      <c r="R323" s="37"/>
      <c r="S323" s="36"/>
    </row>
    <row r="324" spans="18:19" x14ac:dyDescent="0.45">
      <c r="R324" s="37"/>
      <c r="S324" s="36"/>
    </row>
    <row r="325" spans="18:19" x14ac:dyDescent="0.45">
      <c r="R325" s="37"/>
      <c r="S325" s="36"/>
    </row>
    <row r="326" spans="18:19" x14ac:dyDescent="0.45">
      <c r="R326" s="37"/>
      <c r="S326" s="36"/>
    </row>
    <row r="327" spans="18:19" x14ac:dyDescent="0.45">
      <c r="R327" s="37"/>
      <c r="S327" s="36"/>
    </row>
    <row r="328" spans="18:19" x14ac:dyDescent="0.45">
      <c r="R328" s="37"/>
      <c r="S328" s="36"/>
    </row>
    <row r="329" spans="18:19" x14ac:dyDescent="0.45">
      <c r="R329" s="37"/>
      <c r="S329" s="36"/>
    </row>
    <row r="330" spans="18:19" x14ac:dyDescent="0.45">
      <c r="R330" s="37"/>
      <c r="S330" s="36"/>
    </row>
    <row r="331" spans="18:19" x14ac:dyDescent="0.45">
      <c r="R331" s="37"/>
      <c r="S331" s="36"/>
    </row>
    <row r="332" spans="18:19" x14ac:dyDescent="0.45">
      <c r="R332" s="37"/>
      <c r="S332" s="36"/>
    </row>
    <row r="333" spans="18:19" x14ac:dyDescent="0.45">
      <c r="R333" s="37"/>
      <c r="S333" s="36"/>
    </row>
    <row r="334" spans="18:19" x14ac:dyDescent="0.45">
      <c r="R334" s="37"/>
      <c r="S334" s="36"/>
    </row>
    <row r="335" spans="18:19" x14ac:dyDescent="0.45">
      <c r="R335" s="37"/>
      <c r="S335" s="36"/>
    </row>
    <row r="336" spans="18:19" x14ac:dyDescent="0.45">
      <c r="R336" s="37"/>
      <c r="S336" s="36"/>
    </row>
    <row r="337" spans="18:19" x14ac:dyDescent="0.45">
      <c r="R337" s="37"/>
      <c r="S337" s="36"/>
    </row>
    <row r="338" spans="18:19" x14ac:dyDescent="0.45">
      <c r="R338" s="37"/>
      <c r="S338" s="36"/>
    </row>
    <row r="339" spans="18:19" x14ac:dyDescent="0.45">
      <c r="R339" s="37"/>
      <c r="S339" s="36"/>
    </row>
    <row r="340" spans="18:19" x14ac:dyDescent="0.45">
      <c r="R340" s="37"/>
      <c r="S340" s="36"/>
    </row>
    <row r="341" spans="18:19" x14ac:dyDescent="0.45">
      <c r="R341" s="37"/>
      <c r="S341" s="36"/>
    </row>
    <row r="342" spans="18:19" x14ac:dyDescent="0.45">
      <c r="R342" s="37"/>
      <c r="S342" s="36"/>
    </row>
    <row r="343" spans="18:19" x14ac:dyDescent="0.45">
      <c r="R343" s="37"/>
      <c r="S343" s="36"/>
    </row>
    <row r="344" spans="18:19" x14ac:dyDescent="0.45">
      <c r="R344" s="37"/>
      <c r="S344" s="36"/>
    </row>
    <row r="345" spans="18:19" x14ac:dyDescent="0.45">
      <c r="R345" s="37"/>
      <c r="S345" s="36"/>
    </row>
    <row r="346" spans="18:19" x14ac:dyDescent="0.45">
      <c r="R346" s="37"/>
      <c r="S346" s="36"/>
    </row>
    <row r="347" spans="18:19" x14ac:dyDescent="0.45">
      <c r="R347" s="37"/>
      <c r="S347" s="36"/>
    </row>
    <row r="348" spans="18:19" x14ac:dyDescent="0.45">
      <c r="R348" s="37"/>
      <c r="S348" s="36"/>
    </row>
    <row r="349" spans="18:19" x14ac:dyDescent="0.45">
      <c r="R349" s="37"/>
      <c r="S349" s="36"/>
    </row>
    <row r="350" spans="18:19" x14ac:dyDescent="0.45">
      <c r="R350" s="37"/>
      <c r="S350" s="36"/>
    </row>
    <row r="351" spans="18:19" x14ac:dyDescent="0.45">
      <c r="R351" s="37"/>
      <c r="S351" s="36"/>
    </row>
    <row r="352" spans="18:19" x14ac:dyDescent="0.45">
      <c r="R352" s="37"/>
      <c r="S352" s="36"/>
    </row>
    <row r="353" spans="18:19" x14ac:dyDescent="0.45">
      <c r="R353" s="37"/>
      <c r="S353" s="36"/>
    </row>
    <row r="354" spans="18:19" x14ac:dyDescent="0.45">
      <c r="R354" s="37"/>
      <c r="S354" s="36"/>
    </row>
    <row r="355" spans="18:19" x14ac:dyDescent="0.45">
      <c r="R355" s="37"/>
      <c r="S355" s="36"/>
    </row>
    <row r="356" spans="18:19" x14ac:dyDescent="0.45">
      <c r="R356" s="37"/>
      <c r="S356" s="36"/>
    </row>
    <row r="357" spans="18:19" x14ac:dyDescent="0.45">
      <c r="R357" s="37"/>
      <c r="S357" s="36"/>
    </row>
    <row r="358" spans="18:19" x14ac:dyDescent="0.45">
      <c r="R358" s="37"/>
      <c r="S358" s="36"/>
    </row>
    <row r="359" spans="18:19" x14ac:dyDescent="0.45">
      <c r="R359" s="37"/>
      <c r="S359" s="36"/>
    </row>
    <row r="360" spans="18:19" x14ac:dyDescent="0.45">
      <c r="R360" s="37"/>
      <c r="S360" s="36"/>
    </row>
    <row r="361" spans="18:19" x14ac:dyDescent="0.45">
      <c r="R361" s="37"/>
      <c r="S361" s="36"/>
    </row>
    <row r="362" spans="18:19" x14ac:dyDescent="0.45">
      <c r="R362" s="37"/>
      <c r="S362" s="36"/>
    </row>
    <row r="363" spans="18:19" x14ac:dyDescent="0.45">
      <c r="R363" s="37"/>
      <c r="S363" s="36"/>
    </row>
    <row r="364" spans="18:19" x14ac:dyDescent="0.45">
      <c r="R364" s="37"/>
      <c r="S364" s="36"/>
    </row>
    <row r="365" spans="18:19" x14ac:dyDescent="0.45">
      <c r="R365" s="37"/>
      <c r="S365" s="36"/>
    </row>
    <row r="366" spans="18:19" x14ac:dyDescent="0.45">
      <c r="R366" s="37"/>
      <c r="S366" s="36"/>
    </row>
    <row r="367" spans="18:19" x14ac:dyDescent="0.45">
      <c r="R367" s="37"/>
      <c r="S367" s="36"/>
    </row>
    <row r="368" spans="18:19" x14ac:dyDescent="0.45">
      <c r="R368" s="37"/>
      <c r="S368" s="36"/>
    </row>
    <row r="369" spans="18:19" x14ac:dyDescent="0.45">
      <c r="R369" s="37"/>
      <c r="S369" s="36"/>
    </row>
    <row r="370" spans="18:19" x14ac:dyDescent="0.45">
      <c r="R370" s="37"/>
      <c r="S370" s="36"/>
    </row>
    <row r="371" spans="18:19" x14ac:dyDescent="0.45">
      <c r="R371" s="37"/>
      <c r="S371" s="36"/>
    </row>
    <row r="372" spans="18:19" x14ac:dyDescent="0.45">
      <c r="R372" s="37"/>
      <c r="S372" s="36"/>
    </row>
    <row r="373" spans="18:19" x14ac:dyDescent="0.45">
      <c r="R373" s="37"/>
      <c r="S373" s="36"/>
    </row>
    <row r="374" spans="18:19" x14ac:dyDescent="0.45">
      <c r="R374" s="37"/>
      <c r="S374" s="36"/>
    </row>
    <row r="375" spans="18:19" x14ac:dyDescent="0.45">
      <c r="R375" s="37"/>
      <c r="S375" s="36"/>
    </row>
    <row r="376" spans="18:19" x14ac:dyDescent="0.45">
      <c r="R376" s="37"/>
      <c r="S376" s="36"/>
    </row>
    <row r="377" spans="18:19" x14ac:dyDescent="0.45">
      <c r="R377" s="37"/>
      <c r="S377" s="36"/>
    </row>
    <row r="378" spans="18:19" x14ac:dyDescent="0.45">
      <c r="R378" s="37"/>
      <c r="S378" s="36"/>
    </row>
    <row r="379" spans="18:19" x14ac:dyDescent="0.45">
      <c r="R379" s="37"/>
      <c r="S379" s="36"/>
    </row>
    <row r="380" spans="18:19" x14ac:dyDescent="0.45">
      <c r="R380" s="37"/>
      <c r="S380" s="36"/>
    </row>
    <row r="381" spans="18:19" x14ac:dyDescent="0.45">
      <c r="R381" s="37"/>
      <c r="S381" s="36"/>
    </row>
    <row r="382" spans="18:19" x14ac:dyDescent="0.45">
      <c r="R382" s="37"/>
      <c r="S382" s="36"/>
    </row>
    <row r="383" spans="18:19" x14ac:dyDescent="0.45">
      <c r="R383" s="37"/>
      <c r="S383" s="36"/>
    </row>
    <row r="384" spans="18:19" x14ac:dyDescent="0.45">
      <c r="R384" s="37"/>
      <c r="S384" s="36"/>
    </row>
    <row r="385" spans="18:19" x14ac:dyDescent="0.45">
      <c r="R385" s="37"/>
      <c r="S385" s="36"/>
    </row>
    <row r="386" spans="18:19" x14ac:dyDescent="0.45">
      <c r="R386" s="37"/>
      <c r="S386" s="36"/>
    </row>
    <row r="387" spans="18:19" x14ac:dyDescent="0.45">
      <c r="R387" s="37"/>
      <c r="S387" s="36"/>
    </row>
    <row r="388" spans="18:19" x14ac:dyDescent="0.45">
      <c r="R388" s="37"/>
      <c r="S388" s="36"/>
    </row>
    <row r="389" spans="18:19" x14ac:dyDescent="0.45">
      <c r="R389" s="37"/>
      <c r="S389" s="36"/>
    </row>
    <row r="390" spans="18:19" x14ac:dyDescent="0.45">
      <c r="R390" s="37"/>
      <c r="S390" s="36"/>
    </row>
    <row r="391" spans="18:19" x14ac:dyDescent="0.45">
      <c r="R391" s="37"/>
      <c r="S391" s="36"/>
    </row>
    <row r="392" spans="18:19" x14ac:dyDescent="0.45">
      <c r="R392" s="37"/>
      <c r="S392" s="36"/>
    </row>
    <row r="393" spans="18:19" x14ac:dyDescent="0.45">
      <c r="R393" s="37"/>
      <c r="S393" s="36"/>
    </row>
    <row r="394" spans="18:19" x14ac:dyDescent="0.45">
      <c r="R394" s="37"/>
      <c r="S394" s="36"/>
    </row>
    <row r="395" spans="18:19" x14ac:dyDescent="0.45">
      <c r="R395" s="37"/>
      <c r="S395" s="36"/>
    </row>
    <row r="396" spans="18:19" x14ac:dyDescent="0.45">
      <c r="R396" s="37"/>
      <c r="S396" s="36"/>
    </row>
    <row r="397" spans="18:19" x14ac:dyDescent="0.45">
      <c r="R397" s="37"/>
      <c r="S397" s="36"/>
    </row>
    <row r="398" spans="18:19" x14ac:dyDescent="0.45">
      <c r="R398" s="37"/>
      <c r="S398" s="36"/>
    </row>
    <row r="399" spans="18:19" x14ac:dyDescent="0.45">
      <c r="R399" s="37"/>
      <c r="S399" s="36"/>
    </row>
    <row r="400" spans="18:19" x14ac:dyDescent="0.45">
      <c r="R400" s="37"/>
      <c r="S400" s="36"/>
    </row>
    <row r="401" spans="18:19" x14ac:dyDescent="0.45">
      <c r="R401" s="37"/>
      <c r="S401" s="36"/>
    </row>
    <row r="402" spans="18:19" x14ac:dyDescent="0.45">
      <c r="R402" s="37"/>
      <c r="S402" s="36"/>
    </row>
    <row r="403" spans="18:19" x14ac:dyDescent="0.45">
      <c r="R403" s="37"/>
      <c r="S403" s="36"/>
    </row>
    <row r="404" spans="18:19" x14ac:dyDescent="0.45">
      <c r="R404" s="37"/>
      <c r="S404" s="36"/>
    </row>
    <row r="405" spans="18:19" x14ac:dyDescent="0.45">
      <c r="R405" s="37"/>
      <c r="S405" s="36"/>
    </row>
    <row r="406" spans="18:19" x14ac:dyDescent="0.45">
      <c r="R406" s="37"/>
      <c r="S406" s="36"/>
    </row>
    <row r="407" spans="18:19" x14ac:dyDescent="0.45">
      <c r="R407" s="37"/>
      <c r="S407" s="36"/>
    </row>
    <row r="408" spans="18:19" x14ac:dyDescent="0.45">
      <c r="R408" s="37"/>
      <c r="S408" s="36"/>
    </row>
    <row r="409" spans="18:19" x14ac:dyDescent="0.45">
      <c r="R409" s="37"/>
      <c r="S409" s="36"/>
    </row>
    <row r="410" spans="18:19" x14ac:dyDescent="0.45">
      <c r="R410" s="37"/>
      <c r="S410" s="36"/>
    </row>
    <row r="411" spans="18:19" x14ac:dyDescent="0.45">
      <c r="R411" s="37"/>
      <c r="S411" s="36"/>
    </row>
    <row r="412" spans="18:19" x14ac:dyDescent="0.45">
      <c r="R412" s="37"/>
      <c r="S412" s="36"/>
    </row>
    <row r="413" spans="18:19" x14ac:dyDescent="0.45">
      <c r="R413" s="37"/>
      <c r="S413" s="36"/>
    </row>
    <row r="414" spans="18:19" x14ac:dyDescent="0.45">
      <c r="R414" s="37"/>
      <c r="S414" s="36"/>
    </row>
    <row r="415" spans="18:19" x14ac:dyDescent="0.45">
      <c r="R415" s="37"/>
      <c r="S415" s="36"/>
    </row>
    <row r="416" spans="18:19" x14ac:dyDescent="0.45">
      <c r="S416" s="15" t="str">
        <f t="shared" ref="S416:S419" si="6">IF(P416="","",IF(Q416="",((Q415*$B$3)+$G$19-$I$19)/$B$3,Q416))</f>
        <v/>
      </c>
    </row>
    <row r="417" spans="19:19" x14ac:dyDescent="0.45">
      <c r="S417" s="15" t="str">
        <f t="shared" si="6"/>
        <v/>
      </c>
    </row>
    <row r="418" spans="19:19" x14ac:dyDescent="0.45">
      <c r="S418" s="15" t="str">
        <f t="shared" si="6"/>
        <v/>
      </c>
    </row>
    <row r="419" spans="19:19" x14ac:dyDescent="0.45">
      <c r="S419" s="15" t="str">
        <f t="shared" si="6"/>
        <v/>
      </c>
    </row>
  </sheetData>
  <mergeCells count="7">
    <mergeCell ref="G19:H19"/>
    <mergeCell ref="E20:L20"/>
    <mergeCell ref="F16:G16"/>
    <mergeCell ref="K18:L18"/>
    <mergeCell ref="K19:L19"/>
    <mergeCell ref="G18:H18"/>
    <mergeCell ref="F17:G17"/>
  </mergeCells>
  <phoneticPr fontId="10" type="noConversion"/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scale="94" orientation="portrait" r:id="rId1"/>
  <rowBreaks count="1" manualBreakCount="1">
    <brk id="4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A1:T253"/>
  <sheetViews>
    <sheetView showGridLines="0" tabSelected="1" view="pageBreakPreview" topLeftCell="D9" zoomScaleNormal="70" zoomScaleSheetLayoutView="100" workbookViewId="0">
      <selection activeCell="H27" sqref="H27"/>
    </sheetView>
  </sheetViews>
  <sheetFormatPr defaultRowHeight="14.25" x14ac:dyDescent="0.45"/>
  <cols>
    <col min="1" max="1" width="15" customWidth="1"/>
    <col min="2" max="2" width="20" style="4" customWidth="1"/>
    <col min="3" max="6" width="16.3984375" style="4" customWidth="1"/>
    <col min="7" max="7" width="11.86328125" style="4" customWidth="1"/>
    <col min="8" max="8" width="11.86328125" customWidth="1"/>
    <col min="9" max="9" width="14.265625" customWidth="1"/>
    <col min="10" max="10" width="9.3984375" bestFit="1" customWidth="1"/>
    <col min="12" max="12" width="4" customWidth="1"/>
    <col min="13" max="13" width="14.59765625" customWidth="1"/>
    <col min="14" max="14" width="12.59765625" style="25" bestFit="1" customWidth="1"/>
    <col min="15" max="15" width="11.265625" style="25" customWidth="1"/>
    <col min="16" max="16" width="15.265625" style="25" bestFit="1" customWidth="1"/>
    <col min="17" max="17" width="13" style="25" bestFit="1" customWidth="1"/>
    <col min="18" max="18" width="12.73046875" style="25" bestFit="1" customWidth="1"/>
    <col min="19" max="19" width="13" bestFit="1" customWidth="1"/>
    <col min="20" max="23" width="12.59765625" bestFit="1" customWidth="1"/>
  </cols>
  <sheetData>
    <row r="1" spans="2:20" ht="14.65" thickBot="1" x14ac:dyDescent="0.5">
      <c r="F1" s="31"/>
    </row>
    <row r="2" spans="2:20" ht="15" customHeight="1" x14ac:dyDescent="0.45">
      <c r="B2" s="66" t="s">
        <v>52</v>
      </c>
      <c r="C2" s="67"/>
      <c r="D2" s="67"/>
      <c r="E2" s="67"/>
      <c r="F2" s="67"/>
      <c r="G2" s="67"/>
      <c r="H2" s="68" t="str">
        <f>Occupancy!L2</f>
        <v>Weekly Report | Aug-11-2025</v>
      </c>
      <c r="I2" s="9"/>
      <c r="J2" s="21" t="s">
        <v>4</v>
      </c>
      <c r="K2" s="21" t="s">
        <v>53</v>
      </c>
      <c r="L2" s="21"/>
      <c r="M2" s="21" t="s">
        <v>4</v>
      </c>
      <c r="N2" s="21" t="s">
        <v>54</v>
      </c>
      <c r="O2" s="21" t="s">
        <v>55</v>
      </c>
      <c r="P2" s="21" t="s">
        <v>56</v>
      </c>
      <c r="Q2" s="21" t="s">
        <v>57</v>
      </c>
      <c r="R2" s="21" t="s">
        <v>58</v>
      </c>
      <c r="S2" s="21" t="s">
        <v>59</v>
      </c>
      <c r="T2" s="21" t="s">
        <v>60</v>
      </c>
    </row>
    <row r="3" spans="2:20" ht="15" customHeight="1" x14ac:dyDescent="0.45">
      <c r="B3" s="69"/>
      <c r="H3" s="70"/>
      <c r="I3" s="9"/>
      <c r="J3" s="22">
        <v>45323</v>
      </c>
      <c r="K3" s="23">
        <v>6</v>
      </c>
      <c r="L3" s="23"/>
      <c r="M3" s="28">
        <v>45323</v>
      </c>
      <c r="N3" s="27">
        <v>1397.81</v>
      </c>
      <c r="O3" s="27">
        <v>1584.53</v>
      </c>
      <c r="P3" s="27">
        <v>45118.54</v>
      </c>
      <c r="Q3" s="27">
        <v>0</v>
      </c>
      <c r="R3" s="27">
        <v>0</v>
      </c>
      <c r="S3" s="27">
        <v>140000</v>
      </c>
      <c r="T3" s="63">
        <f t="shared" ref="T3:T66" si="0">(S3-R3)/S3</f>
        <v>1</v>
      </c>
    </row>
    <row r="4" spans="2:20" ht="15" customHeight="1" x14ac:dyDescent="0.45">
      <c r="B4" s="69"/>
      <c r="H4" s="70"/>
      <c r="I4" s="9"/>
      <c r="J4" s="22">
        <v>45352</v>
      </c>
      <c r="K4" s="23">
        <v>7</v>
      </c>
      <c r="L4" s="23"/>
      <c r="M4" s="28">
        <v>45352</v>
      </c>
      <c r="N4" s="27">
        <v>1397.81</v>
      </c>
      <c r="O4" s="27">
        <v>1583.33</v>
      </c>
      <c r="P4" s="27">
        <v>139052.15</v>
      </c>
      <c r="Q4" s="27">
        <v>64526.62</v>
      </c>
      <c r="R4" s="27">
        <v>96</v>
      </c>
      <c r="S4" s="27">
        <v>139052.15</v>
      </c>
      <c r="T4" s="63">
        <f t="shared" si="0"/>
        <v>0.99930961153782949</v>
      </c>
    </row>
    <row r="5" spans="2:20" ht="15" customHeight="1" x14ac:dyDescent="0.45">
      <c r="B5" s="69"/>
      <c r="H5" s="70"/>
      <c r="I5" s="9"/>
      <c r="J5" s="22">
        <v>45383</v>
      </c>
      <c r="K5" s="23">
        <v>7</v>
      </c>
      <c r="L5" s="23"/>
      <c r="M5" s="28">
        <v>45383</v>
      </c>
      <c r="N5" s="27">
        <v>1397.81</v>
      </c>
      <c r="O5" s="27">
        <v>1577.31</v>
      </c>
      <c r="P5" s="27">
        <v>140134.48000000001</v>
      </c>
      <c r="Q5" s="27">
        <v>67748.73</v>
      </c>
      <c r="R5" s="27">
        <v>154.03</v>
      </c>
      <c r="S5" s="27">
        <f>139103.47-0-0</f>
        <v>139103.47</v>
      </c>
      <c r="T5" s="63">
        <f t="shared" si="0"/>
        <v>0.99889269476886522</v>
      </c>
    </row>
    <row r="6" spans="2:20" ht="15" customHeight="1" x14ac:dyDescent="0.45">
      <c r="B6" s="69"/>
      <c r="H6" s="70"/>
      <c r="I6" s="9"/>
      <c r="J6" s="22">
        <v>45413</v>
      </c>
      <c r="K6" s="23">
        <v>2</v>
      </c>
      <c r="L6" s="23"/>
      <c r="M6" s="28">
        <v>45413</v>
      </c>
      <c r="N6" s="27">
        <v>1547.81</v>
      </c>
      <c r="O6" s="27">
        <v>1539.91</v>
      </c>
      <c r="P6" s="27">
        <v>153667.49</v>
      </c>
      <c r="Q6" s="27">
        <v>78234.740000000005</v>
      </c>
      <c r="R6" s="27">
        <v>2838.83</v>
      </c>
      <c r="S6" s="27">
        <f>152723.14-0-0</f>
        <v>152723.14000000001</v>
      </c>
      <c r="T6" s="63">
        <f t="shared" si="0"/>
        <v>0.98141191963444452</v>
      </c>
    </row>
    <row r="7" spans="2:20" ht="15" customHeight="1" x14ac:dyDescent="0.45">
      <c r="B7" s="69"/>
      <c r="H7" s="70"/>
      <c r="I7" s="9"/>
      <c r="J7" s="22">
        <v>45444</v>
      </c>
      <c r="K7" s="23">
        <v>5</v>
      </c>
      <c r="L7" s="23"/>
      <c r="M7" s="28">
        <v>45444</v>
      </c>
      <c r="N7" s="27">
        <v>1547.81</v>
      </c>
      <c r="O7" s="27">
        <v>1533.9</v>
      </c>
      <c r="P7" s="27">
        <v>149572.79999999999</v>
      </c>
      <c r="Q7" s="27">
        <v>70095.14</v>
      </c>
      <c r="R7" s="27">
        <v>4264.03</v>
      </c>
      <c r="S7" s="27">
        <v>148473.04</v>
      </c>
      <c r="T7" s="63">
        <f t="shared" si="0"/>
        <v>0.97128077932532397</v>
      </c>
    </row>
    <row r="8" spans="2:20" ht="15" customHeight="1" x14ac:dyDescent="0.45">
      <c r="B8" s="69"/>
      <c r="H8" s="70"/>
      <c r="I8" s="9"/>
      <c r="J8" s="22">
        <v>45474</v>
      </c>
      <c r="K8" s="23">
        <v>3</v>
      </c>
      <c r="L8" s="23"/>
      <c r="M8" s="28">
        <v>45474</v>
      </c>
      <c r="N8" s="27">
        <v>1547.81</v>
      </c>
      <c r="O8" s="27">
        <v>1539.56</v>
      </c>
      <c r="P8" s="27">
        <v>148683.88</v>
      </c>
      <c r="Q8" s="27">
        <v>73634.06</v>
      </c>
      <c r="R8" s="27">
        <v>291.95</v>
      </c>
      <c r="S8" s="27">
        <v>146943.54999999999</v>
      </c>
      <c r="T8" s="63">
        <f t="shared" si="0"/>
        <v>0.99801318261332317</v>
      </c>
    </row>
    <row r="9" spans="2:20" ht="15" customHeight="1" x14ac:dyDescent="0.45">
      <c r="B9" s="69"/>
      <c r="H9" s="70"/>
      <c r="I9" s="9"/>
      <c r="J9" s="22">
        <v>45505</v>
      </c>
      <c r="K9" s="23">
        <v>5</v>
      </c>
      <c r="L9" s="23"/>
      <c r="M9" s="28">
        <v>45505</v>
      </c>
      <c r="N9" s="27">
        <v>1547.81</v>
      </c>
      <c r="O9" s="27">
        <v>1514.95</v>
      </c>
      <c r="P9" s="27">
        <v>149250.18</v>
      </c>
      <c r="Q9" s="27">
        <v>77970.070000000007</v>
      </c>
      <c r="R9" s="27">
        <v>608.41</v>
      </c>
      <c r="S9" s="27">
        <f>146587.43+990</f>
        <v>147577.43</v>
      </c>
      <c r="T9" s="63">
        <f t="shared" si="0"/>
        <v>0.99587735062197513</v>
      </c>
    </row>
    <row r="10" spans="2:20" ht="15" customHeight="1" x14ac:dyDescent="0.45">
      <c r="B10" s="69"/>
      <c r="H10" s="70"/>
      <c r="I10" s="9"/>
      <c r="J10" s="22">
        <v>45536</v>
      </c>
      <c r="K10" s="23">
        <v>1</v>
      </c>
      <c r="L10" s="23"/>
      <c r="M10" s="28">
        <v>45536</v>
      </c>
      <c r="N10" s="27">
        <v>1547.81</v>
      </c>
      <c r="O10" s="27">
        <v>1507.33</v>
      </c>
      <c r="P10" s="27">
        <v>145215.54999999999</v>
      </c>
      <c r="Q10" s="27">
        <v>80922.97</v>
      </c>
      <c r="R10" s="27">
        <v>2406.94</v>
      </c>
      <c r="S10" s="27">
        <f>145215.55+1250</f>
        <v>146465.54999999999</v>
      </c>
      <c r="T10" s="63">
        <f t="shared" si="0"/>
        <v>0.98356651103279913</v>
      </c>
    </row>
    <row r="11" spans="2:20" ht="15" customHeight="1" x14ac:dyDescent="0.45">
      <c r="B11" s="69"/>
      <c r="H11" s="70"/>
      <c r="I11" s="9"/>
      <c r="J11" s="22">
        <v>45566</v>
      </c>
      <c r="K11" s="23">
        <v>3</v>
      </c>
      <c r="L11" s="23"/>
      <c r="M11" s="28">
        <v>45566</v>
      </c>
      <c r="N11" s="27">
        <v>1547.81</v>
      </c>
      <c r="O11" s="27">
        <v>1503.77</v>
      </c>
      <c r="P11" s="27">
        <v>141536.19</v>
      </c>
      <c r="Q11" s="27">
        <v>114555.38</v>
      </c>
      <c r="R11" s="27">
        <v>1576.16</v>
      </c>
      <c r="S11" s="27">
        <f>139461.65</f>
        <v>139461.65</v>
      </c>
      <c r="T11" s="63">
        <f t="shared" si="0"/>
        <v>0.98869825504000564</v>
      </c>
    </row>
    <row r="12" spans="2:20" ht="15" customHeight="1" x14ac:dyDescent="0.45">
      <c r="B12" s="69"/>
      <c r="H12" s="70"/>
      <c r="I12" s="9"/>
      <c r="J12" s="22">
        <v>45597</v>
      </c>
      <c r="K12" s="23">
        <v>8</v>
      </c>
      <c r="L12" s="23"/>
      <c r="M12" s="28">
        <v>45597</v>
      </c>
      <c r="N12" s="27">
        <v>1547.81</v>
      </c>
      <c r="O12" s="27">
        <v>1505.52</v>
      </c>
      <c r="P12" s="27">
        <v>137004.48000000001</v>
      </c>
      <c r="Q12" s="27">
        <v>88862.87</v>
      </c>
      <c r="R12" s="27">
        <v>4128.3999999999996</v>
      </c>
      <c r="S12" s="27">
        <v>133137.9</v>
      </c>
      <c r="T12" s="63">
        <f t="shared" si="0"/>
        <v>0.96899154936347953</v>
      </c>
    </row>
    <row r="13" spans="2:20" ht="15" customHeight="1" x14ac:dyDescent="0.45">
      <c r="B13" s="69"/>
      <c r="H13" s="70"/>
      <c r="I13" s="9"/>
      <c r="J13" s="22">
        <v>45627</v>
      </c>
      <c r="K13" s="23">
        <v>3</v>
      </c>
      <c r="L13" s="23"/>
      <c r="M13" s="28">
        <v>45627</v>
      </c>
      <c r="N13" s="27">
        <v>1547.81</v>
      </c>
      <c r="O13" s="27">
        <v>1493.8</v>
      </c>
      <c r="P13" s="27">
        <v>127904.34</v>
      </c>
      <c r="Q13" s="27">
        <v>75383.509999999995</v>
      </c>
      <c r="R13" s="27">
        <v>2794.86</v>
      </c>
      <c r="S13" s="27">
        <v>127904.34</v>
      </c>
      <c r="T13" s="63">
        <f t="shared" si="0"/>
        <v>0.97814882591161489</v>
      </c>
    </row>
    <row r="14" spans="2:20" ht="15" customHeight="1" x14ac:dyDescent="0.45">
      <c r="B14" s="69"/>
      <c r="H14" s="70"/>
      <c r="I14" s="9"/>
      <c r="J14" s="22">
        <v>45658</v>
      </c>
      <c r="K14" s="23">
        <v>3</v>
      </c>
      <c r="L14" s="23"/>
      <c r="M14" s="28">
        <v>45658</v>
      </c>
      <c r="N14" s="27">
        <v>1547.81</v>
      </c>
      <c r="O14" s="27">
        <v>1473.84</v>
      </c>
      <c r="P14" s="27">
        <v>119438.32999999999</v>
      </c>
      <c r="Q14" s="27">
        <v>78804.929999999993</v>
      </c>
      <c r="R14" s="27">
        <v>377.45</v>
      </c>
      <c r="S14" s="27">
        <v>120214.31</v>
      </c>
      <c r="T14" s="63">
        <f t="shared" si="0"/>
        <v>0.99686019077096566</v>
      </c>
    </row>
    <row r="15" spans="2:20" ht="15.75" x14ac:dyDescent="0.45">
      <c r="B15" s="69"/>
      <c r="G15" s="127" t="s">
        <v>61</v>
      </c>
      <c r="H15" s="128"/>
      <c r="I15" s="8"/>
      <c r="J15" s="22">
        <v>45689</v>
      </c>
      <c r="K15" s="23">
        <v>6</v>
      </c>
      <c r="L15" s="23"/>
      <c r="M15" s="28">
        <v>45689</v>
      </c>
      <c r="N15" s="27">
        <v>1547.81</v>
      </c>
      <c r="O15" s="27">
        <v>1473.25</v>
      </c>
      <c r="P15" s="27">
        <v>112909.63</v>
      </c>
      <c r="Q15" s="27">
        <v>70358.55</v>
      </c>
      <c r="R15" s="27">
        <v>2047.45</v>
      </c>
      <c r="S15" s="27">
        <f>111586.36+3490.65</f>
        <v>115077.01</v>
      </c>
      <c r="T15" s="63">
        <f t="shared" si="0"/>
        <v>0.98220800140705777</v>
      </c>
    </row>
    <row r="16" spans="2:20" x14ac:dyDescent="0.45">
      <c r="B16" s="69"/>
      <c r="G16" s="71">
        <f>(DATE(YEAR(Occupancy!$F$1),MONTH(Occupancy!$F$1),1))</f>
        <v>45870</v>
      </c>
      <c r="H16" s="72">
        <f>VLOOKUP(G16,Financial!$J$3:$L$250,2,)</f>
        <v>4</v>
      </c>
      <c r="I16" s="8"/>
      <c r="J16" s="22">
        <v>45717</v>
      </c>
      <c r="K16" s="23">
        <v>4</v>
      </c>
      <c r="L16" s="23"/>
      <c r="M16" s="28">
        <v>45717</v>
      </c>
      <c r="N16" s="27">
        <v>1595.31</v>
      </c>
      <c r="O16" s="27">
        <v>1455.47</v>
      </c>
      <c r="P16" s="27">
        <v>122361.25</v>
      </c>
      <c r="Q16" s="27">
        <v>69334.53</v>
      </c>
      <c r="R16" s="27">
        <v>1865</v>
      </c>
      <c r="S16" s="27">
        <f>122361.25-(-3330)</f>
        <v>125691.25</v>
      </c>
      <c r="T16" s="63">
        <f t="shared" si="0"/>
        <v>0.98516205384225231</v>
      </c>
    </row>
    <row r="17" spans="2:20" x14ac:dyDescent="0.45">
      <c r="B17" s="69"/>
      <c r="E17" s="73">
        <v>0.85419999999999996</v>
      </c>
      <c r="F17" s="73">
        <v>0.95830000000000004</v>
      </c>
      <c r="G17" s="71">
        <f t="shared" ref="G17:G27" si="1">(DATE(YEAR(G16),MONTH(G16)+1,1))</f>
        <v>45901</v>
      </c>
      <c r="H17" s="72">
        <f>VLOOKUP(G17,Financial!$J$3:$L$250,2,)</f>
        <v>1</v>
      </c>
      <c r="I17" s="8"/>
      <c r="J17" s="22">
        <v>45748</v>
      </c>
      <c r="K17" s="23">
        <v>3</v>
      </c>
      <c r="M17" s="28">
        <v>45748</v>
      </c>
      <c r="N17" s="27">
        <v>1598.43</v>
      </c>
      <c r="O17" s="27">
        <v>1447.87</v>
      </c>
      <c r="P17" s="27">
        <v>122382.76</v>
      </c>
      <c r="Q17" s="27">
        <v>29359.33</v>
      </c>
      <c r="R17" s="27">
        <v>0</v>
      </c>
      <c r="S17" s="27">
        <v>122382.76</v>
      </c>
      <c r="T17" s="63">
        <f t="shared" si="0"/>
        <v>1</v>
      </c>
    </row>
    <row r="18" spans="2:20" x14ac:dyDescent="0.45">
      <c r="B18" s="69"/>
      <c r="G18" s="71">
        <f t="shared" si="1"/>
        <v>45931</v>
      </c>
      <c r="H18" s="72">
        <f>VLOOKUP(G18,Financial!$J$3:$L$250,2,)</f>
        <v>1</v>
      </c>
      <c r="I18" s="8"/>
      <c r="J18" s="22">
        <v>45778</v>
      </c>
      <c r="K18" s="23">
        <v>4</v>
      </c>
      <c r="M18" s="28">
        <v>45778</v>
      </c>
      <c r="N18" s="27">
        <v>1436.45</v>
      </c>
      <c r="O18" s="27">
        <v>1433.18</v>
      </c>
      <c r="P18" s="27">
        <v>122641.44</v>
      </c>
      <c r="Q18" s="27">
        <v>78210.12</v>
      </c>
      <c r="R18" s="27">
        <v>2891.41</v>
      </c>
      <c r="S18" s="27">
        <f>122641.44+952.84</f>
        <v>123594.28</v>
      </c>
      <c r="T18" s="63">
        <f t="shared" si="0"/>
        <v>0.97660563255839994</v>
      </c>
    </row>
    <row r="19" spans="2:20" x14ac:dyDescent="0.45">
      <c r="B19" s="69"/>
      <c r="G19" s="71">
        <f t="shared" si="1"/>
        <v>45962</v>
      </c>
      <c r="H19" s="72">
        <f>VLOOKUP(G19,Financial!$J$3:$L$250,2,)</f>
        <v>3</v>
      </c>
      <c r="I19" s="8"/>
      <c r="J19" s="22">
        <v>45809</v>
      </c>
      <c r="K19" s="23">
        <v>6</v>
      </c>
      <c r="M19" s="28">
        <v>45809</v>
      </c>
      <c r="N19" s="27">
        <v>1509.16</v>
      </c>
      <c r="O19" s="27">
        <v>1448.44</v>
      </c>
      <c r="P19" s="27">
        <v>128506.81</v>
      </c>
      <c r="Q19" s="27">
        <v>72997.11</v>
      </c>
      <c r="R19" s="27">
        <v>2106.52</v>
      </c>
      <c r="S19" s="27">
        <f>$P19-0-0</f>
        <v>128506.81</v>
      </c>
      <c r="T19" s="63">
        <f t="shared" si="0"/>
        <v>0.98360771697624427</v>
      </c>
    </row>
    <row r="20" spans="2:20" x14ac:dyDescent="0.45">
      <c r="B20" s="69"/>
      <c r="G20" s="71">
        <f t="shared" si="1"/>
        <v>45992</v>
      </c>
      <c r="H20" s="72">
        <f>VLOOKUP(G20,Financial!$J$3:$L$250,2,)</f>
        <v>3</v>
      </c>
      <c r="I20" s="8"/>
      <c r="J20" s="22">
        <v>45839</v>
      </c>
      <c r="K20" s="23">
        <v>2</v>
      </c>
      <c r="M20" s="28">
        <v>45839</v>
      </c>
      <c r="N20" s="27">
        <v>1518.75</v>
      </c>
      <c r="O20" s="27">
        <v>1452.47</v>
      </c>
      <c r="P20" s="27"/>
      <c r="Q20" s="27"/>
      <c r="R20" s="27">
        <v>-52.24</v>
      </c>
      <c r="S20" s="27">
        <f>125483.87-0+0</f>
        <v>125483.87</v>
      </c>
      <c r="T20" s="63">
        <f t="shared" si="0"/>
        <v>1.0004163084865012</v>
      </c>
    </row>
    <row r="21" spans="2:20" x14ac:dyDescent="0.45">
      <c r="B21" s="74"/>
      <c r="G21" s="71">
        <f t="shared" si="1"/>
        <v>46023</v>
      </c>
      <c r="H21" s="72">
        <f>VLOOKUP(G21,Financial!$J$3:$L$250,2,)</f>
        <v>3</v>
      </c>
      <c r="I21" s="8"/>
      <c r="J21" s="22">
        <v>45870</v>
      </c>
      <c r="K21" s="23">
        <v>4</v>
      </c>
      <c r="M21" s="28">
        <v>45870</v>
      </c>
      <c r="N21" s="27">
        <v>1518.75</v>
      </c>
      <c r="O21" s="27">
        <v>1448.63</v>
      </c>
      <c r="P21" s="27"/>
      <c r="Q21" s="27"/>
      <c r="R21" s="27">
        <v>15504</v>
      </c>
      <c r="S21" s="27">
        <f>132836.08-0-0</f>
        <v>132836.07999999999</v>
      </c>
      <c r="T21" s="63">
        <f t="shared" si="0"/>
        <v>0.88328472204238484</v>
      </c>
    </row>
    <row r="22" spans="2:20" x14ac:dyDescent="0.45">
      <c r="B22" s="74"/>
      <c r="G22" s="71">
        <f t="shared" si="1"/>
        <v>46054</v>
      </c>
      <c r="H22" s="72">
        <f>VLOOKUP(G22,Financial!$J$3:$L$250,2,)</f>
        <v>8</v>
      </c>
      <c r="I22" s="8"/>
      <c r="J22" s="22">
        <v>45901</v>
      </c>
      <c r="K22" s="23">
        <v>1</v>
      </c>
      <c r="L22" s="33"/>
      <c r="M22" s="28"/>
      <c r="N22" s="27"/>
      <c r="O22" s="27"/>
      <c r="P22" s="27"/>
      <c r="Q22" s="27"/>
      <c r="R22" s="27"/>
      <c r="S22" s="27"/>
      <c r="T22" s="63" t="e">
        <f t="shared" si="0"/>
        <v>#DIV/0!</v>
      </c>
    </row>
    <row r="23" spans="2:20" x14ac:dyDescent="0.45">
      <c r="B23" s="74"/>
      <c r="G23" s="71">
        <f t="shared" si="1"/>
        <v>46082</v>
      </c>
      <c r="H23" s="72">
        <f>VLOOKUP(G23,Financial!$J$3:$L$250,2,)</f>
        <v>10</v>
      </c>
      <c r="I23" s="8"/>
      <c r="J23" s="22">
        <v>45931</v>
      </c>
      <c r="K23" s="23">
        <v>1</v>
      </c>
      <c r="L23" s="33"/>
      <c r="M23" s="28"/>
      <c r="N23" s="27"/>
      <c r="O23" s="27"/>
      <c r="P23" s="27"/>
      <c r="Q23" s="27"/>
      <c r="R23" s="27"/>
      <c r="S23" s="27"/>
      <c r="T23" s="63" t="e">
        <f t="shared" si="0"/>
        <v>#DIV/0!</v>
      </c>
    </row>
    <row r="24" spans="2:20" x14ac:dyDescent="0.45">
      <c r="B24" s="74"/>
      <c r="E24" s="4" t="s">
        <v>41</v>
      </c>
      <c r="F24" s="4" t="s">
        <v>42</v>
      </c>
      <c r="G24" s="71">
        <f t="shared" si="1"/>
        <v>46113</v>
      </c>
      <c r="H24" s="72">
        <f>VLOOKUP(G24,Financial!$J$3:$L$250,2,)</f>
        <v>12</v>
      </c>
      <c r="I24" s="8"/>
      <c r="J24" s="22">
        <v>45962</v>
      </c>
      <c r="K24" s="23">
        <v>3</v>
      </c>
      <c r="L24" s="33"/>
      <c r="M24" s="28"/>
      <c r="N24" s="27"/>
      <c r="O24" s="27"/>
      <c r="P24" s="27"/>
      <c r="Q24" s="27"/>
      <c r="R24" s="27"/>
      <c r="S24" s="27"/>
      <c r="T24" s="63" t="e">
        <f t="shared" si="0"/>
        <v>#DIV/0!</v>
      </c>
    </row>
    <row r="25" spans="2:20" x14ac:dyDescent="0.45">
      <c r="B25" s="74"/>
      <c r="G25" s="71">
        <f t="shared" si="1"/>
        <v>46143</v>
      </c>
      <c r="H25" s="72">
        <f>VLOOKUP(G25,Financial!$J$3:$L$250,2,)</f>
        <v>16</v>
      </c>
      <c r="I25" s="8"/>
      <c r="J25" s="22">
        <v>45992</v>
      </c>
      <c r="K25" s="23">
        <v>3</v>
      </c>
      <c r="L25" s="33"/>
      <c r="M25" s="28"/>
      <c r="N25" s="27"/>
      <c r="O25" s="27"/>
      <c r="P25" s="27"/>
      <c r="Q25" s="27"/>
      <c r="R25" s="27"/>
      <c r="S25" s="27"/>
      <c r="T25" s="63" t="e">
        <f t="shared" si="0"/>
        <v>#DIV/0!</v>
      </c>
    </row>
    <row r="26" spans="2:20" x14ac:dyDescent="0.45">
      <c r="B26" s="74"/>
      <c r="G26" s="71">
        <f t="shared" si="1"/>
        <v>46174</v>
      </c>
      <c r="H26" s="72">
        <f>VLOOKUP(G26,Financial!$J$3:$L$250,2,)</f>
        <v>12</v>
      </c>
      <c r="I26" s="8"/>
      <c r="J26" s="22">
        <v>46023</v>
      </c>
      <c r="K26" s="23">
        <v>3</v>
      </c>
      <c r="L26" s="33"/>
      <c r="M26" s="28"/>
      <c r="N26" s="27"/>
      <c r="O26" s="27"/>
      <c r="P26" s="27"/>
      <c r="Q26" s="27"/>
      <c r="R26" s="27"/>
      <c r="S26" s="27"/>
      <c r="T26" s="63" t="e">
        <f t="shared" si="0"/>
        <v>#DIV/0!</v>
      </c>
    </row>
    <row r="27" spans="2:20" x14ac:dyDescent="0.45">
      <c r="B27" s="74"/>
      <c r="E27" s="4" t="s">
        <v>47</v>
      </c>
      <c r="F27" s="4" t="s">
        <v>48</v>
      </c>
      <c r="G27" s="71">
        <f t="shared" si="1"/>
        <v>46204</v>
      </c>
      <c r="H27" s="72">
        <f>VLOOKUP(G27,Financial!$J$3:$L$250,2,)</f>
        <v>9</v>
      </c>
      <c r="I27" s="8"/>
      <c r="J27" s="22">
        <v>46054</v>
      </c>
      <c r="K27" s="23">
        <v>8</v>
      </c>
      <c r="L27" s="33"/>
      <c r="M27" s="28"/>
      <c r="N27" s="27"/>
      <c r="O27" s="27"/>
      <c r="P27" s="27"/>
      <c r="Q27" s="27"/>
      <c r="R27" s="27"/>
      <c r="S27" s="27"/>
      <c r="T27" s="63" t="e">
        <f>(S27-R27)/S27</f>
        <v>#DIV/0!</v>
      </c>
    </row>
    <row r="28" spans="2:20" ht="18" x14ac:dyDescent="0.45">
      <c r="B28" s="75" t="s">
        <v>62</v>
      </c>
      <c r="C28" s="38" t="s">
        <v>63</v>
      </c>
      <c r="D28" s="38" t="s">
        <v>64</v>
      </c>
      <c r="E28" s="38" t="s">
        <v>65</v>
      </c>
      <c r="F28" s="38" t="s">
        <v>66</v>
      </c>
      <c r="G28" s="129" t="s">
        <v>67</v>
      </c>
      <c r="H28" s="129"/>
      <c r="I28" s="8"/>
      <c r="J28" s="22">
        <v>46082</v>
      </c>
      <c r="K28" s="23">
        <v>10</v>
      </c>
      <c r="L28" s="33"/>
      <c r="M28" s="28"/>
      <c r="N28" s="27"/>
      <c r="O28" s="27"/>
      <c r="P28" s="27"/>
      <c r="Q28" s="27"/>
      <c r="R28" s="27"/>
      <c r="S28" s="27"/>
      <c r="T28" s="63" t="e">
        <f t="shared" si="0"/>
        <v>#DIV/0!</v>
      </c>
    </row>
    <row r="29" spans="2:20" x14ac:dyDescent="0.45">
      <c r="B29" s="76" t="s">
        <v>68</v>
      </c>
      <c r="C29" s="89">
        <f>2+2+0+0+0+6+0+0</f>
        <v>10</v>
      </c>
      <c r="D29" s="89">
        <v>6</v>
      </c>
      <c r="E29" s="89">
        <v>11</v>
      </c>
      <c r="F29" s="89">
        <v>32</v>
      </c>
      <c r="G29" s="83"/>
      <c r="H29" s="84"/>
      <c r="I29" s="8"/>
      <c r="J29" s="22">
        <v>46113</v>
      </c>
      <c r="K29" s="23">
        <v>12</v>
      </c>
      <c r="L29" s="33"/>
      <c r="M29" s="28"/>
      <c r="N29" s="27"/>
      <c r="O29" s="27"/>
      <c r="P29" s="27"/>
      <c r="Q29" s="27"/>
      <c r="R29" s="27"/>
      <c r="S29" s="27"/>
      <c r="T29" s="63" t="e">
        <f t="shared" si="0"/>
        <v>#DIV/0!</v>
      </c>
    </row>
    <row r="30" spans="2:20" x14ac:dyDescent="0.45">
      <c r="B30" s="76" t="s">
        <v>69</v>
      </c>
      <c r="C30" s="89">
        <v>1</v>
      </c>
      <c r="D30" s="89">
        <v>0</v>
      </c>
      <c r="E30" s="89">
        <v>1</v>
      </c>
      <c r="F30" s="89">
        <v>1</v>
      </c>
      <c r="G30" s="83"/>
      <c r="H30" s="84"/>
      <c r="I30" s="8"/>
      <c r="J30" s="22">
        <v>46143</v>
      </c>
      <c r="K30" s="23">
        <v>16</v>
      </c>
      <c r="L30" s="33"/>
      <c r="M30" s="28"/>
      <c r="N30" s="27"/>
      <c r="O30" s="27"/>
      <c r="P30" s="27"/>
      <c r="Q30" s="27"/>
      <c r="R30" s="27"/>
      <c r="S30" s="27"/>
      <c r="T30" s="63" t="e">
        <f t="shared" si="0"/>
        <v>#DIV/0!</v>
      </c>
    </row>
    <row r="31" spans="2:20" x14ac:dyDescent="0.45">
      <c r="B31" s="76" t="s">
        <v>70</v>
      </c>
      <c r="C31" s="89">
        <v>4</v>
      </c>
      <c r="D31" s="89">
        <v>1</v>
      </c>
      <c r="E31" s="89">
        <v>4</v>
      </c>
      <c r="F31" s="89">
        <v>3</v>
      </c>
      <c r="G31" s="83"/>
      <c r="H31" s="84"/>
      <c r="I31" s="8"/>
      <c r="J31" s="22">
        <v>46174</v>
      </c>
      <c r="K31" s="23">
        <v>12</v>
      </c>
      <c r="L31" s="33"/>
      <c r="M31" s="28"/>
      <c r="N31" s="27"/>
      <c r="O31" s="27"/>
      <c r="P31" s="27"/>
      <c r="Q31" s="27"/>
      <c r="R31" s="27"/>
      <c r="S31" s="27"/>
      <c r="T31" s="63" t="e">
        <f t="shared" si="0"/>
        <v>#DIV/0!</v>
      </c>
    </row>
    <row r="32" spans="2:20" x14ac:dyDescent="0.45">
      <c r="B32" s="76" t="s">
        <v>71</v>
      </c>
      <c r="C32" s="89">
        <v>1</v>
      </c>
      <c r="D32" s="89">
        <v>2</v>
      </c>
      <c r="E32" s="90">
        <v>1</v>
      </c>
      <c r="F32" s="89">
        <v>5</v>
      </c>
      <c r="G32" s="83"/>
      <c r="H32" s="84"/>
      <c r="I32" s="8"/>
      <c r="J32" s="22">
        <v>46204</v>
      </c>
      <c r="K32" s="23">
        <v>9</v>
      </c>
      <c r="L32" s="33"/>
      <c r="M32" s="28"/>
      <c r="N32" s="27"/>
      <c r="O32" s="27"/>
      <c r="P32" s="27"/>
      <c r="Q32" s="27"/>
      <c r="R32" s="27"/>
      <c r="S32" s="27"/>
      <c r="T32" s="63" t="e">
        <f t="shared" si="0"/>
        <v>#DIV/0!</v>
      </c>
    </row>
    <row r="33" spans="1:20" x14ac:dyDescent="0.45">
      <c r="B33" s="76" t="s">
        <v>72</v>
      </c>
      <c r="C33" s="89">
        <v>1</v>
      </c>
      <c r="D33" s="89">
        <v>0</v>
      </c>
      <c r="E33" s="89">
        <v>2</v>
      </c>
      <c r="F33" s="89">
        <v>3</v>
      </c>
      <c r="G33" s="83"/>
      <c r="H33" s="84"/>
      <c r="I33" s="8"/>
      <c r="J33" s="22"/>
      <c r="K33" s="23"/>
      <c r="L33" s="33"/>
      <c r="M33" s="28"/>
      <c r="N33" s="28"/>
      <c r="O33" s="32"/>
      <c r="P33" s="32"/>
      <c r="Q33" s="27"/>
      <c r="R33" s="27"/>
      <c r="S33" s="27"/>
      <c r="T33" s="63" t="e">
        <f t="shared" si="0"/>
        <v>#DIV/0!</v>
      </c>
    </row>
    <row r="34" spans="1:20" ht="14.65" thickBot="1" x14ac:dyDescent="0.5">
      <c r="B34" s="77"/>
      <c r="C34" s="20"/>
      <c r="D34" s="20"/>
      <c r="E34" s="20"/>
      <c r="F34" s="20"/>
      <c r="G34" s="130"/>
      <c r="H34" s="131"/>
      <c r="I34" s="8"/>
      <c r="J34" s="22"/>
      <c r="K34" s="23"/>
      <c r="L34" s="33"/>
      <c r="M34" s="28"/>
      <c r="N34" s="28"/>
      <c r="O34" s="27"/>
      <c r="P34" s="27"/>
      <c r="Q34" s="27"/>
      <c r="R34" s="27"/>
      <c r="S34" s="27"/>
      <c r="T34" s="63" t="e">
        <f t="shared" si="0"/>
        <v>#DIV/0!</v>
      </c>
    </row>
    <row r="35" spans="1:20" ht="18.399999999999999" thickBot="1" x14ac:dyDescent="0.5">
      <c r="B35" s="124" t="s">
        <v>73</v>
      </c>
      <c r="C35" s="125"/>
      <c r="D35" s="125"/>
      <c r="E35" s="125"/>
      <c r="F35" s="126"/>
      <c r="G35" s="132" t="s">
        <v>74</v>
      </c>
      <c r="H35" s="133"/>
      <c r="I35" s="8"/>
      <c r="J35" s="22"/>
      <c r="K35" s="23"/>
      <c r="L35" s="33"/>
      <c r="M35" s="28"/>
      <c r="N35" s="27"/>
      <c r="O35" s="27"/>
      <c r="P35" s="27"/>
      <c r="Q35" s="27"/>
      <c r="R35" s="27"/>
      <c r="S35" s="27"/>
      <c r="T35" s="63" t="e">
        <f t="shared" si="0"/>
        <v>#DIV/0!</v>
      </c>
    </row>
    <row r="36" spans="1:20" x14ac:dyDescent="0.45">
      <c r="B36" s="69"/>
      <c r="G36" s="80" t="s">
        <v>75</v>
      </c>
      <c r="H36" s="92">
        <v>15504</v>
      </c>
      <c r="I36" s="8"/>
      <c r="J36" s="22"/>
      <c r="K36" s="23"/>
      <c r="L36" s="33"/>
      <c r="M36" s="28"/>
      <c r="N36" s="27"/>
      <c r="O36" s="27"/>
      <c r="P36" s="27"/>
      <c r="Q36" s="27"/>
      <c r="R36" s="27"/>
      <c r="S36" s="27"/>
      <c r="T36" s="63" t="e">
        <f t="shared" si="0"/>
        <v>#DIV/0!</v>
      </c>
    </row>
    <row r="37" spans="1:20" x14ac:dyDescent="0.45">
      <c r="B37" s="69"/>
      <c r="G37" s="34" t="s">
        <v>76</v>
      </c>
      <c r="H37" s="92">
        <v>-52.24</v>
      </c>
      <c r="I37" s="8"/>
      <c r="J37" s="22"/>
      <c r="K37" s="23"/>
      <c r="L37" s="33"/>
      <c r="M37" s="28"/>
      <c r="N37" s="27"/>
      <c r="O37" s="27"/>
      <c r="P37" s="27"/>
      <c r="Q37" s="27"/>
      <c r="R37" s="27"/>
      <c r="S37" s="27"/>
      <c r="T37" s="63" t="e">
        <f t="shared" si="0"/>
        <v>#DIV/0!</v>
      </c>
    </row>
    <row r="38" spans="1:20" x14ac:dyDescent="0.45">
      <c r="B38" s="69"/>
      <c r="G38" s="34" t="s">
        <v>77</v>
      </c>
      <c r="H38" s="93">
        <v>0</v>
      </c>
      <c r="I38" s="8"/>
      <c r="J38" s="22"/>
      <c r="K38" s="23"/>
      <c r="L38" s="23"/>
      <c r="M38" s="28"/>
      <c r="N38" s="27"/>
      <c r="O38" s="27"/>
      <c r="P38" s="27"/>
      <c r="Q38" s="27"/>
      <c r="R38" s="27"/>
      <c r="S38" s="27"/>
      <c r="T38" s="63" t="e">
        <f t="shared" si="0"/>
        <v>#DIV/0!</v>
      </c>
    </row>
    <row r="39" spans="1:20" x14ac:dyDescent="0.45">
      <c r="B39" s="69"/>
      <c r="G39" s="34" t="s">
        <v>78</v>
      </c>
      <c r="H39" s="93">
        <v>0</v>
      </c>
      <c r="I39" s="8"/>
      <c r="J39" s="22"/>
      <c r="K39" s="23"/>
      <c r="L39" s="23"/>
      <c r="M39" s="28"/>
      <c r="N39" s="27"/>
      <c r="O39" s="27"/>
      <c r="P39" s="27"/>
      <c r="Q39" s="27"/>
      <c r="R39" s="27"/>
      <c r="S39" s="27"/>
      <c r="T39" s="63" t="e">
        <f t="shared" si="0"/>
        <v>#DIV/0!</v>
      </c>
    </row>
    <row r="40" spans="1:20" x14ac:dyDescent="0.45">
      <c r="B40" s="69"/>
      <c r="G40" s="34" t="s">
        <v>79</v>
      </c>
      <c r="H40" s="93">
        <v>-4668.0600000000004</v>
      </c>
      <c r="I40" s="8"/>
      <c r="J40" s="22"/>
      <c r="K40" s="23"/>
      <c r="L40" s="23"/>
      <c r="M40" s="28"/>
      <c r="N40" s="27"/>
      <c r="O40" s="27"/>
      <c r="P40" s="27"/>
      <c r="Q40" s="27"/>
      <c r="R40" s="27"/>
      <c r="S40" s="27"/>
      <c r="T40" s="63" t="e">
        <f t="shared" si="0"/>
        <v>#DIV/0!</v>
      </c>
    </row>
    <row r="41" spans="1:20" x14ac:dyDescent="0.45">
      <c r="B41" s="69"/>
      <c r="G41" s="34" t="s">
        <v>80</v>
      </c>
      <c r="H41" s="93">
        <f>SUM(H36:H40)</f>
        <v>10783.7</v>
      </c>
      <c r="I41" s="8"/>
      <c r="J41" s="22"/>
      <c r="K41" s="23"/>
      <c r="L41" s="23"/>
      <c r="M41" s="28"/>
      <c r="N41" s="27"/>
      <c r="O41" s="27"/>
      <c r="P41" s="27"/>
      <c r="Q41" s="27"/>
      <c r="R41" s="27"/>
      <c r="S41" s="27"/>
      <c r="T41" s="63" t="e">
        <f t="shared" si="0"/>
        <v>#DIV/0!</v>
      </c>
    </row>
    <row r="42" spans="1:20" x14ac:dyDescent="0.45">
      <c r="B42" s="69"/>
      <c r="G42" s="3"/>
      <c r="H42" s="78"/>
      <c r="I42" s="8"/>
      <c r="J42" s="22"/>
      <c r="K42" s="23"/>
      <c r="L42" s="23"/>
      <c r="M42" s="28"/>
      <c r="N42" s="28"/>
      <c r="O42" s="32"/>
      <c r="P42" s="32"/>
      <c r="Q42" s="27"/>
      <c r="R42" s="27"/>
      <c r="S42" s="27"/>
      <c r="T42" s="63" t="e">
        <f t="shared" si="0"/>
        <v>#DIV/0!</v>
      </c>
    </row>
    <row r="43" spans="1:20" x14ac:dyDescent="0.45">
      <c r="B43" s="69"/>
      <c r="G43" s="3"/>
      <c r="H43" s="78"/>
      <c r="I43" s="8"/>
      <c r="J43" s="22"/>
      <c r="K43" s="23"/>
      <c r="L43" s="23"/>
      <c r="M43" s="28"/>
      <c r="N43" s="28"/>
      <c r="O43" s="27"/>
      <c r="P43" s="27"/>
      <c r="Q43" s="27"/>
      <c r="R43" s="27"/>
      <c r="S43" s="27"/>
      <c r="T43" s="63" t="e">
        <f t="shared" si="0"/>
        <v>#DIV/0!</v>
      </c>
    </row>
    <row r="44" spans="1:20" x14ac:dyDescent="0.45">
      <c r="B44" s="69"/>
      <c r="G44" s="3"/>
      <c r="H44" s="78"/>
      <c r="I44" s="8"/>
      <c r="J44" s="22"/>
      <c r="K44" s="23"/>
      <c r="L44" s="23"/>
      <c r="M44" s="28"/>
      <c r="N44" s="28"/>
      <c r="O44" s="32"/>
      <c r="P44" s="32"/>
      <c r="Q44" s="27"/>
      <c r="R44" s="27"/>
      <c r="S44" s="27"/>
      <c r="T44" s="63" t="e">
        <f t="shared" si="0"/>
        <v>#DIV/0!</v>
      </c>
    </row>
    <row r="45" spans="1:20" ht="18" x14ac:dyDescent="0.45">
      <c r="B45" s="79" t="s">
        <v>81</v>
      </c>
      <c r="C45" s="42" t="s">
        <v>63</v>
      </c>
      <c r="D45" s="42" t="s">
        <v>64</v>
      </c>
      <c r="E45" s="42" t="s">
        <v>82</v>
      </c>
      <c r="F45" s="42" t="s">
        <v>83</v>
      </c>
      <c r="G45" s="122" t="s">
        <v>84</v>
      </c>
      <c r="H45" s="123"/>
      <c r="I45" s="8"/>
      <c r="J45" s="22"/>
      <c r="K45" s="23"/>
      <c r="L45" s="23"/>
      <c r="M45" s="28"/>
      <c r="N45" s="28"/>
      <c r="O45" s="27"/>
      <c r="P45" s="27"/>
      <c r="Q45" s="27"/>
      <c r="R45" s="27"/>
      <c r="S45" s="27"/>
      <c r="T45" s="63" t="e">
        <f t="shared" si="0"/>
        <v>#DIV/0!</v>
      </c>
    </row>
    <row r="46" spans="1:20" x14ac:dyDescent="0.45">
      <c r="A46" t="s">
        <v>85</v>
      </c>
      <c r="B46" s="76" t="s">
        <v>86</v>
      </c>
      <c r="C46" s="89">
        <v>9</v>
      </c>
      <c r="D46" s="89">
        <v>10</v>
      </c>
      <c r="E46" s="89">
        <v>10</v>
      </c>
      <c r="F46" s="89">
        <v>10</v>
      </c>
      <c r="G46" s="88" t="s">
        <v>87</v>
      </c>
      <c r="H46" s="91">
        <v>0</v>
      </c>
      <c r="I46" s="8"/>
      <c r="J46" s="22"/>
      <c r="K46" s="23"/>
      <c r="L46" s="23"/>
      <c r="M46" s="28"/>
      <c r="N46" s="28"/>
      <c r="O46" s="32"/>
      <c r="P46" s="32"/>
      <c r="Q46" s="27"/>
      <c r="R46" s="27"/>
      <c r="S46" s="27"/>
      <c r="T46" s="63" t="e">
        <f t="shared" si="0"/>
        <v>#DIV/0!</v>
      </c>
    </row>
    <row r="47" spans="1:20" x14ac:dyDescent="0.45">
      <c r="B47" s="76" t="s">
        <v>88</v>
      </c>
      <c r="C47" s="89">
        <v>3</v>
      </c>
      <c r="D47" s="89">
        <v>0</v>
      </c>
      <c r="E47" s="89">
        <v>2</v>
      </c>
      <c r="F47" s="89">
        <v>3</v>
      </c>
      <c r="G47" s="88" t="s">
        <v>89</v>
      </c>
      <c r="H47" s="91">
        <v>0</v>
      </c>
      <c r="I47" s="8"/>
      <c r="J47" s="22"/>
      <c r="K47" s="23"/>
      <c r="L47" s="23"/>
      <c r="M47" s="28"/>
      <c r="N47" s="28"/>
      <c r="O47" s="27"/>
      <c r="P47" s="27"/>
      <c r="Q47" s="27"/>
      <c r="R47" s="27"/>
      <c r="S47" s="27"/>
      <c r="T47" s="63" t="e">
        <f t="shared" si="0"/>
        <v>#DIV/0!</v>
      </c>
    </row>
    <row r="48" spans="1:20" ht="14.25" customHeight="1" x14ac:dyDescent="0.45">
      <c r="B48" s="76"/>
      <c r="C48" s="20"/>
      <c r="D48" s="20"/>
      <c r="E48" s="20"/>
      <c r="F48" s="20"/>
      <c r="G48" s="88" t="s">
        <v>90</v>
      </c>
      <c r="H48" s="91">
        <v>0</v>
      </c>
      <c r="I48" s="8"/>
      <c r="J48" s="22"/>
      <c r="K48" s="23"/>
      <c r="L48" s="23"/>
      <c r="M48" s="28"/>
      <c r="N48" s="27"/>
      <c r="O48" s="27"/>
      <c r="P48" s="27"/>
      <c r="Q48" s="27"/>
      <c r="R48" s="27"/>
      <c r="S48" s="27"/>
      <c r="T48" s="63" t="e">
        <f t="shared" si="0"/>
        <v>#DIV/0!</v>
      </c>
    </row>
    <row r="49" spans="2:20" ht="14.25" customHeight="1" thickBot="1" x14ac:dyDescent="0.5">
      <c r="B49" s="85" t="s">
        <v>91</v>
      </c>
      <c r="C49" s="87"/>
      <c r="D49" s="86"/>
      <c r="E49" s="86"/>
      <c r="F49" s="86"/>
      <c r="G49" s="86"/>
      <c r="H49" s="105"/>
      <c r="I49" s="8"/>
      <c r="J49" s="22"/>
      <c r="K49" s="23"/>
      <c r="L49" s="23"/>
      <c r="M49" s="28"/>
      <c r="N49" s="27"/>
      <c r="O49" s="27"/>
      <c r="P49" s="27"/>
      <c r="Q49" s="27"/>
      <c r="R49" s="27"/>
      <c r="S49" s="27"/>
      <c r="T49" s="63" t="e">
        <f t="shared" si="0"/>
        <v>#DIV/0!</v>
      </c>
    </row>
    <row r="50" spans="2:20" x14ac:dyDescent="0.45">
      <c r="B50" s="64"/>
      <c r="C50" s="64"/>
      <c r="D50" s="65"/>
      <c r="E50" s="65"/>
      <c r="F50" s="65"/>
      <c r="G50" s="65"/>
      <c r="H50" s="65"/>
      <c r="J50" s="22"/>
      <c r="K50" s="23"/>
      <c r="L50" s="23"/>
      <c r="M50" s="28"/>
      <c r="N50" s="27"/>
      <c r="O50" s="27"/>
      <c r="P50" s="27"/>
      <c r="Q50" s="27"/>
      <c r="R50" s="27"/>
      <c r="S50" s="27"/>
      <c r="T50" s="63" t="e">
        <f t="shared" si="0"/>
        <v>#DIV/0!</v>
      </c>
    </row>
    <row r="51" spans="2:20" x14ac:dyDescent="0.45">
      <c r="I51" s="8"/>
      <c r="J51" s="22"/>
      <c r="K51" s="23"/>
      <c r="L51" s="23"/>
      <c r="M51" s="28"/>
      <c r="N51" s="28"/>
      <c r="O51" s="27"/>
      <c r="P51" s="32"/>
      <c r="Q51" s="27"/>
      <c r="R51" s="27"/>
      <c r="S51" s="27"/>
      <c r="T51" s="63" t="e">
        <f t="shared" si="0"/>
        <v>#DIV/0!</v>
      </c>
    </row>
    <row r="52" spans="2:20" x14ac:dyDescent="0.45">
      <c r="I52" s="8"/>
      <c r="J52" s="22"/>
      <c r="K52" s="23"/>
      <c r="L52" s="23"/>
      <c r="M52" s="28"/>
      <c r="N52" s="28"/>
      <c r="O52" s="27"/>
      <c r="P52" s="27"/>
      <c r="Q52" s="27"/>
      <c r="R52" s="27"/>
      <c r="S52" s="27"/>
      <c r="T52" s="63" t="e">
        <f t="shared" si="0"/>
        <v>#DIV/0!</v>
      </c>
    </row>
    <row r="53" spans="2:20" ht="18" x14ac:dyDescent="0.45">
      <c r="B53" s="94" t="s">
        <v>92</v>
      </c>
      <c r="C53" s="95" t="s">
        <v>93</v>
      </c>
      <c r="D53" s="96" t="s">
        <v>94</v>
      </c>
      <c r="I53" s="8"/>
      <c r="J53" s="22"/>
      <c r="K53" s="23"/>
      <c r="L53" s="23"/>
      <c r="M53" s="28"/>
      <c r="N53" s="27"/>
      <c r="O53" s="27"/>
      <c r="P53" s="27"/>
      <c r="Q53" s="27"/>
      <c r="R53" s="27"/>
      <c r="S53" s="27"/>
      <c r="T53" s="63" t="e">
        <f t="shared" si="0"/>
        <v>#DIV/0!</v>
      </c>
    </row>
    <row r="54" spans="2:20" x14ac:dyDescent="0.45">
      <c r="B54" s="97" t="s">
        <v>95</v>
      </c>
      <c r="C54" s="98">
        <v>105531.8</v>
      </c>
      <c r="D54" s="98">
        <v>130335.98</v>
      </c>
      <c r="I54" s="8"/>
      <c r="J54" s="22"/>
      <c r="K54" s="23"/>
      <c r="L54" s="23"/>
      <c r="M54" s="28"/>
      <c r="N54" s="28"/>
      <c r="O54" s="27"/>
      <c r="P54" s="27"/>
      <c r="Q54" s="27"/>
      <c r="R54" s="27"/>
      <c r="S54" s="27"/>
      <c r="T54" s="63" t="e">
        <f t="shared" si="0"/>
        <v>#DIV/0!</v>
      </c>
    </row>
    <row r="55" spans="2:20" x14ac:dyDescent="0.45">
      <c r="B55" s="97" t="s">
        <v>96</v>
      </c>
      <c r="C55" s="98">
        <v>16850.96</v>
      </c>
      <c r="D55" s="98">
        <v>9875.01</v>
      </c>
      <c r="I55" s="8"/>
      <c r="J55" s="22"/>
      <c r="K55" s="23"/>
      <c r="L55" s="23"/>
      <c r="M55" s="28"/>
      <c r="N55" s="28"/>
      <c r="O55" s="27"/>
      <c r="P55" s="27"/>
      <c r="Q55" s="27"/>
      <c r="R55" s="27"/>
      <c r="S55" s="27"/>
      <c r="T55" s="63" t="e">
        <f t="shared" si="0"/>
        <v>#DIV/0!</v>
      </c>
    </row>
    <row r="56" spans="2:20" x14ac:dyDescent="0.45">
      <c r="B56" s="99" t="s">
        <v>56</v>
      </c>
      <c r="C56" s="100">
        <f>SUM(C54:C55)</f>
        <v>122382.76000000001</v>
      </c>
      <c r="D56" s="100">
        <f>SUM(D54:D55)</f>
        <v>140210.99</v>
      </c>
      <c r="I56" s="8"/>
      <c r="J56" s="22"/>
      <c r="K56" s="23"/>
      <c r="L56" s="23"/>
      <c r="M56" s="28"/>
      <c r="N56" s="27"/>
      <c r="O56" s="27"/>
      <c r="P56" s="27"/>
      <c r="Q56" s="27"/>
      <c r="R56" s="27"/>
      <c r="S56" s="27"/>
      <c r="T56" s="63" t="e">
        <f t="shared" si="0"/>
        <v>#DIV/0!</v>
      </c>
    </row>
    <row r="57" spans="2:20" x14ac:dyDescent="0.45">
      <c r="B57" s="97" t="s">
        <v>57</v>
      </c>
      <c r="C57" s="98">
        <v>29359.33</v>
      </c>
      <c r="D57" s="98">
        <v>77163.73</v>
      </c>
      <c r="I57" s="8"/>
      <c r="J57" s="22"/>
      <c r="K57" s="23"/>
      <c r="L57" s="23"/>
      <c r="M57" s="28"/>
      <c r="N57" s="27"/>
      <c r="O57" s="27"/>
      <c r="P57" s="27"/>
      <c r="Q57" s="27"/>
      <c r="R57" s="27"/>
      <c r="S57" s="27"/>
      <c r="T57" s="63" t="e">
        <f t="shared" si="0"/>
        <v>#DIV/0!</v>
      </c>
    </row>
    <row r="58" spans="2:20" x14ac:dyDescent="0.45">
      <c r="B58" s="99" t="s">
        <v>97</v>
      </c>
      <c r="C58" s="100">
        <f>C56-C57</f>
        <v>93023.430000000008</v>
      </c>
      <c r="D58" s="100">
        <f>D56-D57</f>
        <v>63047.259999999995</v>
      </c>
      <c r="I58" s="8"/>
      <c r="J58" s="22"/>
      <c r="K58" s="23"/>
      <c r="L58" s="23"/>
      <c r="M58" s="28"/>
      <c r="N58" s="27"/>
      <c r="O58" s="27"/>
      <c r="P58" s="27"/>
      <c r="Q58" s="27"/>
      <c r="R58" s="27"/>
      <c r="S58" s="27"/>
      <c r="T58" s="63" t="e">
        <f t="shared" si="0"/>
        <v>#DIV/0!</v>
      </c>
    </row>
    <row r="59" spans="2:20" x14ac:dyDescent="0.45">
      <c r="B59" s="97" t="s">
        <v>98</v>
      </c>
      <c r="C59" s="98">
        <v>4908.8</v>
      </c>
      <c r="D59" s="101">
        <v>1408.34</v>
      </c>
      <c r="I59" s="8"/>
      <c r="J59" s="22"/>
      <c r="K59" s="23"/>
      <c r="L59" s="23"/>
      <c r="M59" s="28"/>
      <c r="N59" s="28"/>
      <c r="O59" s="32"/>
      <c r="P59" s="32"/>
      <c r="Q59" s="27"/>
      <c r="R59" s="27"/>
      <c r="S59" s="27"/>
      <c r="T59" s="63" t="e">
        <f t="shared" si="0"/>
        <v>#DIV/0!</v>
      </c>
    </row>
    <row r="60" spans="2:20" x14ac:dyDescent="0.45">
      <c r="B60" s="102" t="s">
        <v>99</v>
      </c>
      <c r="C60" s="103">
        <f>C58-C59</f>
        <v>88114.63</v>
      </c>
      <c r="D60" s="103">
        <f>D58-D59</f>
        <v>61638.92</v>
      </c>
      <c r="I60" s="8"/>
      <c r="J60" s="22"/>
      <c r="K60" s="23"/>
      <c r="L60" s="23"/>
      <c r="M60" s="28"/>
      <c r="N60" s="28"/>
      <c r="O60" s="27"/>
      <c r="P60" s="27"/>
      <c r="Q60" s="27"/>
      <c r="R60" s="27"/>
      <c r="S60" s="27"/>
      <c r="T60" s="63" t="e">
        <f t="shared" si="0"/>
        <v>#DIV/0!</v>
      </c>
    </row>
    <row r="61" spans="2:20" x14ac:dyDescent="0.45">
      <c r="I61" s="8"/>
      <c r="J61" s="22"/>
      <c r="K61" s="23"/>
      <c r="L61" s="23"/>
      <c r="M61" s="28"/>
      <c r="N61" s="28"/>
      <c r="O61" s="27"/>
      <c r="P61" s="27"/>
      <c r="Q61" s="27"/>
      <c r="R61" s="27"/>
      <c r="S61" s="27"/>
      <c r="T61" s="63" t="e">
        <f t="shared" si="0"/>
        <v>#DIV/0!</v>
      </c>
    </row>
    <row r="62" spans="2:20" x14ac:dyDescent="0.45">
      <c r="I62" s="8"/>
      <c r="J62" s="22"/>
      <c r="K62" s="23"/>
      <c r="L62" s="23"/>
      <c r="M62" s="28"/>
      <c r="N62" s="28"/>
      <c r="O62" s="27"/>
      <c r="P62" s="27"/>
      <c r="Q62" s="27"/>
      <c r="R62" s="27"/>
      <c r="S62" s="27"/>
      <c r="T62" s="63" t="e">
        <f t="shared" si="0"/>
        <v>#DIV/0!</v>
      </c>
    </row>
    <row r="63" spans="2:20" x14ac:dyDescent="0.45">
      <c r="I63" s="8"/>
      <c r="J63" s="22"/>
      <c r="K63" s="23"/>
      <c r="L63" s="23"/>
      <c r="M63" s="28"/>
      <c r="N63" s="27"/>
      <c r="O63" s="27"/>
      <c r="P63" s="27"/>
      <c r="Q63" s="27"/>
      <c r="R63" s="27"/>
      <c r="S63" s="27"/>
      <c r="T63" s="63" t="e">
        <f t="shared" si="0"/>
        <v>#DIV/0!</v>
      </c>
    </row>
    <row r="64" spans="2:20" x14ac:dyDescent="0.45">
      <c r="G64" s="104"/>
      <c r="I64" s="8"/>
      <c r="J64" s="22"/>
      <c r="K64" s="23"/>
      <c r="L64" s="23"/>
      <c r="M64" s="28"/>
      <c r="N64" s="28"/>
      <c r="O64" s="32"/>
      <c r="P64" s="32"/>
      <c r="Q64" s="27"/>
      <c r="R64" s="27"/>
      <c r="S64" s="27"/>
      <c r="T64" s="63" t="e">
        <f t="shared" si="0"/>
        <v>#DIV/0!</v>
      </c>
    </row>
    <row r="65" spans="9:20" x14ac:dyDescent="0.45">
      <c r="I65" s="8"/>
      <c r="J65" s="22"/>
      <c r="K65" s="23"/>
      <c r="L65" s="23"/>
      <c r="M65" s="28"/>
      <c r="N65" s="28"/>
      <c r="O65" s="27"/>
      <c r="P65" s="27"/>
      <c r="Q65" s="27"/>
      <c r="R65" s="27"/>
      <c r="S65" s="27"/>
      <c r="T65" s="63" t="e">
        <f t="shared" si="0"/>
        <v>#DIV/0!</v>
      </c>
    </row>
    <row r="66" spans="9:20" x14ac:dyDescent="0.45">
      <c r="I66" s="8" t="str">
        <f t="shared" ref="I66:I109" si="2">IF(H61=0,"",INT(H61))</f>
        <v/>
      </c>
      <c r="J66" s="22"/>
      <c r="K66" s="23"/>
      <c r="L66" s="23"/>
      <c r="M66" s="28"/>
      <c r="N66" s="28"/>
      <c r="O66" s="32"/>
      <c r="P66" s="32"/>
      <c r="Q66" s="27"/>
      <c r="R66" s="27"/>
      <c r="S66" s="27"/>
      <c r="T66" s="63" t="e">
        <f t="shared" si="0"/>
        <v>#DIV/0!</v>
      </c>
    </row>
    <row r="67" spans="9:20" x14ac:dyDescent="0.45">
      <c r="I67" s="8" t="str">
        <f t="shared" si="2"/>
        <v/>
      </c>
      <c r="J67" s="22"/>
      <c r="K67" s="23"/>
      <c r="L67" s="23"/>
      <c r="M67" s="28"/>
      <c r="N67" s="28"/>
      <c r="O67" s="27"/>
      <c r="P67" s="27"/>
      <c r="Q67" s="27"/>
      <c r="R67" s="27"/>
      <c r="S67" s="27"/>
      <c r="T67" s="63" t="e">
        <f t="shared" ref="T67:T106" si="3">(S67-R67)/S67</f>
        <v>#DIV/0!</v>
      </c>
    </row>
    <row r="68" spans="9:20" x14ac:dyDescent="0.45">
      <c r="I68" s="8" t="str">
        <f t="shared" si="2"/>
        <v/>
      </c>
      <c r="J68" s="22"/>
      <c r="K68" s="23"/>
      <c r="L68" s="23"/>
      <c r="M68" s="28"/>
      <c r="N68" s="27"/>
      <c r="O68" s="27"/>
      <c r="P68" s="27"/>
      <c r="Q68" s="27"/>
      <c r="R68" s="27"/>
      <c r="S68" s="27"/>
      <c r="T68" s="63" t="e">
        <f t="shared" si="3"/>
        <v>#DIV/0!</v>
      </c>
    </row>
    <row r="69" spans="9:20" x14ac:dyDescent="0.45">
      <c r="I69" s="8" t="str">
        <f t="shared" si="2"/>
        <v/>
      </c>
      <c r="J69" s="22"/>
      <c r="K69" s="23"/>
      <c r="L69" s="23"/>
      <c r="M69" s="23"/>
      <c r="N69" s="27"/>
      <c r="O69" s="27"/>
      <c r="P69" s="27"/>
      <c r="Q69" s="27"/>
      <c r="R69" s="27"/>
      <c r="S69" s="27"/>
      <c r="T69" s="63" t="e">
        <f t="shared" si="3"/>
        <v>#DIV/0!</v>
      </c>
    </row>
    <row r="70" spans="9:20" x14ac:dyDescent="0.45">
      <c r="I70" s="8" t="str">
        <f t="shared" si="2"/>
        <v/>
      </c>
      <c r="J70" s="22"/>
      <c r="K70" s="23"/>
      <c r="L70" s="23"/>
      <c r="M70" s="23"/>
      <c r="N70" s="28"/>
      <c r="O70" s="32"/>
      <c r="P70" s="32"/>
      <c r="Q70" s="27"/>
      <c r="R70" s="27"/>
      <c r="S70" s="27"/>
      <c r="T70" s="63" t="e">
        <f t="shared" si="3"/>
        <v>#DIV/0!</v>
      </c>
    </row>
    <row r="71" spans="9:20" x14ac:dyDescent="0.45">
      <c r="I71" s="8" t="str">
        <f t="shared" si="2"/>
        <v/>
      </c>
      <c r="J71" s="22"/>
      <c r="K71" s="23"/>
      <c r="L71" s="23"/>
      <c r="M71" s="23"/>
      <c r="N71" s="28"/>
      <c r="O71" s="27"/>
      <c r="P71" s="27"/>
      <c r="Q71" s="27"/>
      <c r="R71" s="27"/>
      <c r="S71" s="27"/>
      <c r="T71" s="63" t="e">
        <f t="shared" si="3"/>
        <v>#DIV/0!</v>
      </c>
    </row>
    <row r="72" spans="9:20" x14ac:dyDescent="0.45">
      <c r="I72" s="8" t="str">
        <f t="shared" si="2"/>
        <v/>
      </c>
      <c r="J72" s="22"/>
      <c r="K72" s="23"/>
      <c r="L72" s="23"/>
      <c r="M72" s="23"/>
      <c r="N72" s="27"/>
      <c r="O72" s="27"/>
      <c r="P72" s="27"/>
      <c r="Q72" s="27"/>
      <c r="R72" s="27"/>
      <c r="S72" s="27"/>
      <c r="T72" s="63" t="e">
        <f t="shared" si="3"/>
        <v>#DIV/0!</v>
      </c>
    </row>
    <row r="73" spans="9:20" x14ac:dyDescent="0.45">
      <c r="I73" s="8" t="str">
        <f t="shared" si="2"/>
        <v/>
      </c>
      <c r="J73" s="22"/>
      <c r="K73" s="23"/>
      <c r="L73" s="23"/>
      <c r="M73" s="23"/>
      <c r="N73" s="27"/>
      <c r="O73" s="27"/>
      <c r="P73" s="27"/>
      <c r="Q73" s="27"/>
      <c r="R73" s="27"/>
      <c r="S73" s="27"/>
      <c r="T73" s="63" t="e">
        <f t="shared" si="3"/>
        <v>#DIV/0!</v>
      </c>
    </row>
    <row r="74" spans="9:20" x14ac:dyDescent="0.45">
      <c r="I74" s="8" t="str">
        <f t="shared" si="2"/>
        <v/>
      </c>
      <c r="J74" s="22"/>
      <c r="K74" s="23"/>
      <c r="L74" s="23"/>
      <c r="M74" s="23"/>
      <c r="N74" s="27"/>
      <c r="O74" s="27"/>
      <c r="P74" s="27"/>
      <c r="Q74" s="27"/>
      <c r="R74" s="27"/>
      <c r="S74" s="27"/>
      <c r="T74" s="63" t="e">
        <f t="shared" si="3"/>
        <v>#DIV/0!</v>
      </c>
    </row>
    <row r="75" spans="9:20" x14ac:dyDescent="0.45">
      <c r="I75" s="8" t="str">
        <f t="shared" si="2"/>
        <v/>
      </c>
      <c r="J75" s="22"/>
      <c r="K75" s="23"/>
      <c r="L75" s="23"/>
      <c r="M75" s="23"/>
      <c r="N75" s="27"/>
      <c r="O75" s="27"/>
      <c r="P75" s="27"/>
      <c r="Q75" s="27"/>
      <c r="R75" s="27"/>
      <c r="S75" s="27"/>
      <c r="T75" s="63" t="e">
        <f t="shared" si="3"/>
        <v>#DIV/0!</v>
      </c>
    </row>
    <row r="76" spans="9:20" x14ac:dyDescent="0.45">
      <c r="I76" s="8" t="str">
        <f t="shared" si="2"/>
        <v/>
      </c>
      <c r="J76" s="22"/>
      <c r="K76" s="23"/>
      <c r="L76" s="23"/>
      <c r="M76" s="23"/>
      <c r="N76" s="27"/>
      <c r="O76" s="27"/>
      <c r="P76" s="27"/>
      <c r="Q76" s="27"/>
      <c r="R76" s="27"/>
      <c r="S76" s="27"/>
      <c r="T76" s="63" t="e">
        <f t="shared" si="3"/>
        <v>#DIV/0!</v>
      </c>
    </row>
    <row r="77" spans="9:20" x14ac:dyDescent="0.45">
      <c r="I77" s="8" t="str">
        <f t="shared" si="2"/>
        <v/>
      </c>
      <c r="J77" s="22"/>
      <c r="K77" s="23"/>
      <c r="L77" s="23"/>
      <c r="M77" s="23"/>
      <c r="N77" s="27"/>
      <c r="O77" s="27"/>
      <c r="P77" s="27"/>
      <c r="Q77" s="27"/>
      <c r="R77" s="27"/>
      <c r="S77" s="27"/>
      <c r="T77" s="63" t="e">
        <f t="shared" si="3"/>
        <v>#DIV/0!</v>
      </c>
    </row>
    <row r="78" spans="9:20" x14ac:dyDescent="0.45">
      <c r="I78" s="8" t="str">
        <f t="shared" si="2"/>
        <v/>
      </c>
      <c r="J78" s="22"/>
      <c r="K78" s="23"/>
      <c r="L78" s="23"/>
      <c r="M78" s="23"/>
      <c r="N78" s="26"/>
      <c r="O78" s="26"/>
      <c r="P78" s="26"/>
      <c r="Q78" s="26"/>
      <c r="R78" s="26"/>
      <c r="S78" s="26"/>
      <c r="T78" s="63" t="e">
        <f t="shared" si="3"/>
        <v>#DIV/0!</v>
      </c>
    </row>
    <row r="79" spans="9:20" x14ac:dyDescent="0.45">
      <c r="I79" s="8" t="str">
        <f t="shared" si="2"/>
        <v/>
      </c>
      <c r="J79" s="22"/>
      <c r="K79" s="23"/>
      <c r="L79" s="23"/>
      <c r="M79" s="23"/>
      <c r="N79" s="26"/>
      <c r="O79" s="26"/>
      <c r="P79" s="26"/>
      <c r="Q79" s="26"/>
      <c r="R79" s="26"/>
      <c r="S79" s="26"/>
      <c r="T79" s="63" t="e">
        <f t="shared" si="3"/>
        <v>#DIV/0!</v>
      </c>
    </row>
    <row r="80" spans="9:20" x14ac:dyDescent="0.45">
      <c r="I80" s="8" t="str">
        <f t="shared" si="2"/>
        <v/>
      </c>
      <c r="J80" s="22"/>
      <c r="K80" s="23"/>
      <c r="L80" s="23"/>
      <c r="M80" s="23"/>
      <c r="N80" s="26"/>
      <c r="O80" s="26"/>
      <c r="P80" s="26"/>
      <c r="Q80" s="26"/>
      <c r="R80" s="26"/>
      <c r="S80" s="26"/>
      <c r="T80" s="63" t="e">
        <f t="shared" si="3"/>
        <v>#DIV/0!</v>
      </c>
    </row>
    <row r="81" spans="9:20" x14ac:dyDescent="0.45">
      <c r="I81" s="8" t="str">
        <f t="shared" si="2"/>
        <v/>
      </c>
      <c r="J81" s="22"/>
      <c r="K81" s="23"/>
      <c r="L81" s="23"/>
      <c r="M81" s="23"/>
      <c r="N81" s="26"/>
      <c r="O81" s="26"/>
      <c r="P81" s="26"/>
      <c r="Q81" s="26"/>
      <c r="R81" s="26"/>
      <c r="S81" s="26"/>
      <c r="T81" s="63" t="e">
        <f t="shared" si="3"/>
        <v>#DIV/0!</v>
      </c>
    </row>
    <row r="82" spans="9:20" x14ac:dyDescent="0.45">
      <c r="I82" s="8" t="str">
        <f t="shared" si="2"/>
        <v/>
      </c>
      <c r="J82" s="22"/>
      <c r="K82" s="23"/>
      <c r="L82" s="23"/>
      <c r="M82" s="23"/>
      <c r="N82" s="26"/>
      <c r="O82" s="26"/>
      <c r="P82" s="26"/>
      <c r="Q82" s="26"/>
      <c r="R82" s="26"/>
      <c r="S82" s="26"/>
      <c r="T82" s="63" t="e">
        <f t="shared" si="3"/>
        <v>#DIV/0!</v>
      </c>
    </row>
    <row r="83" spans="9:20" x14ac:dyDescent="0.45">
      <c r="I83" s="8" t="str">
        <f t="shared" si="2"/>
        <v/>
      </c>
      <c r="J83" s="22"/>
      <c r="K83" s="23"/>
      <c r="L83" s="23"/>
      <c r="M83" s="23"/>
      <c r="N83" s="26"/>
      <c r="O83" s="26"/>
      <c r="P83" s="26"/>
      <c r="Q83" s="26"/>
      <c r="R83" s="26"/>
      <c r="S83" s="26"/>
      <c r="T83" s="63" t="e">
        <f t="shared" si="3"/>
        <v>#DIV/0!</v>
      </c>
    </row>
    <row r="84" spans="9:20" x14ac:dyDescent="0.45">
      <c r="I84" s="8" t="str">
        <f t="shared" si="2"/>
        <v/>
      </c>
      <c r="J84" s="22"/>
      <c r="K84" s="23"/>
      <c r="L84" s="23"/>
      <c r="M84" s="23"/>
      <c r="N84" s="81"/>
      <c r="O84" s="82"/>
      <c r="P84" s="82"/>
      <c r="Q84" s="26"/>
      <c r="R84" s="26"/>
      <c r="S84" s="26"/>
      <c r="T84" s="63" t="e">
        <f t="shared" si="3"/>
        <v>#DIV/0!</v>
      </c>
    </row>
    <row r="85" spans="9:20" x14ac:dyDescent="0.45">
      <c r="I85" s="8" t="str">
        <f t="shared" si="2"/>
        <v/>
      </c>
      <c r="J85" s="22"/>
      <c r="K85" s="23"/>
      <c r="L85" s="23"/>
      <c r="M85" s="23"/>
      <c r="N85" s="81"/>
      <c r="O85" s="26"/>
      <c r="P85" s="26"/>
      <c r="Q85" s="26"/>
      <c r="R85" s="26"/>
      <c r="S85" s="26"/>
      <c r="T85" s="63" t="e">
        <f t="shared" si="3"/>
        <v>#DIV/0!</v>
      </c>
    </row>
    <row r="86" spans="9:20" x14ac:dyDescent="0.45">
      <c r="I86" s="8" t="str">
        <f t="shared" si="2"/>
        <v/>
      </c>
      <c r="J86" s="22"/>
      <c r="K86" s="23"/>
      <c r="L86" s="23"/>
      <c r="M86" s="23"/>
      <c r="N86" s="81"/>
      <c r="O86" s="26"/>
      <c r="P86" s="82"/>
      <c r="Q86" s="26"/>
      <c r="R86" s="26"/>
      <c r="S86" s="26"/>
      <c r="T86" s="63" t="e">
        <f t="shared" si="3"/>
        <v>#DIV/0!</v>
      </c>
    </row>
    <row r="87" spans="9:20" x14ac:dyDescent="0.45">
      <c r="I87" s="8" t="str">
        <f t="shared" si="2"/>
        <v/>
      </c>
      <c r="J87" s="22"/>
      <c r="K87" s="23"/>
      <c r="L87" s="23"/>
      <c r="M87" s="23"/>
      <c r="N87" s="81"/>
      <c r="O87" s="26"/>
      <c r="P87" s="26"/>
      <c r="Q87" s="26"/>
      <c r="R87" s="26"/>
      <c r="S87" s="26"/>
      <c r="T87" s="63" t="e">
        <f t="shared" si="3"/>
        <v>#DIV/0!</v>
      </c>
    </row>
    <row r="88" spans="9:20" x14ac:dyDescent="0.45">
      <c r="I88" s="8" t="str">
        <f t="shared" si="2"/>
        <v/>
      </c>
      <c r="J88" s="22"/>
      <c r="K88" s="23"/>
      <c r="L88" s="23"/>
      <c r="M88" s="23"/>
      <c r="N88" s="26"/>
      <c r="O88" s="26"/>
      <c r="P88" s="26"/>
      <c r="Q88" s="26"/>
      <c r="R88" s="26"/>
      <c r="S88" s="26"/>
      <c r="T88" s="63" t="e">
        <f t="shared" si="3"/>
        <v>#DIV/0!</v>
      </c>
    </row>
    <row r="89" spans="9:20" x14ac:dyDescent="0.45">
      <c r="I89" s="8" t="str">
        <f t="shared" si="2"/>
        <v/>
      </c>
      <c r="J89" s="22"/>
      <c r="K89" s="23"/>
      <c r="L89" s="23"/>
      <c r="M89" s="23"/>
      <c r="N89" s="26"/>
      <c r="O89" s="26"/>
      <c r="P89" s="26"/>
      <c r="Q89" s="26"/>
      <c r="R89" s="26"/>
      <c r="S89" s="26"/>
      <c r="T89" s="63" t="e">
        <f t="shared" si="3"/>
        <v>#DIV/0!</v>
      </c>
    </row>
    <row r="90" spans="9:20" x14ac:dyDescent="0.45">
      <c r="I90" s="8" t="str">
        <f t="shared" si="2"/>
        <v/>
      </c>
      <c r="J90" s="22"/>
      <c r="K90" s="23"/>
      <c r="L90" s="23"/>
      <c r="M90" s="23"/>
      <c r="N90" s="26"/>
      <c r="O90" s="26"/>
      <c r="P90" s="26"/>
      <c r="Q90" s="26"/>
      <c r="R90" s="26"/>
      <c r="S90" s="26"/>
      <c r="T90" s="63" t="e">
        <f t="shared" si="3"/>
        <v>#DIV/0!</v>
      </c>
    </row>
    <row r="91" spans="9:20" x14ac:dyDescent="0.45">
      <c r="I91" s="8" t="str">
        <f t="shared" si="2"/>
        <v/>
      </c>
      <c r="J91" s="22"/>
      <c r="K91" s="23"/>
      <c r="L91" s="23"/>
      <c r="M91" s="23"/>
      <c r="N91" s="26"/>
      <c r="O91" s="26"/>
      <c r="P91" s="26"/>
      <c r="Q91" s="26"/>
      <c r="R91" s="26"/>
      <c r="S91" s="26"/>
      <c r="T91" s="63" t="e">
        <f t="shared" si="3"/>
        <v>#DIV/0!</v>
      </c>
    </row>
    <row r="92" spans="9:20" x14ac:dyDescent="0.45">
      <c r="I92" s="8" t="str">
        <f t="shared" si="2"/>
        <v/>
      </c>
      <c r="J92" s="22"/>
      <c r="K92" s="23"/>
      <c r="L92" s="23"/>
      <c r="M92" s="23"/>
      <c r="N92" s="26"/>
      <c r="O92" s="26"/>
      <c r="P92" s="26"/>
      <c r="Q92" s="26"/>
      <c r="R92" s="26"/>
      <c r="S92" s="26"/>
      <c r="T92" s="63" t="e">
        <f t="shared" si="3"/>
        <v>#DIV/0!</v>
      </c>
    </row>
    <row r="93" spans="9:20" x14ac:dyDescent="0.45">
      <c r="I93" s="8" t="str">
        <f t="shared" si="2"/>
        <v/>
      </c>
      <c r="J93" s="22"/>
      <c r="K93" s="23"/>
      <c r="L93" s="23"/>
      <c r="M93" s="23"/>
      <c r="N93" s="81">
        <v>45817</v>
      </c>
      <c r="O93" s="26"/>
      <c r="P93" s="26"/>
      <c r="Q93" s="26"/>
      <c r="R93" s="26">
        <v>6</v>
      </c>
      <c r="S93" s="26">
        <v>7</v>
      </c>
      <c r="T93" s="63">
        <f t="shared" si="3"/>
        <v>0.14285714285714285</v>
      </c>
    </row>
    <row r="94" spans="9:20" x14ac:dyDescent="0.45">
      <c r="I94" s="8" t="str">
        <f t="shared" si="2"/>
        <v/>
      </c>
      <c r="J94" s="22"/>
      <c r="K94" s="23"/>
      <c r="L94" s="23"/>
      <c r="M94" s="23"/>
      <c r="N94" s="81">
        <v>45847</v>
      </c>
      <c r="O94" s="26"/>
      <c r="P94" s="26"/>
      <c r="Q94" s="26"/>
      <c r="R94" s="26"/>
      <c r="S94" s="26"/>
      <c r="T94" s="63" t="e">
        <f t="shared" si="3"/>
        <v>#DIV/0!</v>
      </c>
    </row>
    <row r="95" spans="9:20" x14ac:dyDescent="0.45">
      <c r="I95" s="8" t="str">
        <f t="shared" si="2"/>
        <v/>
      </c>
      <c r="J95" s="22"/>
      <c r="K95" s="23"/>
      <c r="L95" s="23"/>
      <c r="M95" s="23"/>
      <c r="N95" s="26"/>
      <c r="O95" s="26"/>
      <c r="P95" s="26"/>
      <c r="Q95" s="26"/>
      <c r="R95" s="26"/>
      <c r="S95" s="26"/>
      <c r="T95" s="63" t="e">
        <f t="shared" si="3"/>
        <v>#DIV/0!</v>
      </c>
    </row>
    <row r="96" spans="9:20" x14ac:dyDescent="0.45">
      <c r="I96" s="8" t="str">
        <f t="shared" si="2"/>
        <v/>
      </c>
      <c r="J96" s="22"/>
      <c r="K96" s="23"/>
      <c r="L96" s="23"/>
      <c r="M96" s="23"/>
      <c r="N96" s="26"/>
      <c r="O96" s="26"/>
      <c r="P96" s="26"/>
      <c r="Q96" s="26"/>
      <c r="R96" s="26"/>
      <c r="S96" s="26"/>
      <c r="T96" s="63" t="e">
        <f t="shared" si="3"/>
        <v>#DIV/0!</v>
      </c>
    </row>
    <row r="97" spans="9:20" x14ac:dyDescent="0.45">
      <c r="I97" s="8" t="str">
        <f t="shared" si="2"/>
        <v/>
      </c>
      <c r="J97" s="22"/>
      <c r="K97" s="23"/>
      <c r="L97" s="23"/>
      <c r="M97" s="23"/>
      <c r="N97" s="26"/>
      <c r="O97" s="26"/>
      <c r="P97" s="26"/>
      <c r="Q97" s="26"/>
      <c r="R97" s="26"/>
      <c r="S97" s="26"/>
      <c r="T97" s="63" t="e">
        <f t="shared" si="3"/>
        <v>#DIV/0!</v>
      </c>
    </row>
    <row r="98" spans="9:20" x14ac:dyDescent="0.45">
      <c r="I98" s="8" t="str">
        <f t="shared" si="2"/>
        <v/>
      </c>
      <c r="J98" s="22"/>
      <c r="K98" s="23"/>
      <c r="L98" s="23"/>
      <c r="M98" s="23"/>
      <c r="N98" s="26"/>
      <c r="O98" s="26"/>
      <c r="P98" s="26"/>
      <c r="Q98" s="26"/>
      <c r="R98" s="26"/>
      <c r="S98" s="26"/>
      <c r="T98" s="63" t="e">
        <f t="shared" si="3"/>
        <v>#DIV/0!</v>
      </c>
    </row>
    <row r="99" spans="9:20" x14ac:dyDescent="0.45">
      <c r="I99" s="8" t="str">
        <f t="shared" si="2"/>
        <v/>
      </c>
      <c r="J99" s="22"/>
      <c r="K99" s="23"/>
      <c r="L99" s="23"/>
      <c r="M99" s="23"/>
      <c r="N99" s="26"/>
      <c r="O99" s="26"/>
      <c r="P99" s="26"/>
      <c r="Q99" s="26"/>
      <c r="R99" s="26"/>
      <c r="S99" s="26"/>
      <c r="T99" s="63" t="e">
        <f t="shared" si="3"/>
        <v>#DIV/0!</v>
      </c>
    </row>
    <row r="100" spans="9:20" x14ac:dyDescent="0.45">
      <c r="I100" s="8" t="str">
        <f t="shared" si="2"/>
        <v/>
      </c>
      <c r="J100" s="22"/>
      <c r="K100" s="23"/>
      <c r="L100" s="23"/>
      <c r="M100" s="23"/>
      <c r="N100" s="26"/>
      <c r="O100" s="26"/>
      <c r="P100" s="26"/>
      <c r="Q100" s="26"/>
      <c r="R100" s="26"/>
      <c r="S100" s="26"/>
      <c r="T100" s="63" t="e">
        <f t="shared" si="3"/>
        <v>#DIV/0!</v>
      </c>
    </row>
    <row r="101" spans="9:20" x14ac:dyDescent="0.45">
      <c r="I101" s="8" t="str">
        <f t="shared" si="2"/>
        <v/>
      </c>
      <c r="J101" s="22"/>
      <c r="K101" s="23"/>
      <c r="L101" s="23"/>
      <c r="M101" s="23"/>
      <c r="N101" s="26"/>
      <c r="O101" s="26"/>
      <c r="P101" s="26"/>
      <c r="Q101" s="26"/>
      <c r="R101" s="26"/>
      <c r="S101" s="26"/>
      <c r="T101" s="63" t="e">
        <f t="shared" si="3"/>
        <v>#DIV/0!</v>
      </c>
    </row>
    <row r="102" spans="9:20" x14ac:dyDescent="0.45">
      <c r="I102" s="8" t="str">
        <f t="shared" si="2"/>
        <v/>
      </c>
      <c r="J102" s="22"/>
      <c r="K102" s="23"/>
      <c r="L102" s="23"/>
      <c r="M102" s="23"/>
      <c r="N102" s="26"/>
      <c r="O102" s="26"/>
      <c r="P102" s="26"/>
      <c r="Q102" s="26"/>
      <c r="R102" s="26"/>
      <c r="S102" s="26"/>
      <c r="T102" s="63" t="e">
        <f t="shared" si="3"/>
        <v>#DIV/0!</v>
      </c>
    </row>
    <row r="103" spans="9:20" x14ac:dyDescent="0.45">
      <c r="I103" s="8" t="str">
        <f t="shared" si="2"/>
        <v/>
      </c>
      <c r="J103" s="22"/>
      <c r="K103" s="23"/>
      <c r="L103" s="23"/>
      <c r="M103" s="23"/>
      <c r="N103" s="26"/>
      <c r="O103" s="26"/>
      <c r="P103" s="26"/>
      <c r="Q103" s="26"/>
      <c r="R103" s="26"/>
      <c r="S103" s="26"/>
      <c r="T103" s="63" t="e">
        <f t="shared" si="3"/>
        <v>#DIV/0!</v>
      </c>
    </row>
    <row r="104" spans="9:20" x14ac:dyDescent="0.45">
      <c r="I104" s="8" t="str">
        <f t="shared" si="2"/>
        <v/>
      </c>
      <c r="J104" s="22"/>
      <c r="K104" s="23"/>
      <c r="L104" s="23"/>
      <c r="M104" s="23"/>
      <c r="N104" s="26"/>
      <c r="O104" s="26"/>
      <c r="P104" s="26"/>
      <c r="Q104" s="26"/>
      <c r="R104" s="26"/>
      <c r="S104" s="26"/>
      <c r="T104" s="63" t="e">
        <f t="shared" si="3"/>
        <v>#DIV/0!</v>
      </c>
    </row>
    <row r="105" spans="9:20" x14ac:dyDescent="0.45">
      <c r="I105" s="8" t="str">
        <f t="shared" si="2"/>
        <v/>
      </c>
      <c r="J105" s="22"/>
      <c r="K105" s="23"/>
      <c r="L105" s="23"/>
      <c r="M105" s="23"/>
      <c r="N105" s="26"/>
      <c r="O105" s="26"/>
      <c r="P105" s="26"/>
      <c r="Q105" s="26"/>
      <c r="R105" s="26"/>
      <c r="S105" s="26"/>
      <c r="T105" s="63" t="e">
        <f t="shared" si="3"/>
        <v>#DIV/0!</v>
      </c>
    </row>
    <row r="106" spans="9:20" x14ac:dyDescent="0.45">
      <c r="I106" s="8" t="str">
        <f t="shared" si="2"/>
        <v/>
      </c>
      <c r="J106" s="22"/>
      <c r="K106" s="23"/>
      <c r="L106" s="23"/>
      <c r="M106" s="23"/>
      <c r="N106" s="26"/>
      <c r="O106" s="26"/>
      <c r="P106" s="26"/>
      <c r="Q106" s="26"/>
      <c r="R106" s="26"/>
      <c r="S106" s="26"/>
      <c r="T106" s="63" t="e">
        <f t="shared" si="3"/>
        <v>#DIV/0!</v>
      </c>
    </row>
    <row r="107" spans="9:20" x14ac:dyDescent="0.45">
      <c r="I107" s="8" t="str">
        <f t="shared" si="2"/>
        <v/>
      </c>
      <c r="J107" s="22"/>
      <c r="K107" s="23"/>
      <c r="L107" s="23"/>
      <c r="M107" s="23"/>
    </row>
    <row r="108" spans="9:20" x14ac:dyDescent="0.45">
      <c r="I108" s="8" t="str">
        <f t="shared" si="2"/>
        <v/>
      </c>
      <c r="J108" s="22"/>
      <c r="K108" s="23"/>
      <c r="L108" s="23"/>
      <c r="M108" s="23"/>
    </row>
    <row r="109" spans="9:20" x14ac:dyDescent="0.45">
      <c r="I109" s="8" t="str">
        <f t="shared" si="2"/>
        <v/>
      </c>
      <c r="J109" s="22"/>
      <c r="K109" s="23"/>
      <c r="L109" s="23"/>
      <c r="M109" s="23"/>
    </row>
    <row r="110" spans="9:20" x14ac:dyDescent="0.45">
      <c r="I110" s="8" t="str">
        <f t="shared" ref="I110:I173" si="4">IF(H105=0,"",INT(H105))</f>
        <v/>
      </c>
      <c r="J110" s="22"/>
      <c r="K110" s="23"/>
      <c r="L110" s="23"/>
      <c r="M110" s="23"/>
    </row>
    <row r="111" spans="9:20" x14ac:dyDescent="0.45">
      <c r="I111" s="8" t="str">
        <f t="shared" si="4"/>
        <v/>
      </c>
      <c r="J111" s="22"/>
      <c r="K111" s="23"/>
      <c r="L111" s="23"/>
      <c r="M111" s="23"/>
    </row>
    <row r="112" spans="9:20" x14ac:dyDescent="0.45">
      <c r="I112" s="8" t="str">
        <f t="shared" si="4"/>
        <v/>
      </c>
      <c r="J112" s="22"/>
      <c r="K112" s="23"/>
      <c r="L112" s="23"/>
      <c r="M112" s="23"/>
    </row>
    <row r="113" spans="9:10" x14ac:dyDescent="0.45">
      <c r="I113" s="8" t="str">
        <f t="shared" si="4"/>
        <v/>
      </c>
      <c r="J113" s="22"/>
    </row>
    <row r="114" spans="9:10" x14ac:dyDescent="0.45">
      <c r="I114" s="8" t="str">
        <f t="shared" si="4"/>
        <v/>
      </c>
      <c r="J114" s="22"/>
    </row>
    <row r="115" spans="9:10" x14ac:dyDescent="0.45">
      <c r="I115" s="8" t="str">
        <f t="shared" si="4"/>
        <v/>
      </c>
      <c r="J115" s="22"/>
    </row>
    <row r="116" spans="9:10" x14ac:dyDescent="0.45">
      <c r="I116" s="8" t="str">
        <f t="shared" si="4"/>
        <v/>
      </c>
      <c r="J116" s="22"/>
    </row>
    <row r="117" spans="9:10" x14ac:dyDescent="0.45">
      <c r="I117" s="8" t="str">
        <f t="shared" si="4"/>
        <v/>
      </c>
      <c r="J117" s="22"/>
    </row>
    <row r="118" spans="9:10" x14ac:dyDescent="0.45">
      <c r="I118" s="8" t="str">
        <f t="shared" si="4"/>
        <v/>
      </c>
      <c r="J118" s="22"/>
    </row>
    <row r="119" spans="9:10" x14ac:dyDescent="0.45">
      <c r="I119" s="8" t="str">
        <f t="shared" si="4"/>
        <v/>
      </c>
      <c r="J119" s="22"/>
    </row>
    <row r="120" spans="9:10" x14ac:dyDescent="0.45">
      <c r="I120" s="8" t="str">
        <f t="shared" si="4"/>
        <v/>
      </c>
      <c r="J120" s="22"/>
    </row>
    <row r="121" spans="9:10" x14ac:dyDescent="0.45">
      <c r="I121" s="8" t="str">
        <f t="shared" si="4"/>
        <v/>
      </c>
      <c r="J121" s="22"/>
    </row>
    <row r="122" spans="9:10" x14ac:dyDescent="0.45">
      <c r="I122" s="8" t="str">
        <f t="shared" si="4"/>
        <v/>
      </c>
      <c r="J122" s="22"/>
    </row>
    <row r="123" spans="9:10" x14ac:dyDescent="0.45">
      <c r="I123" s="8" t="str">
        <f t="shared" si="4"/>
        <v/>
      </c>
      <c r="J123" s="22"/>
    </row>
    <row r="124" spans="9:10" x14ac:dyDescent="0.45">
      <c r="I124" s="8" t="str">
        <f t="shared" si="4"/>
        <v/>
      </c>
      <c r="J124" s="22"/>
    </row>
    <row r="125" spans="9:10" x14ac:dyDescent="0.45">
      <c r="I125" s="8" t="str">
        <f t="shared" si="4"/>
        <v/>
      </c>
      <c r="J125" s="22"/>
    </row>
    <row r="126" spans="9:10" x14ac:dyDescent="0.45">
      <c r="I126" s="8" t="str">
        <f t="shared" si="4"/>
        <v/>
      </c>
      <c r="J126" s="22"/>
    </row>
    <row r="127" spans="9:10" x14ac:dyDescent="0.45">
      <c r="I127" s="8" t="str">
        <f t="shared" si="4"/>
        <v/>
      </c>
      <c r="J127" s="22"/>
    </row>
    <row r="128" spans="9:10" x14ac:dyDescent="0.45">
      <c r="I128" s="8" t="str">
        <f t="shared" si="4"/>
        <v/>
      </c>
      <c r="J128" s="22"/>
    </row>
    <row r="129" spans="9:10" x14ac:dyDescent="0.45">
      <c r="I129" s="8" t="str">
        <f t="shared" si="4"/>
        <v/>
      </c>
      <c r="J129" s="22"/>
    </row>
    <row r="130" spans="9:10" x14ac:dyDescent="0.45">
      <c r="I130" s="8" t="str">
        <f t="shared" si="4"/>
        <v/>
      </c>
      <c r="J130" s="22"/>
    </row>
    <row r="131" spans="9:10" x14ac:dyDescent="0.45">
      <c r="I131" s="8" t="str">
        <f t="shared" si="4"/>
        <v/>
      </c>
      <c r="J131" s="22"/>
    </row>
    <row r="132" spans="9:10" x14ac:dyDescent="0.45">
      <c r="I132" s="8" t="str">
        <f t="shared" si="4"/>
        <v/>
      </c>
      <c r="J132" s="22"/>
    </row>
    <row r="133" spans="9:10" x14ac:dyDescent="0.45">
      <c r="I133" s="8" t="str">
        <f t="shared" si="4"/>
        <v/>
      </c>
      <c r="J133" s="22"/>
    </row>
    <row r="134" spans="9:10" x14ac:dyDescent="0.45">
      <c r="I134" s="8" t="str">
        <f t="shared" si="4"/>
        <v/>
      </c>
      <c r="J134" s="22"/>
    </row>
    <row r="135" spans="9:10" x14ac:dyDescent="0.45">
      <c r="I135" s="8" t="str">
        <f t="shared" si="4"/>
        <v/>
      </c>
      <c r="J135" s="22"/>
    </row>
    <row r="136" spans="9:10" x14ac:dyDescent="0.45">
      <c r="I136" s="8" t="str">
        <f t="shared" si="4"/>
        <v/>
      </c>
      <c r="J136" s="22"/>
    </row>
    <row r="137" spans="9:10" x14ac:dyDescent="0.45">
      <c r="I137" s="8" t="str">
        <f t="shared" si="4"/>
        <v/>
      </c>
      <c r="J137" s="22"/>
    </row>
    <row r="138" spans="9:10" x14ac:dyDescent="0.45">
      <c r="I138" s="8" t="str">
        <f t="shared" si="4"/>
        <v/>
      </c>
    </row>
    <row r="139" spans="9:10" x14ac:dyDescent="0.45">
      <c r="I139" s="8" t="str">
        <f t="shared" si="4"/>
        <v/>
      </c>
    </row>
    <row r="140" spans="9:10" x14ac:dyDescent="0.45">
      <c r="I140" s="8" t="str">
        <f t="shared" si="4"/>
        <v/>
      </c>
    </row>
    <row r="141" spans="9:10" x14ac:dyDescent="0.45">
      <c r="I141" s="8" t="str">
        <f t="shared" si="4"/>
        <v/>
      </c>
    </row>
    <row r="142" spans="9:10" x14ac:dyDescent="0.45">
      <c r="I142" s="8" t="str">
        <f t="shared" si="4"/>
        <v/>
      </c>
    </row>
    <row r="143" spans="9:10" x14ac:dyDescent="0.45">
      <c r="I143" s="8" t="str">
        <f t="shared" si="4"/>
        <v/>
      </c>
    </row>
    <row r="144" spans="9:10" x14ac:dyDescent="0.45">
      <c r="I144" s="8" t="str">
        <f t="shared" si="4"/>
        <v/>
      </c>
    </row>
    <row r="145" spans="9:9" x14ac:dyDescent="0.45">
      <c r="I145" s="8" t="str">
        <f t="shared" si="4"/>
        <v/>
      </c>
    </row>
    <row r="146" spans="9:9" x14ac:dyDescent="0.45">
      <c r="I146" s="8" t="str">
        <f t="shared" si="4"/>
        <v/>
      </c>
    </row>
    <row r="147" spans="9:9" x14ac:dyDescent="0.45">
      <c r="I147" s="8" t="str">
        <f t="shared" si="4"/>
        <v/>
      </c>
    </row>
    <row r="148" spans="9:9" x14ac:dyDescent="0.45">
      <c r="I148" s="8" t="str">
        <f t="shared" si="4"/>
        <v/>
      </c>
    </row>
    <row r="149" spans="9:9" x14ac:dyDescent="0.45">
      <c r="I149" s="8" t="str">
        <f t="shared" si="4"/>
        <v/>
      </c>
    </row>
    <row r="150" spans="9:9" x14ac:dyDescent="0.45">
      <c r="I150" s="8" t="str">
        <f t="shared" si="4"/>
        <v/>
      </c>
    </row>
    <row r="151" spans="9:9" x14ac:dyDescent="0.45">
      <c r="I151" s="8" t="str">
        <f t="shared" si="4"/>
        <v/>
      </c>
    </row>
    <row r="152" spans="9:9" x14ac:dyDescent="0.45">
      <c r="I152" s="8" t="str">
        <f t="shared" si="4"/>
        <v/>
      </c>
    </row>
    <row r="153" spans="9:9" x14ac:dyDescent="0.45">
      <c r="I153" s="8" t="str">
        <f t="shared" si="4"/>
        <v/>
      </c>
    </row>
    <row r="154" spans="9:9" x14ac:dyDescent="0.45">
      <c r="I154" s="8" t="str">
        <f t="shared" si="4"/>
        <v/>
      </c>
    </row>
    <row r="155" spans="9:9" x14ac:dyDescent="0.45">
      <c r="I155" s="8" t="str">
        <f t="shared" si="4"/>
        <v/>
      </c>
    </row>
    <row r="156" spans="9:9" x14ac:dyDescent="0.45">
      <c r="I156" s="8" t="str">
        <f t="shared" si="4"/>
        <v/>
      </c>
    </row>
    <row r="157" spans="9:9" x14ac:dyDescent="0.45">
      <c r="I157" s="8" t="str">
        <f t="shared" si="4"/>
        <v/>
      </c>
    </row>
    <row r="158" spans="9:9" x14ac:dyDescent="0.45">
      <c r="I158" s="8" t="str">
        <f t="shared" si="4"/>
        <v/>
      </c>
    </row>
    <row r="159" spans="9:9" x14ac:dyDescent="0.45">
      <c r="I159" s="8" t="str">
        <f t="shared" si="4"/>
        <v/>
      </c>
    </row>
    <row r="160" spans="9:9" x14ac:dyDescent="0.45">
      <c r="I160" s="8" t="str">
        <f t="shared" si="4"/>
        <v/>
      </c>
    </row>
    <row r="161" spans="9:9" x14ac:dyDescent="0.45">
      <c r="I161" s="8" t="str">
        <f t="shared" si="4"/>
        <v/>
      </c>
    </row>
    <row r="162" spans="9:9" x14ac:dyDescent="0.45">
      <c r="I162" s="8" t="str">
        <f t="shared" si="4"/>
        <v/>
      </c>
    </row>
    <row r="163" spans="9:9" x14ac:dyDescent="0.45">
      <c r="I163" s="8" t="str">
        <f t="shared" si="4"/>
        <v/>
      </c>
    </row>
    <row r="164" spans="9:9" x14ac:dyDescent="0.45">
      <c r="I164" s="8" t="str">
        <f t="shared" si="4"/>
        <v/>
      </c>
    </row>
    <row r="165" spans="9:9" x14ac:dyDescent="0.45">
      <c r="I165" s="8" t="str">
        <f t="shared" si="4"/>
        <v/>
      </c>
    </row>
    <row r="166" spans="9:9" x14ac:dyDescent="0.45">
      <c r="I166" s="8" t="str">
        <f t="shared" si="4"/>
        <v/>
      </c>
    </row>
    <row r="167" spans="9:9" x14ac:dyDescent="0.45">
      <c r="I167" s="8" t="str">
        <f t="shared" si="4"/>
        <v/>
      </c>
    </row>
    <row r="168" spans="9:9" x14ac:dyDescent="0.45">
      <c r="I168" s="8" t="str">
        <f t="shared" si="4"/>
        <v/>
      </c>
    </row>
    <row r="169" spans="9:9" x14ac:dyDescent="0.45">
      <c r="I169" s="8" t="str">
        <f t="shared" si="4"/>
        <v/>
      </c>
    </row>
    <row r="170" spans="9:9" x14ac:dyDescent="0.45">
      <c r="I170" s="8" t="str">
        <f t="shared" si="4"/>
        <v/>
      </c>
    </row>
    <row r="171" spans="9:9" x14ac:dyDescent="0.45">
      <c r="I171" s="8" t="str">
        <f t="shared" si="4"/>
        <v/>
      </c>
    </row>
    <row r="172" spans="9:9" x14ac:dyDescent="0.45">
      <c r="I172" s="8" t="str">
        <f t="shared" si="4"/>
        <v/>
      </c>
    </row>
    <row r="173" spans="9:9" x14ac:dyDescent="0.45">
      <c r="I173" s="8" t="str">
        <f t="shared" si="4"/>
        <v/>
      </c>
    </row>
    <row r="174" spans="9:9" x14ac:dyDescent="0.45">
      <c r="I174" s="8" t="str">
        <f t="shared" ref="I174:I237" si="5">IF(H169=0,"",INT(H169))</f>
        <v/>
      </c>
    </row>
    <row r="175" spans="9:9" x14ac:dyDescent="0.45">
      <c r="I175" s="8" t="str">
        <f t="shared" si="5"/>
        <v/>
      </c>
    </row>
    <row r="176" spans="9:9" x14ac:dyDescent="0.45">
      <c r="I176" s="8" t="str">
        <f t="shared" si="5"/>
        <v/>
      </c>
    </row>
    <row r="177" spans="9:9" x14ac:dyDescent="0.45">
      <c r="I177" s="8" t="str">
        <f t="shared" si="5"/>
        <v/>
      </c>
    </row>
    <row r="178" spans="9:9" x14ac:dyDescent="0.45">
      <c r="I178" s="8" t="str">
        <f t="shared" si="5"/>
        <v/>
      </c>
    </row>
    <row r="179" spans="9:9" x14ac:dyDescent="0.45">
      <c r="I179" s="8" t="str">
        <f t="shared" si="5"/>
        <v/>
      </c>
    </row>
    <row r="180" spans="9:9" x14ac:dyDescent="0.45">
      <c r="I180" s="8" t="str">
        <f t="shared" si="5"/>
        <v/>
      </c>
    </row>
    <row r="181" spans="9:9" x14ac:dyDescent="0.45">
      <c r="I181" s="8" t="str">
        <f t="shared" si="5"/>
        <v/>
      </c>
    </row>
    <row r="182" spans="9:9" x14ac:dyDescent="0.45">
      <c r="I182" s="8" t="str">
        <f t="shared" si="5"/>
        <v/>
      </c>
    </row>
    <row r="183" spans="9:9" x14ac:dyDescent="0.45">
      <c r="I183" s="8" t="str">
        <f t="shared" si="5"/>
        <v/>
      </c>
    </row>
    <row r="184" spans="9:9" x14ac:dyDescent="0.45">
      <c r="I184" s="8" t="str">
        <f t="shared" si="5"/>
        <v/>
      </c>
    </row>
    <row r="185" spans="9:9" x14ac:dyDescent="0.45">
      <c r="I185" s="8" t="str">
        <f t="shared" si="5"/>
        <v/>
      </c>
    </row>
    <row r="186" spans="9:9" x14ac:dyDescent="0.45">
      <c r="I186" s="8" t="str">
        <f t="shared" si="5"/>
        <v/>
      </c>
    </row>
    <row r="187" spans="9:9" x14ac:dyDescent="0.45">
      <c r="I187" s="8" t="str">
        <f t="shared" si="5"/>
        <v/>
      </c>
    </row>
    <row r="188" spans="9:9" x14ac:dyDescent="0.45">
      <c r="I188" s="8" t="str">
        <f t="shared" si="5"/>
        <v/>
      </c>
    </row>
    <row r="189" spans="9:9" x14ac:dyDescent="0.45">
      <c r="I189" s="8" t="str">
        <f t="shared" si="5"/>
        <v/>
      </c>
    </row>
    <row r="190" spans="9:9" x14ac:dyDescent="0.45">
      <c r="I190" s="8" t="str">
        <f t="shared" si="5"/>
        <v/>
      </c>
    </row>
    <row r="191" spans="9:9" x14ac:dyDescent="0.45">
      <c r="I191" s="8" t="str">
        <f t="shared" si="5"/>
        <v/>
      </c>
    </row>
    <row r="192" spans="9:9" x14ac:dyDescent="0.45">
      <c r="I192" s="8" t="str">
        <f t="shared" si="5"/>
        <v/>
      </c>
    </row>
    <row r="193" spans="9:9" x14ac:dyDescent="0.45">
      <c r="I193" s="8" t="str">
        <f t="shared" si="5"/>
        <v/>
      </c>
    </row>
    <row r="194" spans="9:9" x14ac:dyDescent="0.45">
      <c r="I194" s="8" t="str">
        <f t="shared" si="5"/>
        <v/>
      </c>
    </row>
    <row r="195" spans="9:9" x14ac:dyDescent="0.45">
      <c r="I195" s="8" t="str">
        <f t="shared" si="5"/>
        <v/>
      </c>
    </row>
    <row r="196" spans="9:9" x14ac:dyDescent="0.45">
      <c r="I196" s="8" t="str">
        <f t="shared" si="5"/>
        <v/>
      </c>
    </row>
    <row r="197" spans="9:9" x14ac:dyDescent="0.45">
      <c r="I197" s="8" t="str">
        <f t="shared" si="5"/>
        <v/>
      </c>
    </row>
    <row r="198" spans="9:9" x14ac:dyDescent="0.45">
      <c r="I198" s="8" t="str">
        <f t="shared" si="5"/>
        <v/>
      </c>
    </row>
    <row r="199" spans="9:9" x14ac:dyDescent="0.45">
      <c r="I199" s="8" t="str">
        <f t="shared" si="5"/>
        <v/>
      </c>
    </row>
    <row r="200" spans="9:9" x14ac:dyDescent="0.45">
      <c r="I200" s="8" t="str">
        <f t="shared" si="5"/>
        <v/>
      </c>
    </row>
    <row r="201" spans="9:9" x14ac:dyDescent="0.45">
      <c r="I201" s="8" t="str">
        <f t="shared" si="5"/>
        <v/>
      </c>
    </row>
    <row r="202" spans="9:9" x14ac:dyDescent="0.45">
      <c r="I202" s="8" t="str">
        <f t="shared" si="5"/>
        <v/>
      </c>
    </row>
    <row r="203" spans="9:9" x14ac:dyDescent="0.45">
      <c r="I203" s="8" t="str">
        <f t="shared" si="5"/>
        <v/>
      </c>
    </row>
    <row r="204" spans="9:9" x14ac:dyDescent="0.45">
      <c r="I204" s="8" t="str">
        <f t="shared" si="5"/>
        <v/>
      </c>
    </row>
    <row r="205" spans="9:9" x14ac:dyDescent="0.45">
      <c r="I205" s="8" t="str">
        <f t="shared" si="5"/>
        <v/>
      </c>
    </row>
    <row r="206" spans="9:9" x14ac:dyDescent="0.45">
      <c r="I206" s="8" t="str">
        <f t="shared" si="5"/>
        <v/>
      </c>
    </row>
    <row r="207" spans="9:9" x14ac:dyDescent="0.45">
      <c r="I207" s="8" t="str">
        <f t="shared" si="5"/>
        <v/>
      </c>
    </row>
    <row r="208" spans="9:9" x14ac:dyDescent="0.45">
      <c r="I208" s="8" t="str">
        <f t="shared" si="5"/>
        <v/>
      </c>
    </row>
    <row r="209" spans="9:9" x14ac:dyDescent="0.45">
      <c r="I209" s="8" t="str">
        <f t="shared" si="5"/>
        <v/>
      </c>
    </row>
    <row r="210" spans="9:9" x14ac:dyDescent="0.45">
      <c r="I210" s="8" t="str">
        <f t="shared" si="5"/>
        <v/>
      </c>
    </row>
    <row r="211" spans="9:9" x14ac:dyDescent="0.45">
      <c r="I211" s="8" t="str">
        <f t="shared" si="5"/>
        <v/>
      </c>
    </row>
    <row r="212" spans="9:9" x14ac:dyDescent="0.45">
      <c r="I212" s="8" t="str">
        <f t="shared" si="5"/>
        <v/>
      </c>
    </row>
    <row r="213" spans="9:9" x14ac:dyDescent="0.45">
      <c r="I213" s="8" t="str">
        <f t="shared" si="5"/>
        <v/>
      </c>
    </row>
    <row r="214" spans="9:9" x14ac:dyDescent="0.45">
      <c r="I214" s="8" t="str">
        <f t="shared" si="5"/>
        <v/>
      </c>
    </row>
    <row r="215" spans="9:9" x14ac:dyDescent="0.45">
      <c r="I215" s="8" t="str">
        <f t="shared" si="5"/>
        <v/>
      </c>
    </row>
    <row r="216" spans="9:9" x14ac:dyDescent="0.45">
      <c r="I216" s="8" t="str">
        <f t="shared" si="5"/>
        <v/>
      </c>
    </row>
    <row r="217" spans="9:9" x14ac:dyDescent="0.45">
      <c r="I217" s="8" t="str">
        <f t="shared" si="5"/>
        <v/>
      </c>
    </row>
    <row r="218" spans="9:9" x14ac:dyDescent="0.45">
      <c r="I218" s="8" t="str">
        <f t="shared" si="5"/>
        <v/>
      </c>
    </row>
    <row r="219" spans="9:9" x14ac:dyDescent="0.45">
      <c r="I219" s="8" t="str">
        <f t="shared" si="5"/>
        <v/>
      </c>
    </row>
    <row r="220" spans="9:9" x14ac:dyDescent="0.45">
      <c r="I220" s="8" t="str">
        <f t="shared" si="5"/>
        <v/>
      </c>
    </row>
    <row r="221" spans="9:9" x14ac:dyDescent="0.45">
      <c r="I221" s="8" t="str">
        <f t="shared" si="5"/>
        <v/>
      </c>
    </row>
    <row r="222" spans="9:9" x14ac:dyDescent="0.45">
      <c r="I222" s="8" t="str">
        <f t="shared" si="5"/>
        <v/>
      </c>
    </row>
    <row r="223" spans="9:9" x14ac:dyDescent="0.45">
      <c r="I223" s="8" t="str">
        <f t="shared" si="5"/>
        <v/>
      </c>
    </row>
    <row r="224" spans="9:9" x14ac:dyDescent="0.45">
      <c r="I224" s="8" t="str">
        <f t="shared" si="5"/>
        <v/>
      </c>
    </row>
    <row r="225" spans="9:9" x14ac:dyDescent="0.45">
      <c r="I225" s="8" t="str">
        <f t="shared" si="5"/>
        <v/>
      </c>
    </row>
    <row r="226" spans="9:9" x14ac:dyDescent="0.45">
      <c r="I226" s="8" t="str">
        <f t="shared" si="5"/>
        <v/>
      </c>
    </row>
    <row r="227" spans="9:9" x14ac:dyDescent="0.45">
      <c r="I227" s="8" t="str">
        <f t="shared" si="5"/>
        <v/>
      </c>
    </row>
    <row r="228" spans="9:9" x14ac:dyDescent="0.45">
      <c r="I228" s="8" t="str">
        <f t="shared" si="5"/>
        <v/>
      </c>
    </row>
    <row r="229" spans="9:9" x14ac:dyDescent="0.45">
      <c r="I229" s="8" t="str">
        <f t="shared" si="5"/>
        <v/>
      </c>
    </row>
    <row r="230" spans="9:9" x14ac:dyDescent="0.45">
      <c r="I230" s="8" t="str">
        <f t="shared" si="5"/>
        <v/>
      </c>
    </row>
    <row r="231" spans="9:9" x14ac:dyDescent="0.45">
      <c r="I231" s="8" t="str">
        <f t="shared" si="5"/>
        <v/>
      </c>
    </row>
    <row r="232" spans="9:9" x14ac:dyDescent="0.45">
      <c r="I232" s="8" t="str">
        <f t="shared" si="5"/>
        <v/>
      </c>
    </row>
    <row r="233" spans="9:9" x14ac:dyDescent="0.45">
      <c r="I233" s="8" t="str">
        <f t="shared" si="5"/>
        <v/>
      </c>
    </row>
    <row r="234" spans="9:9" x14ac:dyDescent="0.45">
      <c r="I234" s="8" t="str">
        <f t="shared" si="5"/>
        <v/>
      </c>
    </row>
    <row r="235" spans="9:9" x14ac:dyDescent="0.45">
      <c r="I235" s="8" t="str">
        <f t="shared" si="5"/>
        <v/>
      </c>
    </row>
    <row r="236" spans="9:9" x14ac:dyDescent="0.45">
      <c r="I236" s="8" t="str">
        <f t="shared" si="5"/>
        <v/>
      </c>
    </row>
    <row r="237" spans="9:9" x14ac:dyDescent="0.45">
      <c r="I237" s="8" t="str">
        <f t="shared" si="5"/>
        <v/>
      </c>
    </row>
    <row r="238" spans="9:9" x14ac:dyDescent="0.45">
      <c r="I238" s="8" t="str">
        <f t="shared" ref="I238:I253" si="6">IF(H233=0,"",INT(H233))</f>
        <v/>
      </c>
    </row>
    <row r="239" spans="9:9" x14ac:dyDescent="0.45">
      <c r="I239" s="8" t="str">
        <f t="shared" si="6"/>
        <v/>
      </c>
    </row>
    <row r="240" spans="9:9" x14ac:dyDescent="0.45">
      <c r="I240" s="8" t="str">
        <f t="shared" si="6"/>
        <v/>
      </c>
    </row>
    <row r="241" spans="9:9" x14ac:dyDescent="0.45">
      <c r="I241" s="8" t="str">
        <f t="shared" si="6"/>
        <v/>
      </c>
    </row>
    <row r="242" spans="9:9" x14ac:dyDescent="0.45">
      <c r="I242" s="8" t="str">
        <f t="shared" si="6"/>
        <v/>
      </c>
    </row>
    <row r="243" spans="9:9" x14ac:dyDescent="0.45">
      <c r="I243" s="8" t="str">
        <f t="shared" si="6"/>
        <v/>
      </c>
    </row>
    <row r="244" spans="9:9" x14ac:dyDescent="0.45">
      <c r="I244" s="8" t="str">
        <f t="shared" si="6"/>
        <v/>
      </c>
    </row>
    <row r="245" spans="9:9" x14ac:dyDescent="0.45">
      <c r="I245" s="8" t="str">
        <f t="shared" si="6"/>
        <v/>
      </c>
    </row>
    <row r="246" spans="9:9" x14ac:dyDescent="0.45">
      <c r="I246" s="8" t="str">
        <f t="shared" si="6"/>
        <v/>
      </c>
    </row>
    <row r="247" spans="9:9" x14ac:dyDescent="0.45">
      <c r="I247" s="8" t="str">
        <f t="shared" si="6"/>
        <v/>
      </c>
    </row>
    <row r="248" spans="9:9" x14ac:dyDescent="0.45">
      <c r="I248" s="8" t="str">
        <f t="shared" si="6"/>
        <v/>
      </c>
    </row>
    <row r="249" spans="9:9" x14ac:dyDescent="0.45">
      <c r="I249" s="8" t="str">
        <f t="shared" si="6"/>
        <v/>
      </c>
    </row>
    <row r="250" spans="9:9" x14ac:dyDescent="0.45">
      <c r="I250" s="8" t="str">
        <f t="shared" si="6"/>
        <v/>
      </c>
    </row>
    <row r="251" spans="9:9" x14ac:dyDescent="0.45">
      <c r="I251" s="8" t="str">
        <f t="shared" si="6"/>
        <v/>
      </c>
    </row>
    <row r="252" spans="9:9" x14ac:dyDescent="0.45">
      <c r="I252" s="8" t="str">
        <f t="shared" si="6"/>
        <v/>
      </c>
    </row>
    <row r="253" spans="9:9" x14ac:dyDescent="0.45">
      <c r="I253" s="8" t="str">
        <f t="shared" si="6"/>
        <v/>
      </c>
    </row>
  </sheetData>
  <mergeCells count="6">
    <mergeCell ref="G45:H45"/>
    <mergeCell ref="B35:F35"/>
    <mergeCell ref="G15:H15"/>
    <mergeCell ref="G28:H28"/>
    <mergeCell ref="G34:H34"/>
    <mergeCell ref="G35:H35"/>
  </mergeCells>
  <phoneticPr fontId="10" type="noConversion"/>
  <printOptions horizontalCentered="1"/>
  <pageMargins left="0.25" right="0.25" top="0.75" bottom="0.75" header="0.3" footer="0.3"/>
  <pageSetup scale="9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Abby Cheng</cp:lastModifiedBy>
  <cp:revision/>
  <dcterms:created xsi:type="dcterms:W3CDTF">2014-01-29T16:45:51Z</dcterms:created>
  <dcterms:modified xsi:type="dcterms:W3CDTF">2025-08-11T21:47:58Z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