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bbyCheng\AppData\Local\Box\Box Edit\Documents\GOsfUwBTY0qK6nn8LBlngQ==\"/>
    </mc:Choice>
  </mc:AlternateContent>
  <xr:revisionPtr revIDLastSave="0" documentId="13_ncr:1_{2DB9B1BE-9A0E-414B-B86D-1E7249837736}" xr6:coauthVersionLast="47" xr6:coauthVersionMax="47" xr10:uidLastSave="{00000000-0000-0000-0000-000000000000}"/>
  <bookViews>
    <workbookView xWindow="22965" yWindow="-16320" windowWidth="29040" windowHeight="15720" activeTab="1" xr2:uid="{00000000-000D-0000-FFFF-FFFF00000000}"/>
  </bookViews>
  <sheets>
    <sheet name="Occupancy" sheetId="2" r:id="rId1"/>
    <sheet name="Financial" sheetId="7" r:id="rId2"/>
  </sheets>
  <definedNames>
    <definedName name="_xlnm._FilterDatabase" localSheetId="1" hidden="1">Financial!#REF!</definedName>
    <definedName name="_xlnm._FilterDatabase" localSheetId="0" hidden="1">Occupancy!$E$21:$L$41</definedName>
    <definedName name="_xlnm.Print_Area" localSheetId="1">Financial!$B$2:$H$50</definedName>
    <definedName name="_xlnm.Print_Area" localSheetId="0">Occupancy!$E$2:$L$42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6" i="7" l="1"/>
  <c r="S57" i="7"/>
  <c r="L23" i="2"/>
  <c r="S55" i="7"/>
  <c r="S54" i="7" l="1"/>
  <c r="N23" i="2"/>
  <c r="N24" i="2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S52" i="7"/>
  <c r="S50" i="7"/>
  <c r="S47" i="7"/>
  <c r="S46" i="7"/>
  <c r="S45" i="7"/>
  <c r="S44" i="7"/>
  <c r="Q200" i="2"/>
  <c r="Q201" i="2"/>
  <c r="R41" i="7"/>
  <c r="R40" i="7"/>
  <c r="R39" i="7"/>
  <c r="R38" i="7" l="1"/>
  <c r="R37" i="7"/>
  <c r="R36" i="7"/>
  <c r="R35" i="7"/>
  <c r="R34" i="7"/>
  <c r="R33" i="7"/>
  <c r="T106" i="7" l="1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H41" i="7" l="1"/>
  <c r="L24" i="2"/>
  <c r="L25" i="2"/>
  <c r="L26" i="2"/>
  <c r="L27" i="2"/>
  <c r="L28" i="2"/>
  <c r="L29" i="2"/>
  <c r="L22" i="2"/>
  <c r="I49" i="7" l="1" a="1"/>
  <c r="I49" i="7" s="1"/>
  <c r="Q132" i="2"/>
  <c r="Q123" i="7" l="1"/>
  <c r="Q123" i="2"/>
  <c r="E19" i="2"/>
  <c r="G16" i="7"/>
  <c r="C57" i="7"/>
  <c r="C59" i="7" s="1"/>
  <c r="D57" i="7"/>
  <c r="G17" i="7" l="1"/>
  <c r="H16" i="7"/>
  <c r="C61" i="7"/>
  <c r="D59" i="7"/>
  <c r="D61" i="7" s="1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4" i="2"/>
  <c r="Q125" i="2"/>
  <c r="Q126" i="2"/>
  <c r="Q127" i="2"/>
  <c r="Q128" i="2"/>
  <c r="Q129" i="2"/>
  <c r="Q130" i="2"/>
  <c r="Q131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5" i="2"/>
  <c r="G18" i="7" l="1"/>
  <c r="H17" i="7"/>
  <c r="K19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22" i="2"/>
  <c r="D23" i="2"/>
  <c r="D24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22" i="2"/>
  <c r="L2" i="2"/>
  <c r="G19" i="7" l="1"/>
  <c r="H18" i="7"/>
  <c r="E3" i="2"/>
  <c r="L3" i="2"/>
  <c r="I253" i="7"/>
  <c r="I252" i="7"/>
  <c r="I251" i="7"/>
  <c r="I250" i="7"/>
  <c r="I249" i="7"/>
  <c r="I248" i="7"/>
  <c r="I247" i="7"/>
  <c r="I246" i="7"/>
  <c r="I245" i="7"/>
  <c r="I244" i="7"/>
  <c r="I243" i="7"/>
  <c r="I242" i="7"/>
  <c r="I241" i="7"/>
  <c r="I240" i="7"/>
  <c r="I239" i="7"/>
  <c r="I238" i="7"/>
  <c r="I237" i="7"/>
  <c r="I236" i="7"/>
  <c r="I235" i="7"/>
  <c r="I234" i="7"/>
  <c r="I233" i="7"/>
  <c r="I232" i="7"/>
  <c r="I231" i="7"/>
  <c r="I230" i="7"/>
  <c r="I229" i="7"/>
  <c r="I228" i="7"/>
  <c r="I227" i="7"/>
  <c r="I226" i="7"/>
  <c r="I225" i="7"/>
  <c r="I224" i="7"/>
  <c r="I223" i="7"/>
  <c r="I222" i="7"/>
  <c r="I221" i="7"/>
  <c r="I220" i="7"/>
  <c r="I219" i="7"/>
  <c r="I218" i="7"/>
  <c r="I217" i="7"/>
  <c r="I216" i="7"/>
  <c r="I215" i="7"/>
  <c r="I214" i="7"/>
  <c r="I213" i="7"/>
  <c r="I212" i="7"/>
  <c r="I211" i="7"/>
  <c r="I210" i="7"/>
  <c r="I209" i="7"/>
  <c r="I208" i="7"/>
  <c r="I207" i="7"/>
  <c r="I206" i="7"/>
  <c r="I205" i="7"/>
  <c r="I204" i="7"/>
  <c r="I203" i="7"/>
  <c r="I202" i="7"/>
  <c r="I201" i="7"/>
  <c r="I200" i="7"/>
  <c r="I199" i="7"/>
  <c r="I198" i="7"/>
  <c r="I197" i="7"/>
  <c r="I196" i="7"/>
  <c r="I195" i="7"/>
  <c r="I194" i="7"/>
  <c r="I193" i="7"/>
  <c r="I192" i="7"/>
  <c r="I191" i="7"/>
  <c r="I190" i="7"/>
  <c r="I189" i="7"/>
  <c r="I188" i="7"/>
  <c r="I187" i="7"/>
  <c r="I186" i="7"/>
  <c r="I185" i="7"/>
  <c r="I184" i="7"/>
  <c r="I183" i="7"/>
  <c r="I182" i="7"/>
  <c r="I181" i="7"/>
  <c r="I180" i="7"/>
  <c r="I179" i="7"/>
  <c r="I178" i="7"/>
  <c r="I177" i="7"/>
  <c r="I176" i="7"/>
  <c r="I175" i="7"/>
  <c r="I174" i="7"/>
  <c r="I173" i="7"/>
  <c r="I172" i="7"/>
  <c r="I171" i="7"/>
  <c r="I170" i="7"/>
  <c r="I169" i="7"/>
  <c r="I168" i="7"/>
  <c r="I167" i="7"/>
  <c r="I166" i="7"/>
  <c r="I165" i="7"/>
  <c r="I164" i="7"/>
  <c r="I163" i="7"/>
  <c r="I162" i="7"/>
  <c r="I161" i="7"/>
  <c r="I160" i="7"/>
  <c r="I159" i="7"/>
  <c r="I158" i="7"/>
  <c r="I157" i="7"/>
  <c r="I156" i="7"/>
  <c r="I155" i="7"/>
  <c r="I154" i="7"/>
  <c r="I153" i="7"/>
  <c r="I152" i="7"/>
  <c r="I151" i="7"/>
  <c r="I150" i="7"/>
  <c r="I149" i="7"/>
  <c r="I148" i="7"/>
  <c r="I147" i="7"/>
  <c r="I146" i="7"/>
  <c r="I145" i="7"/>
  <c r="I144" i="7"/>
  <c r="I143" i="7"/>
  <c r="I142" i="7"/>
  <c r="I141" i="7"/>
  <c r="I140" i="7"/>
  <c r="I139" i="7"/>
  <c r="I138" i="7"/>
  <c r="I137" i="7"/>
  <c r="I136" i="7"/>
  <c r="I135" i="7"/>
  <c r="I134" i="7"/>
  <c r="I133" i="7"/>
  <c r="I132" i="7"/>
  <c r="I131" i="7"/>
  <c r="I130" i="7"/>
  <c r="I129" i="7"/>
  <c r="I128" i="7"/>
  <c r="I127" i="7"/>
  <c r="I126" i="7"/>
  <c r="I125" i="7"/>
  <c r="I124" i="7"/>
  <c r="I123" i="7"/>
  <c r="I122" i="7"/>
  <c r="I121" i="7"/>
  <c r="I120" i="7"/>
  <c r="I119" i="7"/>
  <c r="I118" i="7"/>
  <c r="I117" i="7"/>
  <c r="I116" i="7"/>
  <c r="I115" i="7"/>
  <c r="I114" i="7"/>
  <c r="I113" i="7"/>
  <c r="I112" i="7"/>
  <c r="I111" i="7"/>
  <c r="I110" i="7"/>
  <c r="I109" i="7"/>
  <c r="I108" i="7"/>
  <c r="I107" i="7"/>
  <c r="I106" i="7"/>
  <c r="I105" i="7"/>
  <c r="I104" i="7"/>
  <c r="I103" i="7"/>
  <c r="I102" i="7"/>
  <c r="I101" i="7"/>
  <c r="I100" i="7"/>
  <c r="I99" i="7"/>
  <c r="I98" i="7"/>
  <c r="I97" i="7"/>
  <c r="I96" i="7"/>
  <c r="I95" i="7"/>
  <c r="I94" i="7"/>
  <c r="I93" i="7"/>
  <c r="I92" i="7"/>
  <c r="I91" i="7"/>
  <c r="I90" i="7"/>
  <c r="I89" i="7"/>
  <c r="I88" i="7"/>
  <c r="I87" i="7"/>
  <c r="I86" i="7"/>
  <c r="I85" i="7"/>
  <c r="I84" i="7"/>
  <c r="I83" i="7"/>
  <c r="I82" i="7"/>
  <c r="I81" i="7"/>
  <c r="I80" i="7"/>
  <c r="I79" i="7"/>
  <c r="I78" i="7"/>
  <c r="I77" i="7"/>
  <c r="I76" i="7"/>
  <c r="I75" i="7"/>
  <c r="I74" i="7"/>
  <c r="I73" i="7"/>
  <c r="I72" i="7"/>
  <c r="I71" i="7"/>
  <c r="I70" i="7"/>
  <c r="I69" i="7"/>
  <c r="I68" i="7"/>
  <c r="I67" i="7"/>
  <c r="I66" i="7"/>
  <c r="I48" i="7"/>
  <c r="H42" i="2"/>
  <c r="I42" i="2"/>
  <c r="J42" i="2"/>
  <c r="K42" i="2"/>
  <c r="L42" i="2"/>
  <c r="G42" i="2"/>
  <c r="H17" i="2" s="1"/>
  <c r="F42" i="2"/>
  <c r="G20" i="7" l="1"/>
  <c r="H19" i="7"/>
  <c r="G21" i="7" l="1"/>
  <c r="G22" i="7" s="1"/>
  <c r="H20" i="7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H22" i="7" l="1"/>
  <c r="G23" i="7"/>
  <c r="G24" i="7" s="1"/>
  <c r="H2" i="7"/>
  <c r="H21" i="7"/>
  <c r="G25" i="7" l="1"/>
  <c r="H24" i="7"/>
  <c r="H23" i="7"/>
  <c r="G26" i="7" l="1"/>
  <c r="H25" i="7"/>
  <c r="G27" i="7" l="1"/>
  <c r="H27" i="7" s="1"/>
  <c r="H2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<sst xmlns="http://schemas.openxmlformats.org/spreadsheetml/2006/main" count="112" uniqueCount="103">
  <si>
    <t>REPORT DATE:</t>
  </si>
  <si>
    <t>Report date should always be a Monday</t>
  </si>
  <si>
    <t>Property</t>
  </si>
  <si>
    <t>Longview Meadow</t>
  </si>
  <si>
    <t>Date</t>
  </si>
  <si>
    <t>Units</t>
  </si>
  <si>
    <t>Models</t>
  </si>
  <si>
    <t>Office</t>
  </si>
  <si>
    <t>Analysis Start</t>
  </si>
  <si>
    <t>Location</t>
  </si>
  <si>
    <t>Concord, NC</t>
  </si>
  <si>
    <t>Equity Investment</t>
  </si>
  <si>
    <t>CURRENT OCCUPANCY</t>
  </si>
  <si>
    <t>LEASED</t>
  </si>
  <si>
    <t>UNITS</t>
  </si>
  <si>
    <t>OCCUPIED</t>
  </si>
  <si>
    <t>VACANT</t>
  </si>
  <si>
    <t>NOTICE</t>
  </si>
  <si>
    <t>RENTED</t>
  </si>
  <si>
    <t>30 DAY PROJECTED</t>
  </si>
  <si>
    <t>AVAILABLE</t>
  </si>
  <si>
    <t>30 DAY- MOVE IN</t>
  </si>
  <si>
    <t>MOVE OUT</t>
  </si>
  <si>
    <t>EVICTION</t>
  </si>
  <si>
    <t>30 DAY STATUS</t>
  </si>
  <si>
    <t>UNIT VACANCY DETAIL</t>
  </si>
  <si>
    <t>UNIT</t>
  </si>
  <si>
    <t>UNIT TYPE</t>
  </si>
  <si>
    <t>VACANT RENTED</t>
  </si>
  <si>
    <t>VACANT UNRENTED</t>
  </si>
  <si>
    <t>NOTICE RENTED</t>
  </si>
  <si>
    <t>NOTICE UNRENTED</t>
  </si>
  <si>
    <t>Occupancy</t>
  </si>
  <si>
    <t>Leased</t>
  </si>
  <si>
    <t>Projection</t>
  </si>
  <si>
    <t>Make Ready</t>
  </si>
  <si>
    <t>Work Orders</t>
  </si>
  <si>
    <t xml:space="preserve">1 bed 1 bath Upgrade Granite </t>
  </si>
  <si>
    <t>1110a1g</t>
  </si>
  <si>
    <t xml:space="preserve">2 bed 1 bath Upgrade Granite </t>
  </si>
  <si>
    <t>1110b1g</t>
  </si>
  <si>
    <t>2 bed 1 bath Upgrade</t>
  </si>
  <si>
    <t>1110b1u</t>
  </si>
  <si>
    <t>2 bed 2 bath</t>
  </si>
  <si>
    <t>1110b2</t>
  </si>
  <si>
    <t xml:space="preserve">2 bed 2 bath Upgrade Granite </t>
  </si>
  <si>
    <t>1110b2g</t>
  </si>
  <si>
    <t>2 bed 2 bath Upgrade</t>
  </si>
  <si>
    <t>1110b2u</t>
  </si>
  <si>
    <t xml:space="preserve">3 bed 2 bath Upgrade Granite </t>
  </si>
  <si>
    <t>1110c1g</t>
  </si>
  <si>
    <t>3 bed 2 bath Upgrade</t>
  </si>
  <si>
    <t>1110c1u</t>
  </si>
  <si>
    <t>TOTALS</t>
  </si>
  <si>
    <t xml:space="preserve">      </t>
  </si>
  <si>
    <t>OTHER</t>
  </si>
  <si>
    <t>Expirations</t>
  </si>
  <si>
    <t>Market Rent</t>
  </si>
  <si>
    <t>Occupied Rent</t>
  </si>
  <si>
    <t>Revenue</t>
  </si>
  <si>
    <t>Expenses</t>
  </si>
  <si>
    <t>Owed</t>
  </si>
  <si>
    <t>Charges</t>
  </si>
  <si>
    <t>Collections</t>
  </si>
  <si>
    <t>LEASE EXPIRATIONS</t>
  </si>
  <si>
    <t>LEASING</t>
  </si>
  <si>
    <t>THIS WEEK</t>
  </si>
  <si>
    <t>LAST WEEK</t>
  </si>
  <si>
    <t>AUGUST</t>
  </si>
  <si>
    <t>LAST MONTH</t>
  </si>
  <si>
    <t>NOTES</t>
  </si>
  <si>
    <t>NEW LEADS</t>
  </si>
  <si>
    <t>TOURS/VISITS</t>
  </si>
  <si>
    <t>APPLICATIONS</t>
  </si>
  <si>
    <t>MOVE INS</t>
  </si>
  <si>
    <t>MOVE OUTS</t>
  </si>
  <si>
    <t>HISTORICAL COLLECTIONS</t>
  </si>
  <si>
    <t>DELINQUENCY</t>
  </si>
  <si>
    <t>0-30 DAYS</t>
  </si>
  <si>
    <t>31-60 DAYS</t>
  </si>
  <si>
    <t>61-90 DAYS</t>
  </si>
  <si>
    <t>OVER 90 DAYS</t>
  </si>
  <si>
    <t>PREPAYMENT</t>
  </si>
  <si>
    <t>BALANCE</t>
  </si>
  <si>
    <t>MAINTENANCE</t>
  </si>
  <si>
    <t>2 WEEKS AGO</t>
  </si>
  <si>
    <t>3 WEEKS AGO</t>
  </si>
  <si>
    <t>EVICTIONS</t>
  </si>
  <si>
    <t>MAKE READIES</t>
  </si>
  <si>
    <t>FILED</t>
  </si>
  <si>
    <t>WORK ORDERS</t>
  </si>
  <si>
    <t>NOT FILED</t>
  </si>
  <si>
    <t>MTM</t>
  </si>
  <si>
    <t>Notes:</t>
  </si>
  <si>
    <t>eviction filing is in-process</t>
  </si>
  <si>
    <t>FINANCIALS</t>
  </si>
  <si>
    <t>LAST MONTH (JULY)</t>
  </si>
  <si>
    <t>BUDGET</t>
  </si>
  <si>
    <t>Net Rental Income</t>
  </si>
  <si>
    <t>Other Income</t>
  </si>
  <si>
    <t>Net Operating Income</t>
  </si>
  <si>
    <t>Routine Replacement</t>
  </si>
  <si>
    <t>NOI Net of 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</si>
</sst>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#,##0;[Red]#,##0"/>
    <numFmt numFmtId="166" formatCode="mmm\ \-\ yyyy"/>
    <numFmt numFmtId="167" formatCode="_(* #,##0_);_(* \(#,##0\);_(* &quot;-&quot;??_);_(@_)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rgb="FF0000FF"/>
      <name val="Calibri"/>
      <family val="2"/>
      <scheme val="minor"/>
    </font>
    <font>
      <sz val="8"/>
      <name val="Tahoma"/>
      <family val="2"/>
    </font>
    <font>
      <sz val="10"/>
      <color theme="1"/>
      <name val="Calibri"/>
      <family val="2"/>
      <scheme val="minor"/>
    </font>
    <font>
      <sz val="9"/>
      <color rgb="FF0000FF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color theme="1"/>
      <name val="Tahoma"/>
      <family val="2"/>
    </font>
    <font>
      <i/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>
      <alignment vertical="center"/>
    </xf>
    <xf numFmtId="43" fontId="1" fillId="0" borderId="0" applyFont="0" applyFill="0" applyBorder="0" applyAlignment="0" applyProtection="0"/>
  </cellStyleXfs>
  <cellXfs count="130">
    <xf numFmtId="0" fontId="0" fillId="0" borderId="0" xfId="0"/>
    <xf numFmtId="0" fontId="2" fillId="0" borderId="0" xfId="0" applyFont="1" applyAlignment="1">
      <alignment horizontal="right"/>
    </xf>
    <xf numFmtId="14" fontId="4" fillId="2" borderId="0" xfId="0" applyNumberFormat="1" applyFont="1" applyFill="1"/>
    <xf numFmtId="0" fontId="4" fillId="2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165" fontId="0" fillId="0" borderId="0" xfId="4" applyNumberFormat="1" applyFont="1" applyAlignment="1">
      <alignment horizontal="center"/>
    </xf>
    <xf numFmtId="0" fontId="0" fillId="0" borderId="0" xfId="0" applyAlignment="1">
      <alignment horizontal="center" vertical="center" wrapText="1"/>
    </xf>
    <xf numFmtId="44" fontId="4" fillId="2" borderId="0" xfId="2" applyFont="1" applyFill="1"/>
    <xf numFmtId="14" fontId="0" fillId="0" borderId="0" xfId="0" applyNumberFormat="1" applyAlignment="1">
      <alignment horizontal="center" vertical="top" wrapText="1"/>
    </xf>
    <xf numFmtId="14" fontId="9" fillId="2" borderId="0" xfId="0" applyNumberFormat="1" applyFont="1" applyFill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wrapText="1"/>
    </xf>
    <xf numFmtId="14" fontId="4" fillId="2" borderId="1" xfId="0" applyNumberFormat="1" applyFont="1" applyFill="1" applyBorder="1"/>
    <xf numFmtId="10" fontId="4" fillId="2" borderId="1" xfId="1" applyNumberFormat="1" applyFont="1" applyFill="1" applyBorder="1"/>
    <xf numFmtId="0" fontId="9" fillId="0" borderId="0" xfId="0" applyFont="1"/>
    <xf numFmtId="10" fontId="9" fillId="2" borderId="1" xfId="1" applyNumberFormat="1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9" fillId="0" borderId="0" xfId="0" applyFont="1" applyAlignment="1">
      <alignment horizontal="center"/>
    </xf>
    <xf numFmtId="0" fontId="5" fillId="3" borderId="3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3" fillId="0" borderId="0" xfId="3" applyFont="1" applyAlignment="1">
      <alignment horizontal="left" vertical="center"/>
    </xf>
    <xf numFmtId="14" fontId="15" fillId="0" borderId="0" xfId="0" applyNumberFormat="1" applyFont="1"/>
    <xf numFmtId="1" fontId="15" fillId="0" borderId="0" xfId="0" applyNumberFormat="1" applyFont="1"/>
    <xf numFmtId="0" fontId="14" fillId="0" borderId="1" xfId="0" applyFont="1" applyBorder="1"/>
    <xf numFmtId="0" fontId="4" fillId="5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/>
    </xf>
    <xf numFmtId="44" fontId="0" fillId="0" borderId="0" xfId="2" applyFont="1"/>
    <xf numFmtId="44" fontId="0" fillId="0" borderId="1" xfId="2" applyFont="1" applyBorder="1"/>
    <xf numFmtId="44" fontId="4" fillId="2" borderId="1" xfId="2" applyFont="1" applyFill="1" applyBorder="1"/>
    <xf numFmtId="14" fontId="4" fillId="2" borderId="1" xfId="2" applyNumberFormat="1" applyFont="1" applyFill="1" applyBorder="1"/>
    <xf numFmtId="14" fontId="0" fillId="0" borderId="0" xfId="0" applyNumberFormat="1" applyAlignment="1">
      <alignment horizontal="center"/>
    </xf>
    <xf numFmtId="14" fontId="0" fillId="0" borderId="1" xfId="2" applyNumberFormat="1" applyFont="1" applyBorder="1"/>
    <xf numFmtId="44" fontId="14" fillId="0" borderId="1" xfId="2" applyFont="1" applyFill="1" applyBorder="1" applyAlignment="1">
      <alignment horizontal="center"/>
    </xf>
    <xf numFmtId="44" fontId="17" fillId="0" borderId="1" xfId="2" applyFont="1" applyFill="1" applyBorder="1" applyAlignment="1">
      <alignment horizontal="center"/>
    </xf>
    <xf numFmtId="44" fontId="14" fillId="0" borderId="1" xfId="2" applyFont="1" applyFill="1" applyBorder="1" applyAlignment="1">
      <alignment horizontal="left"/>
    </xf>
    <xf numFmtId="44" fontId="17" fillId="0" borderId="6" xfId="2" applyFont="1" applyFill="1" applyBorder="1" applyAlignment="1">
      <alignment horizontal="center"/>
    </xf>
    <xf numFmtId="10" fontId="0" fillId="0" borderId="1" xfId="2" applyNumberFormat="1" applyFont="1" applyBorder="1"/>
    <xf numFmtId="1" fontId="0" fillId="0" borderId="0" xfId="0" applyNumberFormat="1"/>
    <xf numFmtId="14" fontId="0" fillId="0" borderId="0" xfId="2" applyNumberFormat="1" applyFont="1"/>
    <xf numFmtId="0" fontId="0" fillId="0" borderId="4" xfId="0" applyBorder="1"/>
    <xf numFmtId="10" fontId="0" fillId="0" borderId="0" xfId="2" applyNumberFormat="1" applyFont="1"/>
    <xf numFmtId="0" fontId="4" fillId="5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7" fontId="4" fillId="2" borderId="1" xfId="4" applyNumberFormat="1" applyFont="1" applyFill="1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16" fillId="3" borderId="0" xfId="0" applyFont="1" applyFill="1" applyAlignment="1">
      <alignment horizontal="center" vertical="center"/>
    </xf>
    <xf numFmtId="0" fontId="14" fillId="0" borderId="16" xfId="0" applyFont="1" applyBorder="1" applyAlignment="1">
      <alignment horizontal="left"/>
    </xf>
    <xf numFmtId="0" fontId="3" fillId="3" borderId="13" xfId="0" applyFont="1" applyFill="1" applyBorder="1" applyAlignment="1">
      <alignment horizontal="left" vertical="center"/>
    </xf>
    <xf numFmtId="0" fontId="17" fillId="0" borderId="16" xfId="0" applyFont="1" applyBorder="1" applyAlignment="1">
      <alignment horizontal="left"/>
    </xf>
    <xf numFmtId="0" fontId="17" fillId="0" borderId="19" xfId="0" applyFont="1" applyBorder="1" applyAlignment="1">
      <alignment horizontal="left"/>
    </xf>
    <xf numFmtId="14" fontId="9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8" fillId="3" borderId="10" xfId="0" applyFont="1" applyFill="1" applyBorder="1" applyAlignment="1">
      <alignment horizontal="left"/>
    </xf>
    <xf numFmtId="0" fontId="0" fillId="3" borderId="11" xfId="0" applyFill="1" applyBorder="1"/>
    <xf numFmtId="0" fontId="6" fillId="3" borderId="11" xfId="0" applyFont="1" applyFill="1" applyBorder="1"/>
    <xf numFmtId="0" fontId="8" fillId="3" borderId="12" xfId="0" applyFont="1" applyFill="1" applyBorder="1" applyAlignment="1">
      <alignment horizontal="right"/>
    </xf>
    <xf numFmtId="0" fontId="8" fillId="3" borderId="13" xfId="0" applyFont="1" applyFill="1" applyBorder="1" applyAlignment="1">
      <alignment horizontal="left"/>
    </xf>
    <xf numFmtId="0" fontId="0" fillId="3" borderId="0" xfId="0" applyFill="1"/>
    <xf numFmtId="0" fontId="6" fillId="3" borderId="0" xfId="0" applyFont="1" applyFill="1"/>
    <xf numFmtId="0" fontId="8" fillId="3" borderId="14" xfId="0" applyFont="1" applyFill="1" applyBorder="1" applyAlignment="1">
      <alignment horizontal="right"/>
    </xf>
    <xf numFmtId="0" fontId="5" fillId="3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164" fontId="12" fillId="5" borderId="20" xfId="1" applyNumberFormat="1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164" fontId="11" fillId="4" borderId="20" xfId="1" applyNumberFormat="1" applyFont="1" applyFill="1" applyBorder="1" applyAlignment="1">
      <alignment horizontal="center" vertical="center"/>
    </xf>
    <xf numFmtId="0" fontId="0" fillId="2" borderId="16" xfId="0" applyFill="1" applyBorder="1" applyAlignment="1">
      <alignment horizontal="left" wrapText="1"/>
    </xf>
    <xf numFmtId="0" fontId="0" fillId="2" borderId="18" xfId="0" applyFill="1" applyBorder="1" applyAlignment="1">
      <alignment horizontal="center" wrapText="1"/>
    </xf>
    <xf numFmtId="0" fontId="0" fillId="0" borderId="16" xfId="0" applyBorder="1" applyAlignment="1">
      <alignment horizontal="left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/>
    </xf>
    <xf numFmtId="10" fontId="9" fillId="2" borderId="9" xfId="1" applyNumberFormat="1" applyFont="1" applyFill="1" applyBorder="1"/>
    <xf numFmtId="164" fontId="9" fillId="2" borderId="1" xfId="1" applyNumberFormat="1" applyFont="1" applyFill="1" applyBorder="1" applyAlignment="1">
      <alignment horizontal="center"/>
    </xf>
    <xf numFmtId="1" fontId="15" fillId="0" borderId="1" xfId="0" applyNumberFormat="1" applyFont="1" applyBorder="1"/>
    <xf numFmtId="0" fontId="3" fillId="3" borderId="26" xfId="0" applyFont="1" applyFill="1" applyBorder="1" applyAlignment="1">
      <alignment vertical="center"/>
    </xf>
    <xf numFmtId="0" fontId="3" fillId="3" borderId="27" xfId="0" applyFont="1" applyFill="1" applyBorder="1" applyAlignment="1">
      <alignment vertical="center"/>
    </xf>
    <xf numFmtId="0" fontId="5" fillId="3" borderId="28" xfId="0" applyFont="1" applyFill="1" applyBorder="1" applyAlignment="1">
      <alignment horizontal="right" vertical="center"/>
    </xf>
    <xf numFmtId="0" fontId="0" fillId="0" borderId="29" xfId="0" applyBorder="1" applyAlignment="1">
      <alignment horizontal="center"/>
    </xf>
    <xf numFmtId="0" fontId="0" fillId="0" borderId="30" xfId="0" applyBorder="1"/>
    <xf numFmtId="166" fontId="19" fillId="0" borderId="0" xfId="0" applyNumberFormat="1" applyFont="1" applyAlignment="1">
      <alignment horizontal="center"/>
    </xf>
    <xf numFmtId="0" fontId="19" fillId="0" borderId="30" xfId="0" applyFont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29" xfId="0" applyBorder="1" applyAlignment="1">
      <alignment horizontal="left"/>
    </xf>
    <xf numFmtId="0" fontId="3" fillId="3" borderId="29" xfId="0" applyFont="1" applyFill="1" applyBorder="1" applyAlignment="1">
      <alignment vertical="center"/>
    </xf>
    <xf numFmtId="0" fontId="14" fillId="0" borderId="32" xfId="0" applyFont="1" applyBorder="1" applyAlignment="1">
      <alignment horizontal="left"/>
    </xf>
    <xf numFmtId="0" fontId="0" fillId="0" borderId="32" xfId="0" applyBorder="1" applyAlignment="1">
      <alignment horizontal="center"/>
    </xf>
    <xf numFmtId="44" fontId="14" fillId="0" borderId="35" xfId="2" applyFont="1" applyFill="1" applyBorder="1"/>
    <xf numFmtId="0" fontId="0" fillId="0" borderId="35" xfId="0" applyBorder="1"/>
    <xf numFmtId="0" fontId="14" fillId="0" borderId="35" xfId="0" applyFont="1" applyBorder="1"/>
    <xf numFmtId="0" fontId="3" fillId="3" borderId="34" xfId="0" applyFont="1" applyFill="1" applyBorder="1" applyAlignment="1">
      <alignment vertical="center"/>
    </xf>
    <xf numFmtId="0" fontId="14" fillId="0" borderId="35" xfId="0" applyFont="1" applyBorder="1" applyAlignment="1">
      <alignment horizontal="center"/>
    </xf>
    <xf numFmtId="0" fontId="18" fillId="0" borderId="36" xfId="0" applyFont="1" applyBorder="1"/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/>
    </xf>
    <xf numFmtId="1" fontId="12" fillId="5" borderId="3" xfId="4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11" fillId="4" borderId="3" xfId="4" applyNumberFormat="1" applyFont="1" applyFill="1" applyBorder="1" applyAlignment="1">
      <alignment horizontal="center" vertical="center"/>
    </xf>
    <xf numFmtId="1" fontId="11" fillId="4" borderId="17" xfId="4" applyNumberFormat="1" applyFont="1" applyFill="1" applyBorder="1" applyAlignment="1">
      <alignment horizontal="center" vertical="center"/>
    </xf>
    <xf numFmtId="1" fontId="12" fillId="5" borderId="3" xfId="4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164" fontId="12" fillId="5" borderId="3" xfId="1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1" fontId="11" fillId="4" borderId="3" xfId="4" applyNumberFormat="1" applyFont="1" applyFill="1" applyBorder="1" applyAlignment="1">
      <alignment horizontal="center" vertical="center"/>
    </xf>
    <xf numFmtId="1" fontId="11" fillId="4" borderId="17" xfId="4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center" vertical="center"/>
    </xf>
    <xf numFmtId="0" fontId="16" fillId="3" borderId="31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20" fillId="0" borderId="37" xfId="0" applyFont="1" applyBorder="1" applyAlignment="1">
      <alignment vertical="top"/>
    </xf>
    <xf numFmtId="0" fontId="20" fillId="0" borderId="38" xfId="0" applyFont="1" applyBorder="1" applyAlignment="1">
      <alignment vertical="top"/>
    </xf>
    <xf numFmtId="0" fontId="3" fillId="3" borderId="3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</cellXfs>
  <cellStyles count="5">
    <cellStyle name="Comma" xfId="4" builtinId="3"/>
    <cellStyle name="Currency" xfId="2" builtinId="4"/>
    <cellStyle name="Normal" xfId="0" builtinId="0"/>
    <cellStyle name="Normal 2" xfId="3" xr:uid="{00000000-0005-0000-0000-000003000000}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theme="7" tint="-0.499984740745262"/>
      </font>
      <fill>
        <patternFill>
          <bgColor theme="7" tint="0.59996337778862885"/>
        </patternFill>
      </fill>
    </dxf>
    <dxf>
      <font>
        <color rgb="FF860000"/>
      </font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860000"/>
      <color rgb="FFFF7C8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 baseline="0"/>
              <a:t>OCCUPANCY</a:t>
            </a:r>
            <a:endParaRPr lang="en-US" b="0"/>
          </a:p>
        </c:rich>
      </c:tx>
      <c:layout>
        <c:manualLayout>
          <c:xMode val="edge"/>
          <c:yMode val="edge"/>
          <c:x val="0.436204623675771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640380773298862E-2"/>
          <c:y val="9.953980451261385E-2"/>
          <c:w val="0.91111824454778978"/>
          <c:h val="0.67918729395167921"/>
        </c:manualLayout>
      </c:layout>
      <c:areaChart>
        <c:grouping val="standard"/>
        <c:varyColors val="0"/>
        <c:ser>
          <c:idx val="2"/>
          <c:order val="0"/>
          <c:spPr>
            <a:solidFill>
              <a:schemeClr val="accent5">
                <a:tint val="65000"/>
              </a:schemeClr>
            </a:solidFill>
            <a:ln w="25400">
              <a:noFill/>
            </a:ln>
            <a:effectLst/>
          </c:spPr>
          <c:cat>
            <c:numRef>
              <c:f>Occupancy!$N$74:$N$400</c:f>
              <c:numCache>
                <c:formatCode>m/d/yyyy</c:formatCode>
                <c:ptCount val="327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44753</c:v>
                </c:pt>
                <c:pt idx="27">
                  <c:v>44760</c:v>
                </c:pt>
                <c:pt idx="28">
                  <c:v>44767</c:v>
                </c:pt>
                <c:pt idx="29">
                  <c:v>44774</c:v>
                </c:pt>
                <c:pt idx="30">
                  <c:v>44781</c:v>
                </c:pt>
                <c:pt idx="31">
                  <c:v>44788</c:v>
                </c:pt>
                <c:pt idx="32">
                  <c:v>44795</c:v>
                </c:pt>
                <c:pt idx="33">
                  <c:v>44802</c:v>
                </c:pt>
                <c:pt idx="34">
                  <c:v>44810</c:v>
                </c:pt>
                <c:pt idx="35">
                  <c:v>44816</c:v>
                </c:pt>
                <c:pt idx="36">
                  <c:v>44823</c:v>
                </c:pt>
                <c:pt idx="37">
                  <c:v>44830</c:v>
                </c:pt>
                <c:pt idx="38">
                  <c:v>44851</c:v>
                </c:pt>
                <c:pt idx="39">
                  <c:v>44858</c:v>
                </c:pt>
                <c:pt idx="40">
                  <c:v>44865</c:v>
                </c:pt>
                <c:pt idx="41">
                  <c:v>44872</c:v>
                </c:pt>
                <c:pt idx="42">
                  <c:v>44879</c:v>
                </c:pt>
                <c:pt idx="43">
                  <c:v>44886</c:v>
                </c:pt>
                <c:pt idx="44">
                  <c:v>44893</c:v>
                </c:pt>
                <c:pt idx="45">
                  <c:v>44900</c:v>
                </c:pt>
                <c:pt idx="46">
                  <c:v>44907</c:v>
                </c:pt>
                <c:pt idx="47">
                  <c:v>44914</c:v>
                </c:pt>
                <c:pt idx="48">
                  <c:v>44935</c:v>
                </c:pt>
                <c:pt idx="49">
                  <c:v>44942</c:v>
                </c:pt>
                <c:pt idx="50">
                  <c:v>44949</c:v>
                </c:pt>
                <c:pt idx="51">
                  <c:v>44956</c:v>
                </c:pt>
                <c:pt idx="52">
                  <c:v>44963</c:v>
                </c:pt>
                <c:pt idx="53">
                  <c:v>44970</c:v>
                </c:pt>
                <c:pt idx="54">
                  <c:v>44977</c:v>
                </c:pt>
                <c:pt idx="55">
                  <c:v>44984</c:v>
                </c:pt>
                <c:pt idx="56">
                  <c:v>44991</c:v>
                </c:pt>
                <c:pt idx="57">
                  <c:v>44998</c:v>
                </c:pt>
                <c:pt idx="58">
                  <c:v>45005</c:v>
                </c:pt>
                <c:pt idx="59">
                  <c:v>45012</c:v>
                </c:pt>
                <c:pt idx="60">
                  <c:v>45019</c:v>
                </c:pt>
                <c:pt idx="61">
                  <c:v>45026</c:v>
                </c:pt>
                <c:pt idx="62">
                  <c:v>45033</c:v>
                </c:pt>
                <c:pt idx="63">
                  <c:v>45040</c:v>
                </c:pt>
                <c:pt idx="64">
                  <c:v>45047</c:v>
                </c:pt>
                <c:pt idx="65">
                  <c:v>45054</c:v>
                </c:pt>
                <c:pt idx="66">
                  <c:v>45061</c:v>
                </c:pt>
                <c:pt idx="67">
                  <c:v>45068</c:v>
                </c:pt>
                <c:pt idx="68">
                  <c:v>45075</c:v>
                </c:pt>
                <c:pt idx="69">
                  <c:v>45082</c:v>
                </c:pt>
                <c:pt idx="70">
                  <c:v>45089</c:v>
                </c:pt>
                <c:pt idx="71">
                  <c:v>45096</c:v>
                </c:pt>
                <c:pt idx="72">
                  <c:v>45103</c:v>
                </c:pt>
                <c:pt idx="73">
                  <c:v>45110</c:v>
                </c:pt>
                <c:pt idx="74">
                  <c:v>45117</c:v>
                </c:pt>
                <c:pt idx="75">
                  <c:v>45124</c:v>
                </c:pt>
                <c:pt idx="76">
                  <c:v>45131</c:v>
                </c:pt>
                <c:pt idx="77">
                  <c:v>45138</c:v>
                </c:pt>
                <c:pt idx="78">
                  <c:v>45145</c:v>
                </c:pt>
                <c:pt idx="79">
                  <c:v>45152</c:v>
                </c:pt>
                <c:pt idx="80">
                  <c:v>45159</c:v>
                </c:pt>
                <c:pt idx="81">
                  <c:v>45166</c:v>
                </c:pt>
                <c:pt idx="82">
                  <c:v>45173</c:v>
                </c:pt>
                <c:pt idx="83">
                  <c:v>45180</c:v>
                </c:pt>
                <c:pt idx="84">
                  <c:v>45187</c:v>
                </c:pt>
                <c:pt idx="85">
                  <c:v>45194</c:v>
                </c:pt>
                <c:pt idx="86">
                  <c:v>45201</c:v>
                </c:pt>
                <c:pt idx="87">
                  <c:v>45208</c:v>
                </c:pt>
                <c:pt idx="88">
                  <c:v>45215</c:v>
                </c:pt>
                <c:pt idx="89">
                  <c:v>45222</c:v>
                </c:pt>
                <c:pt idx="90">
                  <c:v>45236</c:v>
                </c:pt>
                <c:pt idx="91">
                  <c:v>45243</c:v>
                </c:pt>
                <c:pt idx="92">
                  <c:v>45250</c:v>
                </c:pt>
                <c:pt idx="93">
                  <c:v>45257</c:v>
                </c:pt>
                <c:pt idx="94">
                  <c:v>45264</c:v>
                </c:pt>
                <c:pt idx="95">
                  <c:v>45271</c:v>
                </c:pt>
                <c:pt idx="96">
                  <c:v>45278</c:v>
                </c:pt>
                <c:pt idx="97">
                  <c:v>45285</c:v>
                </c:pt>
                <c:pt idx="98">
                  <c:v>45292</c:v>
                </c:pt>
                <c:pt idx="99">
                  <c:v>45299</c:v>
                </c:pt>
                <c:pt idx="100">
                  <c:v>45306</c:v>
                </c:pt>
                <c:pt idx="101">
                  <c:v>45313</c:v>
                </c:pt>
                <c:pt idx="102">
                  <c:v>45320</c:v>
                </c:pt>
                <c:pt idx="103">
                  <c:v>45327</c:v>
                </c:pt>
                <c:pt idx="104">
                  <c:v>45334</c:v>
                </c:pt>
                <c:pt idx="105">
                  <c:v>45341</c:v>
                </c:pt>
                <c:pt idx="106">
                  <c:v>45348</c:v>
                </c:pt>
                <c:pt idx="107">
                  <c:v>45355</c:v>
                </c:pt>
                <c:pt idx="108">
                  <c:v>45362</c:v>
                </c:pt>
                <c:pt idx="109">
                  <c:v>45369</c:v>
                </c:pt>
                <c:pt idx="110">
                  <c:v>45376</c:v>
                </c:pt>
                <c:pt idx="111">
                  <c:v>45383</c:v>
                </c:pt>
                <c:pt idx="112">
                  <c:v>45390</c:v>
                </c:pt>
                <c:pt idx="113">
                  <c:v>45397</c:v>
                </c:pt>
                <c:pt idx="114">
                  <c:v>45404</c:v>
                </c:pt>
                <c:pt idx="115">
                  <c:v>45411</c:v>
                </c:pt>
                <c:pt idx="116">
                  <c:v>45418</c:v>
                </c:pt>
                <c:pt idx="117">
                  <c:v>45425</c:v>
                </c:pt>
                <c:pt idx="118">
                  <c:v>45432</c:v>
                </c:pt>
                <c:pt idx="119">
                  <c:v>45439</c:v>
                </c:pt>
                <c:pt idx="120">
                  <c:v>45446</c:v>
                </c:pt>
                <c:pt idx="121">
                  <c:v>45453</c:v>
                </c:pt>
                <c:pt idx="122">
                  <c:v>45460</c:v>
                </c:pt>
                <c:pt idx="123">
                  <c:v>45467</c:v>
                </c:pt>
                <c:pt idx="124">
                  <c:v>45474</c:v>
                </c:pt>
                <c:pt idx="125">
                  <c:v>45481</c:v>
                </c:pt>
                <c:pt idx="126">
                  <c:v>45488</c:v>
                </c:pt>
                <c:pt idx="127">
                  <c:v>45495</c:v>
                </c:pt>
                <c:pt idx="128">
                  <c:v>45502</c:v>
                </c:pt>
                <c:pt idx="129">
                  <c:v>45509</c:v>
                </c:pt>
                <c:pt idx="130">
                  <c:v>45516</c:v>
                </c:pt>
                <c:pt idx="131">
                  <c:v>45523</c:v>
                </c:pt>
                <c:pt idx="132">
                  <c:v>45530</c:v>
                </c:pt>
                <c:pt idx="133">
                  <c:v>45537</c:v>
                </c:pt>
                <c:pt idx="134">
                  <c:v>45544</c:v>
                </c:pt>
                <c:pt idx="135">
                  <c:v>45551</c:v>
                </c:pt>
                <c:pt idx="136">
                  <c:v>45558</c:v>
                </c:pt>
                <c:pt idx="137">
                  <c:v>45565</c:v>
                </c:pt>
                <c:pt idx="138">
                  <c:v>45572</c:v>
                </c:pt>
                <c:pt idx="139">
                  <c:v>45579</c:v>
                </c:pt>
                <c:pt idx="140">
                  <c:v>45586</c:v>
                </c:pt>
                <c:pt idx="141">
                  <c:v>45593</c:v>
                </c:pt>
                <c:pt idx="142">
                  <c:v>45600</c:v>
                </c:pt>
                <c:pt idx="143">
                  <c:v>45607</c:v>
                </c:pt>
                <c:pt idx="144">
                  <c:v>45614</c:v>
                </c:pt>
                <c:pt idx="145">
                  <c:v>45621</c:v>
                </c:pt>
                <c:pt idx="146">
                  <c:v>45628</c:v>
                </c:pt>
                <c:pt idx="147">
                  <c:v>45635</c:v>
                </c:pt>
                <c:pt idx="148">
                  <c:v>45642</c:v>
                </c:pt>
                <c:pt idx="149">
                  <c:v>45649</c:v>
                </c:pt>
                <c:pt idx="150">
                  <c:v>45656</c:v>
                </c:pt>
                <c:pt idx="151">
                  <c:v>45663</c:v>
                </c:pt>
                <c:pt idx="152">
                  <c:v>45670</c:v>
                </c:pt>
                <c:pt idx="153">
                  <c:v>45677</c:v>
                </c:pt>
                <c:pt idx="154">
                  <c:v>45684</c:v>
                </c:pt>
                <c:pt idx="155">
                  <c:v>45691</c:v>
                </c:pt>
                <c:pt idx="156">
                  <c:v>45698</c:v>
                </c:pt>
                <c:pt idx="157">
                  <c:v>45705</c:v>
                </c:pt>
                <c:pt idx="158">
                  <c:v>45712</c:v>
                </c:pt>
                <c:pt idx="159">
                  <c:v>45719</c:v>
                </c:pt>
                <c:pt idx="160">
                  <c:v>45726</c:v>
                </c:pt>
                <c:pt idx="161">
                  <c:v>45733</c:v>
                </c:pt>
                <c:pt idx="162">
                  <c:v>45740</c:v>
                </c:pt>
                <c:pt idx="163">
                  <c:v>45747</c:v>
                </c:pt>
                <c:pt idx="164">
                  <c:v>45754</c:v>
                </c:pt>
                <c:pt idx="165">
                  <c:v>45761</c:v>
                </c:pt>
                <c:pt idx="166">
                  <c:v>45768</c:v>
                </c:pt>
                <c:pt idx="167">
                  <c:v>45775</c:v>
                </c:pt>
                <c:pt idx="168">
                  <c:v>45782</c:v>
                </c:pt>
                <c:pt idx="169">
                  <c:v>45789</c:v>
                </c:pt>
                <c:pt idx="170">
                  <c:v>45796</c:v>
                </c:pt>
                <c:pt idx="171">
                  <c:v>45803</c:v>
                </c:pt>
                <c:pt idx="172">
                  <c:v>45810</c:v>
                </c:pt>
                <c:pt idx="173">
                  <c:v>45817</c:v>
                </c:pt>
                <c:pt idx="174">
                  <c:v>45824</c:v>
                </c:pt>
                <c:pt idx="175">
                  <c:v>45831</c:v>
                </c:pt>
                <c:pt idx="176">
                  <c:v>45838</c:v>
                </c:pt>
                <c:pt idx="177">
                  <c:v>45845</c:v>
                </c:pt>
                <c:pt idx="178">
                  <c:v>45852</c:v>
                </c:pt>
                <c:pt idx="179">
                  <c:v>45859</c:v>
                </c:pt>
                <c:pt idx="180">
                  <c:v>45866</c:v>
                </c:pt>
                <c:pt idx="181">
                  <c:v>45873</c:v>
                </c:pt>
                <c:pt idx="182">
                  <c:v>45880</c:v>
                </c:pt>
                <c:pt idx="183">
                  <c:v>45911</c:v>
                </c:pt>
              </c:numCache>
            </c:numRef>
          </c:cat>
          <c:val>
            <c:numRef>
              <c:f>Occupancy!$Q$74:$Q$400</c:f>
              <c:numCache>
                <c:formatCode>0.00%</c:formatCode>
                <c:ptCount val="327"/>
                <c:pt idx="0">
                  <c:v>0.9778</c:v>
                </c:pt>
                <c:pt idx="1">
                  <c:v>0.97040000000000004</c:v>
                </c:pt>
                <c:pt idx="2">
                  <c:v>0.98519999999999996</c:v>
                </c:pt>
                <c:pt idx="3">
                  <c:v>0.98519999999999996</c:v>
                </c:pt>
                <c:pt idx="4">
                  <c:v>0.9778</c:v>
                </c:pt>
                <c:pt idx="5">
                  <c:v>0.9556</c:v>
                </c:pt>
                <c:pt idx="6">
                  <c:v>0.96299999999999997</c:v>
                </c:pt>
                <c:pt idx="7">
                  <c:v>0.96299999999999997</c:v>
                </c:pt>
                <c:pt idx="8">
                  <c:v>0.9556</c:v>
                </c:pt>
                <c:pt idx="9">
                  <c:v>0.9556</c:v>
                </c:pt>
                <c:pt idx="10">
                  <c:v>0.9556</c:v>
                </c:pt>
                <c:pt idx="11">
                  <c:v>0.9778</c:v>
                </c:pt>
                <c:pt idx="12">
                  <c:v>0.98519999999999996</c:v>
                </c:pt>
                <c:pt idx="13">
                  <c:v>0.96299999999999997</c:v>
                </c:pt>
                <c:pt idx="14">
                  <c:v>0.97040000000000004</c:v>
                </c:pt>
                <c:pt idx="15">
                  <c:v>0.9556</c:v>
                </c:pt>
                <c:pt idx="16">
                  <c:v>0.94810000000000005</c:v>
                </c:pt>
                <c:pt idx="17">
                  <c:v>0.9556</c:v>
                </c:pt>
                <c:pt idx="18">
                  <c:v>0.95550000000000002</c:v>
                </c:pt>
                <c:pt idx="19">
                  <c:v>0.96299999999999997</c:v>
                </c:pt>
                <c:pt idx="20">
                  <c:v>0.96299999999999997</c:v>
                </c:pt>
                <c:pt idx="21">
                  <c:v>0.97040000000000004</c:v>
                </c:pt>
                <c:pt idx="22">
                  <c:v>0.97040000000000004</c:v>
                </c:pt>
                <c:pt idx="23">
                  <c:v>0.95530000000000004</c:v>
                </c:pt>
                <c:pt idx="24">
                  <c:v>0.95530000000000004</c:v>
                </c:pt>
                <c:pt idx="25">
                  <c:v>0.93330000000000002</c:v>
                </c:pt>
                <c:pt idx="26">
                  <c:v>0.90369999999999995</c:v>
                </c:pt>
                <c:pt idx="27">
                  <c:v>0.92589999999999995</c:v>
                </c:pt>
                <c:pt idx="28">
                  <c:v>0.93330000000000002</c:v>
                </c:pt>
                <c:pt idx="29">
                  <c:v>0.94069999999999998</c:v>
                </c:pt>
                <c:pt idx="30">
                  <c:v>0.94810000000000005</c:v>
                </c:pt>
                <c:pt idx="31">
                  <c:v>0.94069999999999998</c:v>
                </c:pt>
                <c:pt idx="32">
                  <c:v>0.94069999999999998</c:v>
                </c:pt>
                <c:pt idx="33">
                  <c:v>0.9556</c:v>
                </c:pt>
                <c:pt idx="34">
                  <c:v>0.96299999999999997</c:v>
                </c:pt>
                <c:pt idx="35">
                  <c:v>0.94069999999999998</c:v>
                </c:pt>
                <c:pt idx="36">
                  <c:v>0.95550000000000002</c:v>
                </c:pt>
                <c:pt idx="37">
                  <c:v>0.95550000000000002</c:v>
                </c:pt>
                <c:pt idx="38">
                  <c:v>0.9778</c:v>
                </c:pt>
                <c:pt idx="39">
                  <c:v>0.9778</c:v>
                </c:pt>
                <c:pt idx="40">
                  <c:v>0.97040000000000004</c:v>
                </c:pt>
                <c:pt idx="41">
                  <c:v>0.97040000000000004</c:v>
                </c:pt>
                <c:pt idx="42">
                  <c:v>0.97040000000000004</c:v>
                </c:pt>
                <c:pt idx="43">
                  <c:v>0.9556</c:v>
                </c:pt>
                <c:pt idx="44">
                  <c:v>0.9556</c:v>
                </c:pt>
                <c:pt idx="45">
                  <c:v>0.96299999999999997</c:v>
                </c:pt>
                <c:pt idx="46">
                  <c:v>0.96299999999999997</c:v>
                </c:pt>
                <c:pt idx="47">
                  <c:v>0.95550000000000002</c:v>
                </c:pt>
                <c:pt idx="48">
                  <c:v>0.93330000000000002</c:v>
                </c:pt>
                <c:pt idx="49">
                  <c:v>0.92589999999999995</c:v>
                </c:pt>
                <c:pt idx="50">
                  <c:v>0.92589999999999995</c:v>
                </c:pt>
                <c:pt idx="51">
                  <c:v>0.92589999999999995</c:v>
                </c:pt>
                <c:pt idx="52">
                  <c:v>0.92589999999999995</c:v>
                </c:pt>
                <c:pt idx="53">
                  <c:v>0.94069999999999998</c:v>
                </c:pt>
                <c:pt idx="54">
                  <c:v>0.9556</c:v>
                </c:pt>
                <c:pt idx="55">
                  <c:v>0.94810000000000005</c:v>
                </c:pt>
                <c:pt idx="56">
                  <c:v>0.97040000000000004</c:v>
                </c:pt>
                <c:pt idx="57">
                  <c:v>0.97030000000000005</c:v>
                </c:pt>
                <c:pt idx="58">
                  <c:v>0.9556</c:v>
                </c:pt>
                <c:pt idx="59">
                  <c:v>0.94069999999999998</c:v>
                </c:pt>
                <c:pt idx="60">
                  <c:v>0.92589999999999995</c:v>
                </c:pt>
                <c:pt idx="61">
                  <c:v>0.90369999999999995</c:v>
                </c:pt>
                <c:pt idx="62">
                  <c:v>0.90369999999999995</c:v>
                </c:pt>
                <c:pt idx="63">
                  <c:v>0.88890000000000002</c:v>
                </c:pt>
                <c:pt idx="64">
                  <c:v>0.88129999999999997</c:v>
                </c:pt>
                <c:pt idx="65">
                  <c:v>0.90369999999999995</c:v>
                </c:pt>
                <c:pt idx="66">
                  <c:v>0.874</c:v>
                </c:pt>
                <c:pt idx="67">
                  <c:v>0.90369999999999995</c:v>
                </c:pt>
                <c:pt idx="68">
                  <c:v>0.91839999999999999</c:v>
                </c:pt>
                <c:pt idx="69">
                  <c:v>0.91849999999999998</c:v>
                </c:pt>
                <c:pt idx="70">
                  <c:v>0.91849999999999998</c:v>
                </c:pt>
                <c:pt idx="71">
                  <c:v>0.91110000000000002</c:v>
                </c:pt>
                <c:pt idx="72">
                  <c:v>0.91849999999999998</c:v>
                </c:pt>
                <c:pt idx="73">
                  <c:v>0.96299999999999997</c:v>
                </c:pt>
                <c:pt idx="74">
                  <c:v>0.96299999999999997</c:v>
                </c:pt>
                <c:pt idx="75">
                  <c:v>0.97040000000000004</c:v>
                </c:pt>
                <c:pt idx="76">
                  <c:v>0.94810000000000005</c:v>
                </c:pt>
                <c:pt idx="77">
                  <c:v>0.94810000000000005</c:v>
                </c:pt>
                <c:pt idx="78">
                  <c:v>0.94069999999999998</c:v>
                </c:pt>
                <c:pt idx="79">
                  <c:v>0.94069999999999998</c:v>
                </c:pt>
                <c:pt idx="80">
                  <c:v>0.94810000000000005</c:v>
                </c:pt>
                <c:pt idx="81">
                  <c:v>0.97040000000000004</c:v>
                </c:pt>
                <c:pt idx="82">
                  <c:v>0.94810000000000005</c:v>
                </c:pt>
                <c:pt idx="83">
                  <c:v>0.94810000000000005</c:v>
                </c:pt>
                <c:pt idx="84">
                  <c:v>0.9778</c:v>
                </c:pt>
                <c:pt idx="85">
                  <c:v>0.99260000000000004</c:v>
                </c:pt>
                <c:pt idx="86">
                  <c:v>0.98519999999999996</c:v>
                </c:pt>
                <c:pt idx="87">
                  <c:v>0.98519999999999996</c:v>
                </c:pt>
                <c:pt idx="88">
                  <c:v>0.9778</c:v>
                </c:pt>
                <c:pt idx="89">
                  <c:v>0.9778</c:v>
                </c:pt>
                <c:pt idx="90">
                  <c:v>0.9778</c:v>
                </c:pt>
                <c:pt idx="91">
                  <c:v>0.97040000000000004</c:v>
                </c:pt>
                <c:pt idx="92">
                  <c:v>0.96299999999999997</c:v>
                </c:pt>
                <c:pt idx="93">
                  <c:v>0.96299999999999997</c:v>
                </c:pt>
                <c:pt idx="94">
                  <c:v>0.94069999999999998</c:v>
                </c:pt>
                <c:pt idx="95">
                  <c:v>0.94810000000000005</c:v>
                </c:pt>
                <c:pt idx="96">
                  <c:v>0.9556</c:v>
                </c:pt>
                <c:pt idx="97">
                  <c:v>0.94810000000000005</c:v>
                </c:pt>
                <c:pt idx="98">
                  <c:v>0.94810000000000005</c:v>
                </c:pt>
                <c:pt idx="99">
                  <c:v>0.94810000000000005</c:v>
                </c:pt>
                <c:pt idx="100">
                  <c:v>0.9556</c:v>
                </c:pt>
                <c:pt idx="101">
                  <c:v>0.9556</c:v>
                </c:pt>
                <c:pt idx="102">
                  <c:v>0.9556</c:v>
                </c:pt>
                <c:pt idx="103">
                  <c:v>0.94810000000000005</c:v>
                </c:pt>
                <c:pt idx="104">
                  <c:v>0.94810000000000005</c:v>
                </c:pt>
                <c:pt idx="105">
                  <c:v>0.9556</c:v>
                </c:pt>
                <c:pt idx="106">
                  <c:v>0.94810000000000005</c:v>
                </c:pt>
                <c:pt idx="107">
                  <c:v>0.94810000000000005</c:v>
                </c:pt>
                <c:pt idx="108">
                  <c:v>0.9556</c:v>
                </c:pt>
                <c:pt idx="109">
                  <c:v>0.9778</c:v>
                </c:pt>
                <c:pt idx="110">
                  <c:v>0.97040000000000004</c:v>
                </c:pt>
                <c:pt idx="111">
                  <c:v>0.96299999999999997</c:v>
                </c:pt>
                <c:pt idx="112">
                  <c:v>0.9556</c:v>
                </c:pt>
                <c:pt idx="113">
                  <c:v>0.96299999999999997</c:v>
                </c:pt>
                <c:pt idx="114">
                  <c:v>0.9556</c:v>
                </c:pt>
                <c:pt idx="115">
                  <c:v>0.94069999999999998</c:v>
                </c:pt>
                <c:pt idx="116">
                  <c:v>0.92589999999999995</c:v>
                </c:pt>
                <c:pt idx="117">
                  <c:v>0.93330000000000002</c:v>
                </c:pt>
                <c:pt idx="118">
                  <c:v>0.91849999999999998</c:v>
                </c:pt>
                <c:pt idx="119">
                  <c:v>0.91849999999999998</c:v>
                </c:pt>
                <c:pt idx="120">
                  <c:v>0.92589999999999995</c:v>
                </c:pt>
                <c:pt idx="121">
                  <c:v>0.91849999999999998</c:v>
                </c:pt>
                <c:pt idx="122">
                  <c:v>0.91110000000000002</c:v>
                </c:pt>
                <c:pt idx="123">
                  <c:v>0.91110000000000002</c:v>
                </c:pt>
                <c:pt idx="124">
                  <c:v>0.90369999999999995</c:v>
                </c:pt>
                <c:pt idx="125">
                  <c:v>0.86670000000000003</c:v>
                </c:pt>
                <c:pt idx="126">
                  <c:v>0.85929999999999995</c:v>
                </c:pt>
                <c:pt idx="127">
                  <c:v>0.88890000000000002</c:v>
                </c:pt>
                <c:pt idx="128">
                  <c:v>0.88890000000000002</c:v>
                </c:pt>
                <c:pt idx="129">
                  <c:v>0.91849999999999998</c:v>
                </c:pt>
                <c:pt idx="130">
                  <c:v>0.93330000000000002</c:v>
                </c:pt>
                <c:pt idx="131">
                  <c:v>0.93330000000000002</c:v>
                </c:pt>
                <c:pt idx="132">
                  <c:v>0.91849999999999998</c:v>
                </c:pt>
                <c:pt idx="133">
                  <c:v>0.93330000000000002</c:v>
                </c:pt>
                <c:pt idx="134">
                  <c:v>0.90369999999999995</c:v>
                </c:pt>
                <c:pt idx="135">
                  <c:v>0.88890000000000002</c:v>
                </c:pt>
                <c:pt idx="136">
                  <c:v>0.87409999999999999</c:v>
                </c:pt>
                <c:pt idx="137">
                  <c:v>0.87409999999999999</c:v>
                </c:pt>
                <c:pt idx="138">
                  <c:v>0.86670000000000003</c:v>
                </c:pt>
                <c:pt idx="139">
                  <c:v>0.87409999999999999</c:v>
                </c:pt>
                <c:pt idx="140">
                  <c:v>0.89629999999999999</c:v>
                </c:pt>
                <c:pt idx="141">
                  <c:v>0.89629999999999999</c:v>
                </c:pt>
                <c:pt idx="142">
                  <c:v>0.93330000000000002</c:v>
                </c:pt>
                <c:pt idx="143">
                  <c:v>0.9556</c:v>
                </c:pt>
                <c:pt idx="144">
                  <c:v>0.9556</c:v>
                </c:pt>
                <c:pt idx="145">
                  <c:v>0.9556</c:v>
                </c:pt>
                <c:pt idx="146">
                  <c:v>0.9556</c:v>
                </c:pt>
                <c:pt idx="147">
                  <c:v>0.9556</c:v>
                </c:pt>
                <c:pt idx="148">
                  <c:v>0.9556</c:v>
                </c:pt>
                <c:pt idx="149">
                  <c:v>0.9778</c:v>
                </c:pt>
                <c:pt idx="150">
                  <c:v>0.97040000000000004</c:v>
                </c:pt>
                <c:pt idx="151">
                  <c:v>0.97040000000000004</c:v>
                </c:pt>
                <c:pt idx="152">
                  <c:v>0.97040000000000004</c:v>
                </c:pt>
                <c:pt idx="153">
                  <c:v>0.9778</c:v>
                </c:pt>
                <c:pt idx="154">
                  <c:v>0.9778</c:v>
                </c:pt>
                <c:pt idx="155">
                  <c:v>0.98519999999999996</c:v>
                </c:pt>
                <c:pt idx="156">
                  <c:v>0.96299999999999997</c:v>
                </c:pt>
                <c:pt idx="157">
                  <c:v>0.94810000000000005</c:v>
                </c:pt>
                <c:pt idx="158">
                  <c:v>0.94069999999999998</c:v>
                </c:pt>
                <c:pt idx="159">
                  <c:v>0.94069999999999998</c:v>
                </c:pt>
                <c:pt idx="160">
                  <c:v>0.94810000000000005</c:v>
                </c:pt>
                <c:pt idx="161">
                  <c:v>0.9556</c:v>
                </c:pt>
                <c:pt idx="162">
                  <c:v>0.9556</c:v>
                </c:pt>
                <c:pt idx="163">
                  <c:v>0.9556</c:v>
                </c:pt>
                <c:pt idx="164">
                  <c:v>0.96299999999999997</c:v>
                </c:pt>
                <c:pt idx="165">
                  <c:v>0.96299999999999997</c:v>
                </c:pt>
                <c:pt idx="166">
                  <c:v>0.96299999999999997</c:v>
                </c:pt>
                <c:pt idx="167">
                  <c:v>0.96299999999999997</c:v>
                </c:pt>
                <c:pt idx="168">
                  <c:v>0.9778</c:v>
                </c:pt>
                <c:pt idx="169">
                  <c:v>0.9778</c:v>
                </c:pt>
                <c:pt idx="170">
                  <c:v>0.97040000000000004</c:v>
                </c:pt>
                <c:pt idx="171">
                  <c:v>0.9778</c:v>
                </c:pt>
                <c:pt idx="172">
                  <c:v>0.9778</c:v>
                </c:pt>
                <c:pt idx="173">
                  <c:v>0.97040000000000004</c:v>
                </c:pt>
                <c:pt idx="174">
                  <c:v>0.96299999999999997</c:v>
                </c:pt>
                <c:pt idx="175">
                  <c:v>0.96299999999999997</c:v>
                </c:pt>
                <c:pt idx="176">
                  <c:v>0.97040000000000004</c:v>
                </c:pt>
                <c:pt idx="177">
                  <c:v>0.9556</c:v>
                </c:pt>
                <c:pt idx="178">
                  <c:v>0.94810000000000005</c:v>
                </c:pt>
                <c:pt idx="179">
                  <c:v>0.93330000000000002</c:v>
                </c:pt>
                <c:pt idx="180">
                  <c:v>0.94069999999999998</c:v>
                </c:pt>
                <c:pt idx="181">
                  <c:v>0.94069999999999998</c:v>
                </c:pt>
                <c:pt idx="182">
                  <c:v>0.93330000000000002</c:v>
                </c:pt>
                <c:pt idx="183">
                  <c:v>0.90367037037037046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D9-49F1-B9A9-E05B4B686EB8}"/>
            </c:ext>
          </c:extLst>
        </c:ser>
        <c:ser>
          <c:idx val="1"/>
          <c:order val="1"/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Occupancy!$N$74:$N$400</c:f>
              <c:numCache>
                <c:formatCode>m/d/yyyy</c:formatCode>
                <c:ptCount val="327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44753</c:v>
                </c:pt>
                <c:pt idx="27">
                  <c:v>44760</c:v>
                </c:pt>
                <c:pt idx="28">
                  <c:v>44767</c:v>
                </c:pt>
                <c:pt idx="29">
                  <c:v>44774</c:v>
                </c:pt>
                <c:pt idx="30">
                  <c:v>44781</c:v>
                </c:pt>
                <c:pt idx="31">
                  <c:v>44788</c:v>
                </c:pt>
                <c:pt idx="32">
                  <c:v>44795</c:v>
                </c:pt>
                <c:pt idx="33">
                  <c:v>44802</c:v>
                </c:pt>
                <c:pt idx="34">
                  <c:v>44810</c:v>
                </c:pt>
                <c:pt idx="35">
                  <c:v>44816</c:v>
                </c:pt>
                <c:pt idx="36">
                  <c:v>44823</c:v>
                </c:pt>
                <c:pt idx="37">
                  <c:v>44830</c:v>
                </c:pt>
                <c:pt idx="38">
                  <c:v>44851</c:v>
                </c:pt>
                <c:pt idx="39">
                  <c:v>44858</c:v>
                </c:pt>
                <c:pt idx="40">
                  <c:v>44865</c:v>
                </c:pt>
                <c:pt idx="41">
                  <c:v>44872</c:v>
                </c:pt>
                <c:pt idx="42">
                  <c:v>44879</c:v>
                </c:pt>
                <c:pt idx="43">
                  <c:v>44886</c:v>
                </c:pt>
                <c:pt idx="44">
                  <c:v>44893</c:v>
                </c:pt>
                <c:pt idx="45">
                  <c:v>44900</c:v>
                </c:pt>
                <c:pt idx="46">
                  <c:v>44907</c:v>
                </c:pt>
                <c:pt idx="47">
                  <c:v>44914</c:v>
                </c:pt>
                <c:pt idx="48">
                  <c:v>44935</c:v>
                </c:pt>
                <c:pt idx="49">
                  <c:v>44942</c:v>
                </c:pt>
                <c:pt idx="50">
                  <c:v>44949</c:v>
                </c:pt>
                <c:pt idx="51">
                  <c:v>44956</c:v>
                </c:pt>
                <c:pt idx="52">
                  <c:v>44963</c:v>
                </c:pt>
                <c:pt idx="53">
                  <c:v>44970</c:v>
                </c:pt>
                <c:pt idx="54">
                  <c:v>44977</c:v>
                </c:pt>
                <c:pt idx="55">
                  <c:v>44984</c:v>
                </c:pt>
                <c:pt idx="56">
                  <c:v>44991</c:v>
                </c:pt>
                <c:pt idx="57">
                  <c:v>44998</c:v>
                </c:pt>
                <c:pt idx="58">
                  <c:v>45005</c:v>
                </c:pt>
                <c:pt idx="59">
                  <c:v>45012</c:v>
                </c:pt>
                <c:pt idx="60">
                  <c:v>45019</c:v>
                </c:pt>
                <c:pt idx="61">
                  <c:v>45026</c:v>
                </c:pt>
                <c:pt idx="62">
                  <c:v>45033</c:v>
                </c:pt>
                <c:pt idx="63">
                  <c:v>45040</c:v>
                </c:pt>
                <c:pt idx="64">
                  <c:v>45047</c:v>
                </c:pt>
                <c:pt idx="65">
                  <c:v>45054</c:v>
                </c:pt>
                <c:pt idx="66">
                  <c:v>45061</c:v>
                </c:pt>
                <c:pt idx="67">
                  <c:v>45068</c:v>
                </c:pt>
                <c:pt idx="68">
                  <c:v>45075</c:v>
                </c:pt>
                <c:pt idx="69">
                  <c:v>45082</c:v>
                </c:pt>
                <c:pt idx="70">
                  <c:v>45089</c:v>
                </c:pt>
                <c:pt idx="71">
                  <c:v>45096</c:v>
                </c:pt>
                <c:pt idx="72">
                  <c:v>45103</c:v>
                </c:pt>
                <c:pt idx="73">
                  <c:v>45110</c:v>
                </c:pt>
                <c:pt idx="74">
                  <c:v>45117</c:v>
                </c:pt>
                <c:pt idx="75">
                  <c:v>45124</c:v>
                </c:pt>
                <c:pt idx="76">
                  <c:v>45131</c:v>
                </c:pt>
                <c:pt idx="77">
                  <c:v>45138</c:v>
                </c:pt>
                <c:pt idx="78">
                  <c:v>45145</c:v>
                </c:pt>
                <c:pt idx="79">
                  <c:v>45152</c:v>
                </c:pt>
                <c:pt idx="80">
                  <c:v>45159</c:v>
                </c:pt>
                <c:pt idx="81">
                  <c:v>45166</c:v>
                </c:pt>
                <c:pt idx="82">
                  <c:v>45173</c:v>
                </c:pt>
                <c:pt idx="83">
                  <c:v>45180</c:v>
                </c:pt>
                <c:pt idx="84">
                  <c:v>45187</c:v>
                </c:pt>
                <c:pt idx="85">
                  <c:v>45194</c:v>
                </c:pt>
                <c:pt idx="86">
                  <c:v>45201</c:v>
                </c:pt>
                <c:pt idx="87">
                  <c:v>45208</c:v>
                </c:pt>
                <c:pt idx="88">
                  <c:v>45215</c:v>
                </c:pt>
                <c:pt idx="89">
                  <c:v>45222</c:v>
                </c:pt>
                <c:pt idx="90">
                  <c:v>45236</c:v>
                </c:pt>
                <c:pt idx="91">
                  <c:v>45243</c:v>
                </c:pt>
                <c:pt idx="92">
                  <c:v>45250</c:v>
                </c:pt>
                <c:pt idx="93">
                  <c:v>45257</c:v>
                </c:pt>
                <c:pt idx="94">
                  <c:v>45264</c:v>
                </c:pt>
                <c:pt idx="95">
                  <c:v>45271</c:v>
                </c:pt>
                <c:pt idx="96">
                  <c:v>45278</c:v>
                </c:pt>
                <c:pt idx="97">
                  <c:v>45285</c:v>
                </c:pt>
                <c:pt idx="98">
                  <c:v>45292</c:v>
                </c:pt>
                <c:pt idx="99">
                  <c:v>45299</c:v>
                </c:pt>
                <c:pt idx="100">
                  <c:v>45306</c:v>
                </c:pt>
                <c:pt idx="101">
                  <c:v>45313</c:v>
                </c:pt>
                <c:pt idx="102">
                  <c:v>45320</c:v>
                </c:pt>
                <c:pt idx="103">
                  <c:v>45327</c:v>
                </c:pt>
                <c:pt idx="104">
                  <c:v>45334</c:v>
                </c:pt>
                <c:pt idx="105">
                  <c:v>45341</c:v>
                </c:pt>
                <c:pt idx="106">
                  <c:v>45348</c:v>
                </c:pt>
                <c:pt idx="107">
                  <c:v>45355</c:v>
                </c:pt>
                <c:pt idx="108">
                  <c:v>45362</c:v>
                </c:pt>
                <c:pt idx="109">
                  <c:v>45369</c:v>
                </c:pt>
                <c:pt idx="110">
                  <c:v>45376</c:v>
                </c:pt>
                <c:pt idx="111">
                  <c:v>45383</c:v>
                </c:pt>
                <c:pt idx="112">
                  <c:v>45390</c:v>
                </c:pt>
                <c:pt idx="113">
                  <c:v>45397</c:v>
                </c:pt>
                <c:pt idx="114">
                  <c:v>45404</c:v>
                </c:pt>
                <c:pt idx="115">
                  <c:v>45411</c:v>
                </c:pt>
                <c:pt idx="116">
                  <c:v>45418</c:v>
                </c:pt>
                <c:pt idx="117">
                  <c:v>45425</c:v>
                </c:pt>
                <c:pt idx="118">
                  <c:v>45432</c:v>
                </c:pt>
                <c:pt idx="119">
                  <c:v>45439</c:v>
                </c:pt>
                <c:pt idx="120">
                  <c:v>45446</c:v>
                </c:pt>
                <c:pt idx="121">
                  <c:v>45453</c:v>
                </c:pt>
                <c:pt idx="122">
                  <c:v>45460</c:v>
                </c:pt>
                <c:pt idx="123">
                  <c:v>45467</c:v>
                </c:pt>
                <c:pt idx="124">
                  <c:v>45474</c:v>
                </c:pt>
                <c:pt idx="125">
                  <c:v>45481</c:v>
                </c:pt>
                <c:pt idx="126">
                  <c:v>45488</c:v>
                </c:pt>
                <c:pt idx="127">
                  <c:v>45495</c:v>
                </c:pt>
                <c:pt idx="128">
                  <c:v>45502</c:v>
                </c:pt>
                <c:pt idx="129">
                  <c:v>45509</c:v>
                </c:pt>
                <c:pt idx="130">
                  <c:v>45516</c:v>
                </c:pt>
                <c:pt idx="131">
                  <c:v>45523</c:v>
                </c:pt>
                <c:pt idx="132">
                  <c:v>45530</c:v>
                </c:pt>
                <c:pt idx="133">
                  <c:v>45537</c:v>
                </c:pt>
                <c:pt idx="134">
                  <c:v>45544</c:v>
                </c:pt>
                <c:pt idx="135">
                  <c:v>45551</c:v>
                </c:pt>
                <c:pt idx="136">
                  <c:v>45558</c:v>
                </c:pt>
                <c:pt idx="137">
                  <c:v>45565</c:v>
                </c:pt>
                <c:pt idx="138">
                  <c:v>45572</c:v>
                </c:pt>
                <c:pt idx="139">
                  <c:v>45579</c:v>
                </c:pt>
                <c:pt idx="140">
                  <c:v>45586</c:v>
                </c:pt>
                <c:pt idx="141">
                  <c:v>45593</c:v>
                </c:pt>
                <c:pt idx="142">
                  <c:v>45600</c:v>
                </c:pt>
                <c:pt idx="143">
                  <c:v>45607</c:v>
                </c:pt>
                <c:pt idx="144">
                  <c:v>45614</c:v>
                </c:pt>
                <c:pt idx="145">
                  <c:v>45621</c:v>
                </c:pt>
                <c:pt idx="146">
                  <c:v>45628</c:v>
                </c:pt>
                <c:pt idx="147">
                  <c:v>45635</c:v>
                </c:pt>
                <c:pt idx="148">
                  <c:v>45642</c:v>
                </c:pt>
                <c:pt idx="149">
                  <c:v>45649</c:v>
                </c:pt>
                <c:pt idx="150">
                  <c:v>45656</c:v>
                </c:pt>
                <c:pt idx="151">
                  <c:v>45663</c:v>
                </c:pt>
                <c:pt idx="152">
                  <c:v>45670</c:v>
                </c:pt>
                <c:pt idx="153">
                  <c:v>45677</c:v>
                </c:pt>
                <c:pt idx="154">
                  <c:v>45684</c:v>
                </c:pt>
                <c:pt idx="155">
                  <c:v>45691</c:v>
                </c:pt>
                <c:pt idx="156">
                  <c:v>45698</c:v>
                </c:pt>
                <c:pt idx="157">
                  <c:v>45705</c:v>
                </c:pt>
                <c:pt idx="158">
                  <c:v>45712</c:v>
                </c:pt>
                <c:pt idx="159">
                  <c:v>45719</c:v>
                </c:pt>
                <c:pt idx="160">
                  <c:v>45726</c:v>
                </c:pt>
                <c:pt idx="161">
                  <c:v>45733</c:v>
                </c:pt>
                <c:pt idx="162">
                  <c:v>45740</c:v>
                </c:pt>
                <c:pt idx="163">
                  <c:v>45747</c:v>
                </c:pt>
                <c:pt idx="164">
                  <c:v>45754</c:v>
                </c:pt>
                <c:pt idx="165">
                  <c:v>45761</c:v>
                </c:pt>
                <c:pt idx="166">
                  <c:v>45768</c:v>
                </c:pt>
                <c:pt idx="167">
                  <c:v>45775</c:v>
                </c:pt>
                <c:pt idx="168">
                  <c:v>45782</c:v>
                </c:pt>
                <c:pt idx="169">
                  <c:v>45789</c:v>
                </c:pt>
                <c:pt idx="170">
                  <c:v>45796</c:v>
                </c:pt>
                <c:pt idx="171">
                  <c:v>45803</c:v>
                </c:pt>
                <c:pt idx="172">
                  <c:v>45810</c:v>
                </c:pt>
                <c:pt idx="173">
                  <c:v>45817</c:v>
                </c:pt>
                <c:pt idx="174">
                  <c:v>45824</c:v>
                </c:pt>
                <c:pt idx="175">
                  <c:v>45831</c:v>
                </c:pt>
                <c:pt idx="176">
                  <c:v>45838</c:v>
                </c:pt>
                <c:pt idx="177">
                  <c:v>45845</c:v>
                </c:pt>
                <c:pt idx="178">
                  <c:v>45852</c:v>
                </c:pt>
                <c:pt idx="179">
                  <c:v>45859</c:v>
                </c:pt>
                <c:pt idx="180">
                  <c:v>45866</c:v>
                </c:pt>
                <c:pt idx="181">
                  <c:v>45873</c:v>
                </c:pt>
                <c:pt idx="182">
                  <c:v>45880</c:v>
                </c:pt>
                <c:pt idx="183">
                  <c:v>45911</c:v>
                </c:pt>
              </c:numCache>
            </c:numRef>
          </c:cat>
          <c:val>
            <c:numRef>
              <c:f>Occupancy!$P$74:$P$400</c:f>
              <c:numCache>
                <c:formatCode>0.00%</c:formatCode>
                <c:ptCount val="327"/>
                <c:pt idx="0">
                  <c:v>0.99260000000000004</c:v>
                </c:pt>
                <c:pt idx="1">
                  <c:v>0.99260000000000004</c:v>
                </c:pt>
                <c:pt idx="2">
                  <c:v>0.98519999999999996</c:v>
                </c:pt>
                <c:pt idx="3">
                  <c:v>0.99260000000000004</c:v>
                </c:pt>
                <c:pt idx="4">
                  <c:v>0.99260000000000004</c:v>
                </c:pt>
                <c:pt idx="5">
                  <c:v>0.98519999999999996</c:v>
                </c:pt>
                <c:pt idx="6">
                  <c:v>0.98519999999999996</c:v>
                </c:pt>
                <c:pt idx="7">
                  <c:v>0.98519999999999996</c:v>
                </c:pt>
                <c:pt idx="8">
                  <c:v>0.98519999999999996</c:v>
                </c:pt>
                <c:pt idx="9">
                  <c:v>0.9778</c:v>
                </c:pt>
                <c:pt idx="10">
                  <c:v>0.99260000000000004</c:v>
                </c:pt>
                <c:pt idx="11">
                  <c:v>0.99260000000000004</c:v>
                </c:pt>
                <c:pt idx="12">
                  <c:v>0.99260000000000004</c:v>
                </c:pt>
                <c:pt idx="13">
                  <c:v>0.9778</c:v>
                </c:pt>
                <c:pt idx="14">
                  <c:v>0.9778</c:v>
                </c:pt>
                <c:pt idx="15">
                  <c:v>0.9778</c:v>
                </c:pt>
                <c:pt idx="16">
                  <c:v>0.98519999999999996</c:v>
                </c:pt>
                <c:pt idx="17">
                  <c:v>0.98519999999999996</c:v>
                </c:pt>
                <c:pt idx="18">
                  <c:v>0.98509999999999998</c:v>
                </c:pt>
                <c:pt idx="19">
                  <c:v>0.98519999999999996</c:v>
                </c:pt>
                <c:pt idx="20">
                  <c:v>0.99260000000000004</c:v>
                </c:pt>
                <c:pt idx="21">
                  <c:v>0.99260000000000004</c:v>
                </c:pt>
                <c:pt idx="22">
                  <c:v>0.99260000000000004</c:v>
                </c:pt>
                <c:pt idx="23">
                  <c:v>0.9778</c:v>
                </c:pt>
                <c:pt idx="24">
                  <c:v>0.98509999999999998</c:v>
                </c:pt>
                <c:pt idx="25">
                  <c:v>0.9556</c:v>
                </c:pt>
                <c:pt idx="26">
                  <c:v>0.94810000000000005</c:v>
                </c:pt>
                <c:pt idx="27">
                  <c:v>0.96299999999999997</c:v>
                </c:pt>
                <c:pt idx="28">
                  <c:v>0.96299999999999997</c:v>
                </c:pt>
                <c:pt idx="29">
                  <c:v>0.96299999999999997</c:v>
                </c:pt>
                <c:pt idx="30">
                  <c:v>0.96299999999999997</c:v>
                </c:pt>
                <c:pt idx="31">
                  <c:v>0.97040000000000004</c:v>
                </c:pt>
                <c:pt idx="32">
                  <c:v>0.99260000000000004</c:v>
                </c:pt>
                <c:pt idx="33">
                  <c:v>0.99260000000000004</c:v>
                </c:pt>
                <c:pt idx="34">
                  <c:v>0.98519999999999996</c:v>
                </c:pt>
                <c:pt idx="35">
                  <c:v>0.9778</c:v>
                </c:pt>
                <c:pt idx="36">
                  <c:v>0.9778</c:v>
                </c:pt>
                <c:pt idx="37">
                  <c:v>0.97030000000000005</c:v>
                </c:pt>
                <c:pt idx="38">
                  <c:v>0.98519999999999996</c:v>
                </c:pt>
                <c:pt idx="39">
                  <c:v>0.98519999999999996</c:v>
                </c:pt>
                <c:pt idx="40">
                  <c:v>0.9778</c:v>
                </c:pt>
                <c:pt idx="41">
                  <c:v>0.98519999999999996</c:v>
                </c:pt>
                <c:pt idx="42">
                  <c:v>0.97040000000000004</c:v>
                </c:pt>
                <c:pt idx="43">
                  <c:v>0.97040000000000004</c:v>
                </c:pt>
                <c:pt idx="44">
                  <c:v>0.9778</c:v>
                </c:pt>
                <c:pt idx="45">
                  <c:v>0.9778</c:v>
                </c:pt>
                <c:pt idx="46">
                  <c:v>0.9778</c:v>
                </c:pt>
                <c:pt idx="47">
                  <c:v>0.97030000000000005</c:v>
                </c:pt>
                <c:pt idx="48">
                  <c:v>0.94810000000000005</c:v>
                </c:pt>
                <c:pt idx="49">
                  <c:v>0.95550000000000002</c:v>
                </c:pt>
                <c:pt idx="50">
                  <c:v>0.94810000000000005</c:v>
                </c:pt>
                <c:pt idx="51">
                  <c:v>0.94069999999999998</c:v>
                </c:pt>
                <c:pt idx="52">
                  <c:v>0.9556</c:v>
                </c:pt>
                <c:pt idx="53">
                  <c:v>0.97770000000000001</c:v>
                </c:pt>
                <c:pt idx="54">
                  <c:v>0.9778</c:v>
                </c:pt>
                <c:pt idx="55">
                  <c:v>0.99260000000000004</c:v>
                </c:pt>
                <c:pt idx="56">
                  <c:v>0.98519999999999996</c:v>
                </c:pt>
                <c:pt idx="57">
                  <c:v>0.97770000000000001</c:v>
                </c:pt>
                <c:pt idx="58">
                  <c:v>0.97040000000000004</c:v>
                </c:pt>
                <c:pt idx="59">
                  <c:v>0.94810000000000005</c:v>
                </c:pt>
                <c:pt idx="60">
                  <c:v>0.92589999999999995</c:v>
                </c:pt>
                <c:pt idx="61">
                  <c:v>0.93330000000000002</c:v>
                </c:pt>
                <c:pt idx="62">
                  <c:v>0.94810000000000005</c:v>
                </c:pt>
                <c:pt idx="63">
                  <c:v>0.9556</c:v>
                </c:pt>
                <c:pt idx="64">
                  <c:v>0.93330000000000002</c:v>
                </c:pt>
                <c:pt idx="65">
                  <c:v>0.94069999999999998</c:v>
                </c:pt>
                <c:pt idx="66">
                  <c:v>0.94069999999999998</c:v>
                </c:pt>
                <c:pt idx="67">
                  <c:v>0.94810000000000005</c:v>
                </c:pt>
                <c:pt idx="68">
                  <c:v>0.94810000000000005</c:v>
                </c:pt>
                <c:pt idx="69">
                  <c:v>0.94069999999999998</c:v>
                </c:pt>
                <c:pt idx="70">
                  <c:v>0.94810000000000005</c:v>
                </c:pt>
                <c:pt idx="71">
                  <c:v>0.96299999999999997</c:v>
                </c:pt>
                <c:pt idx="72">
                  <c:v>0.98519999999999996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0.9778</c:v>
                </c:pt>
                <c:pt idx="77">
                  <c:v>0.98499999999999999</c:v>
                </c:pt>
                <c:pt idx="78">
                  <c:v>0.97040000000000004</c:v>
                </c:pt>
                <c:pt idx="79">
                  <c:v>1</c:v>
                </c:pt>
                <c:pt idx="80">
                  <c:v>1</c:v>
                </c:pt>
                <c:pt idx="81">
                  <c:v>0.99260000000000004</c:v>
                </c:pt>
                <c:pt idx="82">
                  <c:v>0.98519999999999996</c:v>
                </c:pt>
                <c:pt idx="83">
                  <c:v>0.99260000000000004</c:v>
                </c:pt>
                <c:pt idx="84">
                  <c:v>0.99260000000000004</c:v>
                </c:pt>
                <c:pt idx="85">
                  <c:v>1</c:v>
                </c:pt>
                <c:pt idx="86">
                  <c:v>0.99260000000000004</c:v>
                </c:pt>
                <c:pt idx="87">
                  <c:v>0.99260000000000004</c:v>
                </c:pt>
                <c:pt idx="88">
                  <c:v>0.98519999999999996</c:v>
                </c:pt>
                <c:pt idx="89">
                  <c:v>0.99260000000000004</c:v>
                </c:pt>
                <c:pt idx="90">
                  <c:v>0.98519999999999996</c:v>
                </c:pt>
                <c:pt idx="91">
                  <c:v>0.98519999999999996</c:v>
                </c:pt>
                <c:pt idx="92">
                  <c:v>0.97040000000000004</c:v>
                </c:pt>
                <c:pt idx="93">
                  <c:v>0.97040000000000004</c:v>
                </c:pt>
                <c:pt idx="94">
                  <c:v>0.9556</c:v>
                </c:pt>
                <c:pt idx="95">
                  <c:v>0.96299999999999997</c:v>
                </c:pt>
                <c:pt idx="96">
                  <c:v>0.97040000000000004</c:v>
                </c:pt>
                <c:pt idx="97">
                  <c:v>0.96299999999999997</c:v>
                </c:pt>
                <c:pt idx="98">
                  <c:v>0.96299999999999997</c:v>
                </c:pt>
                <c:pt idx="99">
                  <c:v>0.96299999999999997</c:v>
                </c:pt>
                <c:pt idx="100">
                  <c:v>0.9778</c:v>
                </c:pt>
                <c:pt idx="101">
                  <c:v>0.96299999999999997</c:v>
                </c:pt>
                <c:pt idx="102">
                  <c:v>0.96299999999999997</c:v>
                </c:pt>
                <c:pt idx="103">
                  <c:v>0.96299999999999997</c:v>
                </c:pt>
                <c:pt idx="104">
                  <c:v>0.9556</c:v>
                </c:pt>
                <c:pt idx="105">
                  <c:v>0.98519999999999996</c:v>
                </c:pt>
                <c:pt idx="106">
                  <c:v>0.98519999999999996</c:v>
                </c:pt>
                <c:pt idx="107">
                  <c:v>0.97040000000000004</c:v>
                </c:pt>
                <c:pt idx="108">
                  <c:v>0.9778</c:v>
                </c:pt>
                <c:pt idx="109">
                  <c:v>0.98519999999999996</c:v>
                </c:pt>
                <c:pt idx="110">
                  <c:v>0.97040000000000004</c:v>
                </c:pt>
                <c:pt idx="111">
                  <c:v>0.9778</c:v>
                </c:pt>
                <c:pt idx="112">
                  <c:v>0.97040000000000004</c:v>
                </c:pt>
                <c:pt idx="113">
                  <c:v>0.97040000000000004</c:v>
                </c:pt>
                <c:pt idx="114">
                  <c:v>0.96299999999999997</c:v>
                </c:pt>
                <c:pt idx="115">
                  <c:v>0.97040000000000004</c:v>
                </c:pt>
                <c:pt idx="116">
                  <c:v>0.94810000000000005</c:v>
                </c:pt>
                <c:pt idx="117">
                  <c:v>0.94810000000000005</c:v>
                </c:pt>
                <c:pt idx="118">
                  <c:v>0.92589999999999995</c:v>
                </c:pt>
                <c:pt idx="119">
                  <c:v>0.93330000000000002</c:v>
                </c:pt>
                <c:pt idx="120">
                  <c:v>0.92589999999999995</c:v>
                </c:pt>
                <c:pt idx="121">
                  <c:v>0.93330000000000002</c:v>
                </c:pt>
                <c:pt idx="122">
                  <c:v>0.93330000000000002</c:v>
                </c:pt>
                <c:pt idx="123">
                  <c:v>0.94069999999999998</c:v>
                </c:pt>
                <c:pt idx="124">
                  <c:v>0.92589999999999995</c:v>
                </c:pt>
                <c:pt idx="125">
                  <c:v>0.94069999999999998</c:v>
                </c:pt>
                <c:pt idx="126">
                  <c:v>0.93330000000000002</c:v>
                </c:pt>
                <c:pt idx="127">
                  <c:v>0.93330000000000002</c:v>
                </c:pt>
                <c:pt idx="128">
                  <c:v>0.94069999999999998</c:v>
                </c:pt>
                <c:pt idx="129">
                  <c:v>0.94810000000000005</c:v>
                </c:pt>
                <c:pt idx="130">
                  <c:v>0.9556</c:v>
                </c:pt>
                <c:pt idx="131">
                  <c:v>0.94810000000000005</c:v>
                </c:pt>
                <c:pt idx="132">
                  <c:v>0.94069999999999998</c:v>
                </c:pt>
                <c:pt idx="133">
                  <c:v>0.94069999999999998</c:v>
                </c:pt>
                <c:pt idx="134">
                  <c:v>0.91849999999999998</c:v>
                </c:pt>
                <c:pt idx="135">
                  <c:v>0.91110000000000002</c:v>
                </c:pt>
                <c:pt idx="136">
                  <c:v>0.88149999999999995</c:v>
                </c:pt>
                <c:pt idx="137">
                  <c:v>0.88890000000000002</c:v>
                </c:pt>
                <c:pt idx="138">
                  <c:v>0.90369999999999995</c:v>
                </c:pt>
                <c:pt idx="139">
                  <c:v>0.9778</c:v>
                </c:pt>
                <c:pt idx="140">
                  <c:v>0.9778</c:v>
                </c:pt>
                <c:pt idx="141">
                  <c:v>0.9778</c:v>
                </c:pt>
                <c:pt idx="142">
                  <c:v>1</c:v>
                </c:pt>
                <c:pt idx="143">
                  <c:v>1</c:v>
                </c:pt>
                <c:pt idx="144">
                  <c:v>0.99260000000000004</c:v>
                </c:pt>
                <c:pt idx="145">
                  <c:v>0.99260000000000004</c:v>
                </c:pt>
                <c:pt idx="146">
                  <c:v>0.99260000000000004</c:v>
                </c:pt>
                <c:pt idx="147">
                  <c:v>0.9778</c:v>
                </c:pt>
                <c:pt idx="148">
                  <c:v>0.98519999999999996</c:v>
                </c:pt>
                <c:pt idx="149">
                  <c:v>0.98519999999999996</c:v>
                </c:pt>
                <c:pt idx="150">
                  <c:v>0.98519999999999996</c:v>
                </c:pt>
                <c:pt idx="151">
                  <c:v>0.98519999999999996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0.9778</c:v>
                </c:pt>
                <c:pt idx="157">
                  <c:v>0.97040000000000004</c:v>
                </c:pt>
                <c:pt idx="158">
                  <c:v>0.97770000000000001</c:v>
                </c:pt>
                <c:pt idx="159">
                  <c:v>0.97040000000000004</c:v>
                </c:pt>
                <c:pt idx="160">
                  <c:v>0.97040000000000004</c:v>
                </c:pt>
                <c:pt idx="161">
                  <c:v>0.97040000000000004</c:v>
                </c:pt>
                <c:pt idx="162">
                  <c:v>0.97040000000000004</c:v>
                </c:pt>
                <c:pt idx="163">
                  <c:v>0.9778</c:v>
                </c:pt>
                <c:pt idx="164">
                  <c:v>0.9778</c:v>
                </c:pt>
                <c:pt idx="165">
                  <c:v>0.99260000000000004</c:v>
                </c:pt>
                <c:pt idx="166">
                  <c:v>0.99260000000000004</c:v>
                </c:pt>
                <c:pt idx="167">
                  <c:v>0.98519999999999996</c:v>
                </c:pt>
                <c:pt idx="168">
                  <c:v>0.9778</c:v>
                </c:pt>
                <c:pt idx="169">
                  <c:v>0.98519999999999996</c:v>
                </c:pt>
                <c:pt idx="170">
                  <c:v>0.98519999999999996</c:v>
                </c:pt>
                <c:pt idx="171">
                  <c:v>0.99260000000000004</c:v>
                </c:pt>
                <c:pt idx="172">
                  <c:v>0.99260000000000004</c:v>
                </c:pt>
                <c:pt idx="173">
                  <c:v>0.98519999999999996</c:v>
                </c:pt>
                <c:pt idx="174">
                  <c:v>0.9778</c:v>
                </c:pt>
                <c:pt idx="175">
                  <c:v>0.9778</c:v>
                </c:pt>
                <c:pt idx="176">
                  <c:v>0.9778</c:v>
                </c:pt>
                <c:pt idx="177">
                  <c:v>0.96299999999999997</c:v>
                </c:pt>
                <c:pt idx="178">
                  <c:v>0.96299999999999997</c:v>
                </c:pt>
                <c:pt idx="179">
                  <c:v>0.9556</c:v>
                </c:pt>
                <c:pt idx="180">
                  <c:v>0.94810000000000005</c:v>
                </c:pt>
                <c:pt idx="181">
                  <c:v>0.94810000000000005</c:v>
                </c:pt>
                <c:pt idx="182">
                  <c:v>0.94069999999999998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D9-49F1-B9A9-E05B4B686EB8}"/>
            </c:ext>
          </c:extLst>
        </c:ser>
        <c:ser>
          <c:idx val="0"/>
          <c:order val="2"/>
          <c:spPr>
            <a:solidFill>
              <a:schemeClr val="accent5">
                <a:shade val="65000"/>
              </a:schemeClr>
            </a:solidFill>
            <a:ln>
              <a:noFill/>
            </a:ln>
            <a:effectLst/>
          </c:spPr>
          <c:cat>
            <c:numRef>
              <c:f>Occupancy!$N$74:$N$400</c:f>
              <c:numCache>
                <c:formatCode>m/d/yyyy</c:formatCode>
                <c:ptCount val="327"/>
                <c:pt idx="0">
                  <c:v>44564</c:v>
                </c:pt>
                <c:pt idx="1">
                  <c:v>44571</c:v>
                </c:pt>
                <c:pt idx="2">
                  <c:v>44578</c:v>
                </c:pt>
                <c:pt idx="3">
                  <c:v>44585</c:v>
                </c:pt>
                <c:pt idx="4">
                  <c:v>44592</c:v>
                </c:pt>
                <c:pt idx="5">
                  <c:v>44599</c:v>
                </c:pt>
                <c:pt idx="6">
                  <c:v>44606</c:v>
                </c:pt>
                <c:pt idx="7">
                  <c:v>44613</c:v>
                </c:pt>
                <c:pt idx="8">
                  <c:v>44620</c:v>
                </c:pt>
                <c:pt idx="9">
                  <c:v>44627</c:v>
                </c:pt>
                <c:pt idx="10">
                  <c:v>44634</c:v>
                </c:pt>
                <c:pt idx="11">
                  <c:v>44641</c:v>
                </c:pt>
                <c:pt idx="12">
                  <c:v>44648</c:v>
                </c:pt>
                <c:pt idx="13">
                  <c:v>44655</c:v>
                </c:pt>
                <c:pt idx="14">
                  <c:v>44662</c:v>
                </c:pt>
                <c:pt idx="15">
                  <c:v>44669</c:v>
                </c:pt>
                <c:pt idx="16">
                  <c:v>44676</c:v>
                </c:pt>
                <c:pt idx="17">
                  <c:v>44683</c:v>
                </c:pt>
                <c:pt idx="18">
                  <c:v>44690</c:v>
                </c:pt>
                <c:pt idx="19">
                  <c:v>44697</c:v>
                </c:pt>
                <c:pt idx="20">
                  <c:v>44704</c:v>
                </c:pt>
                <c:pt idx="21">
                  <c:v>44711</c:v>
                </c:pt>
                <c:pt idx="22">
                  <c:v>44718</c:v>
                </c:pt>
                <c:pt idx="23">
                  <c:v>44725</c:v>
                </c:pt>
                <c:pt idx="24">
                  <c:v>44732</c:v>
                </c:pt>
                <c:pt idx="25">
                  <c:v>44739</c:v>
                </c:pt>
                <c:pt idx="26">
                  <c:v>44753</c:v>
                </c:pt>
                <c:pt idx="27">
                  <c:v>44760</c:v>
                </c:pt>
                <c:pt idx="28">
                  <c:v>44767</c:v>
                </c:pt>
                <c:pt idx="29">
                  <c:v>44774</c:v>
                </c:pt>
                <c:pt idx="30">
                  <c:v>44781</c:v>
                </c:pt>
                <c:pt idx="31">
                  <c:v>44788</c:v>
                </c:pt>
                <c:pt idx="32">
                  <c:v>44795</c:v>
                </c:pt>
                <c:pt idx="33">
                  <c:v>44802</c:v>
                </c:pt>
                <c:pt idx="34">
                  <c:v>44810</c:v>
                </c:pt>
                <c:pt idx="35">
                  <c:v>44816</c:v>
                </c:pt>
                <c:pt idx="36">
                  <c:v>44823</c:v>
                </c:pt>
                <c:pt idx="37">
                  <c:v>44830</c:v>
                </c:pt>
                <c:pt idx="38">
                  <c:v>44851</c:v>
                </c:pt>
                <c:pt idx="39">
                  <c:v>44858</c:v>
                </c:pt>
                <c:pt idx="40">
                  <c:v>44865</c:v>
                </c:pt>
                <c:pt idx="41">
                  <c:v>44872</c:v>
                </c:pt>
                <c:pt idx="42">
                  <c:v>44879</c:v>
                </c:pt>
                <c:pt idx="43">
                  <c:v>44886</c:v>
                </c:pt>
                <c:pt idx="44">
                  <c:v>44893</c:v>
                </c:pt>
                <c:pt idx="45">
                  <c:v>44900</c:v>
                </c:pt>
                <c:pt idx="46">
                  <c:v>44907</c:v>
                </c:pt>
                <c:pt idx="47">
                  <c:v>44914</c:v>
                </c:pt>
                <c:pt idx="48">
                  <c:v>44935</c:v>
                </c:pt>
                <c:pt idx="49">
                  <c:v>44942</c:v>
                </c:pt>
                <c:pt idx="50">
                  <c:v>44949</c:v>
                </c:pt>
                <c:pt idx="51">
                  <c:v>44956</c:v>
                </c:pt>
                <c:pt idx="52">
                  <c:v>44963</c:v>
                </c:pt>
                <c:pt idx="53">
                  <c:v>44970</c:v>
                </c:pt>
                <c:pt idx="54">
                  <c:v>44977</c:v>
                </c:pt>
                <c:pt idx="55">
                  <c:v>44984</c:v>
                </c:pt>
                <c:pt idx="56">
                  <c:v>44991</c:v>
                </c:pt>
                <c:pt idx="57">
                  <c:v>44998</c:v>
                </c:pt>
                <c:pt idx="58">
                  <c:v>45005</c:v>
                </c:pt>
                <c:pt idx="59">
                  <c:v>45012</c:v>
                </c:pt>
                <c:pt idx="60">
                  <c:v>45019</c:v>
                </c:pt>
                <c:pt idx="61">
                  <c:v>45026</c:v>
                </c:pt>
                <c:pt idx="62">
                  <c:v>45033</c:v>
                </c:pt>
                <c:pt idx="63">
                  <c:v>45040</c:v>
                </c:pt>
                <c:pt idx="64">
                  <c:v>45047</c:v>
                </c:pt>
                <c:pt idx="65">
                  <c:v>45054</c:v>
                </c:pt>
                <c:pt idx="66">
                  <c:v>45061</c:v>
                </c:pt>
                <c:pt idx="67">
                  <c:v>45068</c:v>
                </c:pt>
                <c:pt idx="68">
                  <c:v>45075</c:v>
                </c:pt>
                <c:pt idx="69">
                  <c:v>45082</c:v>
                </c:pt>
                <c:pt idx="70">
                  <c:v>45089</c:v>
                </c:pt>
                <c:pt idx="71">
                  <c:v>45096</c:v>
                </c:pt>
                <c:pt idx="72">
                  <c:v>45103</c:v>
                </c:pt>
                <c:pt idx="73">
                  <c:v>45110</c:v>
                </c:pt>
                <c:pt idx="74">
                  <c:v>45117</c:v>
                </c:pt>
                <c:pt idx="75">
                  <c:v>45124</c:v>
                </c:pt>
                <c:pt idx="76">
                  <c:v>45131</c:v>
                </c:pt>
                <c:pt idx="77">
                  <c:v>45138</c:v>
                </c:pt>
                <c:pt idx="78">
                  <c:v>45145</c:v>
                </c:pt>
                <c:pt idx="79">
                  <c:v>45152</c:v>
                </c:pt>
                <c:pt idx="80">
                  <c:v>45159</c:v>
                </c:pt>
                <c:pt idx="81">
                  <c:v>45166</c:v>
                </c:pt>
                <c:pt idx="82">
                  <c:v>45173</c:v>
                </c:pt>
                <c:pt idx="83">
                  <c:v>45180</c:v>
                </c:pt>
                <c:pt idx="84">
                  <c:v>45187</c:v>
                </c:pt>
                <c:pt idx="85">
                  <c:v>45194</c:v>
                </c:pt>
                <c:pt idx="86">
                  <c:v>45201</c:v>
                </c:pt>
                <c:pt idx="87">
                  <c:v>45208</c:v>
                </c:pt>
                <c:pt idx="88">
                  <c:v>45215</c:v>
                </c:pt>
                <c:pt idx="89">
                  <c:v>45222</c:v>
                </c:pt>
                <c:pt idx="90">
                  <c:v>45236</c:v>
                </c:pt>
                <c:pt idx="91">
                  <c:v>45243</c:v>
                </c:pt>
                <c:pt idx="92">
                  <c:v>45250</c:v>
                </c:pt>
                <c:pt idx="93">
                  <c:v>45257</c:v>
                </c:pt>
                <c:pt idx="94">
                  <c:v>45264</c:v>
                </c:pt>
                <c:pt idx="95">
                  <c:v>45271</c:v>
                </c:pt>
                <c:pt idx="96">
                  <c:v>45278</c:v>
                </c:pt>
                <c:pt idx="97">
                  <c:v>45285</c:v>
                </c:pt>
                <c:pt idx="98">
                  <c:v>45292</c:v>
                </c:pt>
                <c:pt idx="99">
                  <c:v>45299</c:v>
                </c:pt>
                <c:pt idx="100">
                  <c:v>45306</c:v>
                </c:pt>
                <c:pt idx="101">
                  <c:v>45313</c:v>
                </c:pt>
                <c:pt idx="102">
                  <c:v>45320</c:v>
                </c:pt>
                <c:pt idx="103">
                  <c:v>45327</c:v>
                </c:pt>
                <c:pt idx="104">
                  <c:v>45334</c:v>
                </c:pt>
                <c:pt idx="105">
                  <c:v>45341</c:v>
                </c:pt>
                <c:pt idx="106">
                  <c:v>45348</c:v>
                </c:pt>
                <c:pt idx="107">
                  <c:v>45355</c:v>
                </c:pt>
                <c:pt idx="108">
                  <c:v>45362</c:v>
                </c:pt>
                <c:pt idx="109">
                  <c:v>45369</c:v>
                </c:pt>
                <c:pt idx="110">
                  <c:v>45376</c:v>
                </c:pt>
                <c:pt idx="111">
                  <c:v>45383</c:v>
                </c:pt>
                <c:pt idx="112">
                  <c:v>45390</c:v>
                </c:pt>
                <c:pt idx="113">
                  <c:v>45397</c:v>
                </c:pt>
                <c:pt idx="114">
                  <c:v>45404</c:v>
                </c:pt>
                <c:pt idx="115">
                  <c:v>45411</c:v>
                </c:pt>
                <c:pt idx="116">
                  <c:v>45418</c:v>
                </c:pt>
                <c:pt idx="117">
                  <c:v>45425</c:v>
                </c:pt>
                <c:pt idx="118">
                  <c:v>45432</c:v>
                </c:pt>
                <c:pt idx="119">
                  <c:v>45439</c:v>
                </c:pt>
                <c:pt idx="120">
                  <c:v>45446</c:v>
                </c:pt>
                <c:pt idx="121">
                  <c:v>45453</c:v>
                </c:pt>
                <c:pt idx="122">
                  <c:v>45460</c:v>
                </c:pt>
                <c:pt idx="123">
                  <c:v>45467</c:v>
                </c:pt>
                <c:pt idx="124">
                  <c:v>45474</c:v>
                </c:pt>
                <c:pt idx="125">
                  <c:v>45481</c:v>
                </c:pt>
                <c:pt idx="126">
                  <c:v>45488</c:v>
                </c:pt>
                <c:pt idx="127">
                  <c:v>45495</c:v>
                </c:pt>
                <c:pt idx="128">
                  <c:v>45502</c:v>
                </c:pt>
                <c:pt idx="129">
                  <c:v>45509</c:v>
                </c:pt>
                <c:pt idx="130">
                  <c:v>45516</c:v>
                </c:pt>
                <c:pt idx="131">
                  <c:v>45523</c:v>
                </c:pt>
                <c:pt idx="132">
                  <c:v>45530</c:v>
                </c:pt>
                <c:pt idx="133">
                  <c:v>45537</c:v>
                </c:pt>
                <c:pt idx="134">
                  <c:v>45544</c:v>
                </c:pt>
                <c:pt idx="135">
                  <c:v>45551</c:v>
                </c:pt>
                <c:pt idx="136">
                  <c:v>45558</c:v>
                </c:pt>
                <c:pt idx="137">
                  <c:v>45565</c:v>
                </c:pt>
                <c:pt idx="138">
                  <c:v>45572</c:v>
                </c:pt>
                <c:pt idx="139">
                  <c:v>45579</c:v>
                </c:pt>
                <c:pt idx="140">
                  <c:v>45586</c:v>
                </c:pt>
                <c:pt idx="141">
                  <c:v>45593</c:v>
                </c:pt>
                <c:pt idx="142">
                  <c:v>45600</c:v>
                </c:pt>
                <c:pt idx="143">
                  <c:v>45607</c:v>
                </c:pt>
                <c:pt idx="144">
                  <c:v>45614</c:v>
                </c:pt>
                <c:pt idx="145">
                  <c:v>45621</c:v>
                </c:pt>
                <c:pt idx="146">
                  <c:v>45628</c:v>
                </c:pt>
                <c:pt idx="147">
                  <c:v>45635</c:v>
                </c:pt>
                <c:pt idx="148">
                  <c:v>45642</c:v>
                </c:pt>
                <c:pt idx="149">
                  <c:v>45649</c:v>
                </c:pt>
                <c:pt idx="150">
                  <c:v>45656</c:v>
                </c:pt>
                <c:pt idx="151">
                  <c:v>45663</c:v>
                </c:pt>
                <c:pt idx="152">
                  <c:v>45670</c:v>
                </c:pt>
                <c:pt idx="153">
                  <c:v>45677</c:v>
                </c:pt>
                <c:pt idx="154">
                  <c:v>45684</c:v>
                </c:pt>
                <c:pt idx="155">
                  <c:v>45691</c:v>
                </c:pt>
                <c:pt idx="156">
                  <c:v>45698</c:v>
                </c:pt>
                <c:pt idx="157">
                  <c:v>45705</c:v>
                </c:pt>
                <c:pt idx="158">
                  <c:v>45712</c:v>
                </c:pt>
                <c:pt idx="159">
                  <c:v>45719</c:v>
                </c:pt>
                <c:pt idx="160">
                  <c:v>45726</c:v>
                </c:pt>
                <c:pt idx="161">
                  <c:v>45733</c:v>
                </c:pt>
                <c:pt idx="162">
                  <c:v>45740</c:v>
                </c:pt>
                <c:pt idx="163">
                  <c:v>45747</c:v>
                </c:pt>
                <c:pt idx="164">
                  <c:v>45754</c:v>
                </c:pt>
                <c:pt idx="165">
                  <c:v>45761</c:v>
                </c:pt>
                <c:pt idx="166">
                  <c:v>45768</c:v>
                </c:pt>
                <c:pt idx="167">
                  <c:v>45775</c:v>
                </c:pt>
                <c:pt idx="168">
                  <c:v>45782</c:v>
                </c:pt>
                <c:pt idx="169">
                  <c:v>45789</c:v>
                </c:pt>
                <c:pt idx="170">
                  <c:v>45796</c:v>
                </c:pt>
                <c:pt idx="171">
                  <c:v>45803</c:v>
                </c:pt>
                <c:pt idx="172">
                  <c:v>45810</c:v>
                </c:pt>
                <c:pt idx="173">
                  <c:v>45817</c:v>
                </c:pt>
                <c:pt idx="174">
                  <c:v>45824</c:v>
                </c:pt>
                <c:pt idx="175">
                  <c:v>45831</c:v>
                </c:pt>
                <c:pt idx="176">
                  <c:v>45838</c:v>
                </c:pt>
                <c:pt idx="177">
                  <c:v>45845</c:v>
                </c:pt>
                <c:pt idx="178">
                  <c:v>45852</c:v>
                </c:pt>
                <c:pt idx="179">
                  <c:v>45859</c:v>
                </c:pt>
                <c:pt idx="180">
                  <c:v>45866</c:v>
                </c:pt>
                <c:pt idx="181">
                  <c:v>45873</c:v>
                </c:pt>
                <c:pt idx="182">
                  <c:v>45880</c:v>
                </c:pt>
                <c:pt idx="183">
                  <c:v>45911</c:v>
                </c:pt>
              </c:numCache>
            </c:numRef>
          </c:cat>
          <c:val>
            <c:numRef>
              <c:f>Occupancy!$O$74:$O$400</c:f>
              <c:numCache>
                <c:formatCode>0.00%</c:formatCode>
                <c:ptCount val="327"/>
                <c:pt idx="0">
                  <c:v>0.9778</c:v>
                </c:pt>
                <c:pt idx="1">
                  <c:v>0.97040000000000004</c:v>
                </c:pt>
                <c:pt idx="2">
                  <c:v>0.98519999999999996</c:v>
                </c:pt>
                <c:pt idx="3">
                  <c:v>0.98519999999999996</c:v>
                </c:pt>
                <c:pt idx="4">
                  <c:v>0.9778</c:v>
                </c:pt>
                <c:pt idx="5">
                  <c:v>0.9556</c:v>
                </c:pt>
                <c:pt idx="6">
                  <c:v>0.96299999999999997</c:v>
                </c:pt>
                <c:pt idx="7">
                  <c:v>0.96299999999999997</c:v>
                </c:pt>
                <c:pt idx="8">
                  <c:v>0.9556</c:v>
                </c:pt>
                <c:pt idx="9">
                  <c:v>0.9556</c:v>
                </c:pt>
                <c:pt idx="10">
                  <c:v>0.9556</c:v>
                </c:pt>
                <c:pt idx="11">
                  <c:v>0.9778</c:v>
                </c:pt>
                <c:pt idx="12">
                  <c:v>0.98519999999999996</c:v>
                </c:pt>
                <c:pt idx="13">
                  <c:v>0.96299999999999997</c:v>
                </c:pt>
                <c:pt idx="14">
                  <c:v>0.97040000000000004</c:v>
                </c:pt>
                <c:pt idx="15">
                  <c:v>0.9556</c:v>
                </c:pt>
                <c:pt idx="16">
                  <c:v>0.94810000000000005</c:v>
                </c:pt>
                <c:pt idx="17">
                  <c:v>0.9556</c:v>
                </c:pt>
                <c:pt idx="18">
                  <c:v>0.95550000000000002</c:v>
                </c:pt>
                <c:pt idx="19">
                  <c:v>0.96299999999999997</c:v>
                </c:pt>
                <c:pt idx="20">
                  <c:v>0.96299999999999997</c:v>
                </c:pt>
                <c:pt idx="21">
                  <c:v>0.97040000000000004</c:v>
                </c:pt>
                <c:pt idx="22">
                  <c:v>0.97040000000000004</c:v>
                </c:pt>
                <c:pt idx="23">
                  <c:v>0.95530000000000004</c:v>
                </c:pt>
                <c:pt idx="24">
                  <c:v>0.95530000000000004</c:v>
                </c:pt>
                <c:pt idx="25">
                  <c:v>0.93330000000000002</c:v>
                </c:pt>
                <c:pt idx="26">
                  <c:v>0.90369999999999995</c:v>
                </c:pt>
                <c:pt idx="27">
                  <c:v>0.92589999999999995</c:v>
                </c:pt>
                <c:pt idx="28">
                  <c:v>0.93330000000000002</c:v>
                </c:pt>
                <c:pt idx="29">
                  <c:v>0.94069999999999998</c:v>
                </c:pt>
                <c:pt idx="30">
                  <c:v>0.94810000000000005</c:v>
                </c:pt>
                <c:pt idx="31">
                  <c:v>0.94069999999999998</c:v>
                </c:pt>
                <c:pt idx="32">
                  <c:v>0.94069999999999998</c:v>
                </c:pt>
                <c:pt idx="33">
                  <c:v>0.9556</c:v>
                </c:pt>
                <c:pt idx="34">
                  <c:v>0.96299999999999997</c:v>
                </c:pt>
                <c:pt idx="35">
                  <c:v>0.94069999999999998</c:v>
                </c:pt>
                <c:pt idx="36">
                  <c:v>0.95550000000000002</c:v>
                </c:pt>
                <c:pt idx="37">
                  <c:v>0.95550000000000002</c:v>
                </c:pt>
                <c:pt idx="38">
                  <c:v>0.9778</c:v>
                </c:pt>
                <c:pt idx="39">
                  <c:v>0.9778</c:v>
                </c:pt>
                <c:pt idx="40">
                  <c:v>0.97040000000000004</c:v>
                </c:pt>
                <c:pt idx="41">
                  <c:v>0.97040000000000004</c:v>
                </c:pt>
                <c:pt idx="42">
                  <c:v>0.97040000000000004</c:v>
                </c:pt>
                <c:pt idx="43">
                  <c:v>0.9556</c:v>
                </c:pt>
                <c:pt idx="44">
                  <c:v>0.9556</c:v>
                </c:pt>
                <c:pt idx="45">
                  <c:v>0.96299999999999997</c:v>
                </c:pt>
                <c:pt idx="46">
                  <c:v>0.96299999999999997</c:v>
                </c:pt>
                <c:pt idx="47">
                  <c:v>0.95550000000000002</c:v>
                </c:pt>
                <c:pt idx="48">
                  <c:v>0.93330000000000002</c:v>
                </c:pt>
                <c:pt idx="49">
                  <c:v>0.92589999999999995</c:v>
                </c:pt>
                <c:pt idx="50">
                  <c:v>0.92589999999999995</c:v>
                </c:pt>
                <c:pt idx="51">
                  <c:v>0.92589999999999995</c:v>
                </c:pt>
                <c:pt idx="52">
                  <c:v>0.92589999999999995</c:v>
                </c:pt>
                <c:pt idx="53">
                  <c:v>0.94069999999999998</c:v>
                </c:pt>
                <c:pt idx="54">
                  <c:v>0.9556</c:v>
                </c:pt>
                <c:pt idx="55">
                  <c:v>0.94810000000000005</c:v>
                </c:pt>
                <c:pt idx="56">
                  <c:v>0.97040000000000004</c:v>
                </c:pt>
                <c:pt idx="57">
                  <c:v>0.97030000000000005</c:v>
                </c:pt>
                <c:pt idx="58">
                  <c:v>0.9556</c:v>
                </c:pt>
                <c:pt idx="59">
                  <c:v>0.94069999999999998</c:v>
                </c:pt>
                <c:pt idx="60">
                  <c:v>0.92589999999999995</c:v>
                </c:pt>
                <c:pt idx="61">
                  <c:v>0.90369999999999995</c:v>
                </c:pt>
                <c:pt idx="62">
                  <c:v>0.90369999999999995</c:v>
                </c:pt>
                <c:pt idx="63">
                  <c:v>0.88890000000000002</c:v>
                </c:pt>
                <c:pt idx="64">
                  <c:v>0.88129999999999997</c:v>
                </c:pt>
                <c:pt idx="65">
                  <c:v>0.90369999999999995</c:v>
                </c:pt>
                <c:pt idx="66">
                  <c:v>0.874</c:v>
                </c:pt>
                <c:pt idx="67">
                  <c:v>0.90369999999999995</c:v>
                </c:pt>
                <c:pt idx="68">
                  <c:v>0.91839999999999999</c:v>
                </c:pt>
                <c:pt idx="69">
                  <c:v>0.91849999999999998</c:v>
                </c:pt>
                <c:pt idx="70">
                  <c:v>0.91849999999999998</c:v>
                </c:pt>
                <c:pt idx="71">
                  <c:v>0.91110000000000002</c:v>
                </c:pt>
                <c:pt idx="72">
                  <c:v>0.91849999999999998</c:v>
                </c:pt>
                <c:pt idx="73">
                  <c:v>0.96299999999999997</c:v>
                </c:pt>
                <c:pt idx="74">
                  <c:v>0.96299999999999997</c:v>
                </c:pt>
                <c:pt idx="75">
                  <c:v>0.97040000000000004</c:v>
                </c:pt>
                <c:pt idx="76">
                  <c:v>0.94810000000000005</c:v>
                </c:pt>
                <c:pt idx="77">
                  <c:v>0.94810000000000005</c:v>
                </c:pt>
                <c:pt idx="78">
                  <c:v>0.94069999999999998</c:v>
                </c:pt>
                <c:pt idx="79">
                  <c:v>0.94069999999999998</c:v>
                </c:pt>
                <c:pt idx="80">
                  <c:v>0.94810000000000005</c:v>
                </c:pt>
                <c:pt idx="81">
                  <c:v>0.97040000000000004</c:v>
                </c:pt>
                <c:pt idx="82">
                  <c:v>0.94810000000000005</c:v>
                </c:pt>
                <c:pt idx="83">
                  <c:v>0.94810000000000005</c:v>
                </c:pt>
                <c:pt idx="84">
                  <c:v>0.9778</c:v>
                </c:pt>
                <c:pt idx="85">
                  <c:v>0.99260000000000004</c:v>
                </c:pt>
                <c:pt idx="86">
                  <c:v>0.98519999999999996</c:v>
                </c:pt>
                <c:pt idx="87">
                  <c:v>0.98519999999999996</c:v>
                </c:pt>
                <c:pt idx="88">
                  <c:v>0.9778</c:v>
                </c:pt>
                <c:pt idx="89">
                  <c:v>0.9778</c:v>
                </c:pt>
                <c:pt idx="90">
                  <c:v>0.9778</c:v>
                </c:pt>
                <c:pt idx="91">
                  <c:v>0.97040000000000004</c:v>
                </c:pt>
                <c:pt idx="92">
                  <c:v>0.96299999999999997</c:v>
                </c:pt>
                <c:pt idx="93">
                  <c:v>0.96299999999999997</c:v>
                </c:pt>
                <c:pt idx="94">
                  <c:v>0.94069999999999998</c:v>
                </c:pt>
                <c:pt idx="95">
                  <c:v>0.94810000000000005</c:v>
                </c:pt>
                <c:pt idx="96">
                  <c:v>0.9556</c:v>
                </c:pt>
                <c:pt idx="97">
                  <c:v>0.94810000000000005</c:v>
                </c:pt>
                <c:pt idx="98">
                  <c:v>0.94810000000000005</c:v>
                </c:pt>
                <c:pt idx="99">
                  <c:v>0.94810000000000005</c:v>
                </c:pt>
                <c:pt idx="100">
                  <c:v>0.9556</c:v>
                </c:pt>
                <c:pt idx="101">
                  <c:v>0.9556</c:v>
                </c:pt>
                <c:pt idx="102">
                  <c:v>0.9556</c:v>
                </c:pt>
                <c:pt idx="103">
                  <c:v>0.94810000000000005</c:v>
                </c:pt>
                <c:pt idx="104">
                  <c:v>0.94810000000000005</c:v>
                </c:pt>
                <c:pt idx="105">
                  <c:v>0.9556</c:v>
                </c:pt>
                <c:pt idx="106">
                  <c:v>0.94810000000000005</c:v>
                </c:pt>
                <c:pt idx="107">
                  <c:v>0.94810000000000005</c:v>
                </c:pt>
                <c:pt idx="108">
                  <c:v>0.9556</c:v>
                </c:pt>
                <c:pt idx="109">
                  <c:v>0.9778</c:v>
                </c:pt>
                <c:pt idx="110">
                  <c:v>0.97040000000000004</c:v>
                </c:pt>
                <c:pt idx="111">
                  <c:v>0.96299999999999997</c:v>
                </c:pt>
                <c:pt idx="112">
                  <c:v>0.9556</c:v>
                </c:pt>
                <c:pt idx="113">
                  <c:v>0.96299999999999997</c:v>
                </c:pt>
                <c:pt idx="114">
                  <c:v>0.9556</c:v>
                </c:pt>
                <c:pt idx="115">
                  <c:v>0.94069999999999998</c:v>
                </c:pt>
                <c:pt idx="116">
                  <c:v>0.92589999999999995</c:v>
                </c:pt>
                <c:pt idx="117">
                  <c:v>0.93330000000000002</c:v>
                </c:pt>
                <c:pt idx="118">
                  <c:v>0.91849999999999998</c:v>
                </c:pt>
                <c:pt idx="119">
                  <c:v>0.91849999999999998</c:v>
                </c:pt>
                <c:pt idx="120">
                  <c:v>0.92589999999999995</c:v>
                </c:pt>
                <c:pt idx="121">
                  <c:v>0.91849999999999998</c:v>
                </c:pt>
                <c:pt idx="122">
                  <c:v>0.91110000000000002</c:v>
                </c:pt>
                <c:pt idx="123">
                  <c:v>0.91110000000000002</c:v>
                </c:pt>
                <c:pt idx="124">
                  <c:v>0.90369999999999995</c:v>
                </c:pt>
                <c:pt idx="125">
                  <c:v>0.86670000000000003</c:v>
                </c:pt>
                <c:pt idx="126">
                  <c:v>0.85929999999999995</c:v>
                </c:pt>
                <c:pt idx="127">
                  <c:v>0.88890000000000002</c:v>
                </c:pt>
                <c:pt idx="128">
                  <c:v>0.88890000000000002</c:v>
                </c:pt>
                <c:pt idx="129">
                  <c:v>0.91849999999999998</c:v>
                </c:pt>
                <c:pt idx="130">
                  <c:v>0.93330000000000002</c:v>
                </c:pt>
                <c:pt idx="131">
                  <c:v>0.93330000000000002</c:v>
                </c:pt>
                <c:pt idx="132">
                  <c:v>0.91849999999999998</c:v>
                </c:pt>
                <c:pt idx="133">
                  <c:v>0.93330000000000002</c:v>
                </c:pt>
                <c:pt idx="134">
                  <c:v>0.90369999999999995</c:v>
                </c:pt>
                <c:pt idx="135">
                  <c:v>0.88890000000000002</c:v>
                </c:pt>
                <c:pt idx="136">
                  <c:v>0.87409999999999999</c:v>
                </c:pt>
                <c:pt idx="137">
                  <c:v>0.87409999999999999</c:v>
                </c:pt>
                <c:pt idx="138">
                  <c:v>0.86670000000000003</c:v>
                </c:pt>
                <c:pt idx="139">
                  <c:v>0.87409999999999999</c:v>
                </c:pt>
                <c:pt idx="140">
                  <c:v>0.89629999999999999</c:v>
                </c:pt>
                <c:pt idx="141">
                  <c:v>0.89629999999999999</c:v>
                </c:pt>
                <c:pt idx="142">
                  <c:v>0.93330000000000002</c:v>
                </c:pt>
                <c:pt idx="143">
                  <c:v>0.9556</c:v>
                </c:pt>
                <c:pt idx="144">
                  <c:v>0.9556</c:v>
                </c:pt>
                <c:pt idx="145">
                  <c:v>0.9556</c:v>
                </c:pt>
                <c:pt idx="146">
                  <c:v>0.9556</c:v>
                </c:pt>
                <c:pt idx="147">
                  <c:v>0.9556</c:v>
                </c:pt>
                <c:pt idx="148">
                  <c:v>0.9556</c:v>
                </c:pt>
                <c:pt idx="149">
                  <c:v>0.9778</c:v>
                </c:pt>
                <c:pt idx="150">
                  <c:v>0.97040000000000004</c:v>
                </c:pt>
                <c:pt idx="151">
                  <c:v>0.97040000000000004</c:v>
                </c:pt>
                <c:pt idx="152">
                  <c:v>0.97040000000000004</c:v>
                </c:pt>
                <c:pt idx="153">
                  <c:v>0.9778</c:v>
                </c:pt>
                <c:pt idx="154">
                  <c:v>0.9778</c:v>
                </c:pt>
                <c:pt idx="155">
                  <c:v>0.98519999999999996</c:v>
                </c:pt>
                <c:pt idx="156">
                  <c:v>0.96299999999999997</c:v>
                </c:pt>
                <c:pt idx="157">
                  <c:v>0.94810000000000005</c:v>
                </c:pt>
                <c:pt idx="158">
                  <c:v>0.94069999999999998</c:v>
                </c:pt>
                <c:pt idx="159">
                  <c:v>0.94069999999999998</c:v>
                </c:pt>
                <c:pt idx="160">
                  <c:v>0.94810000000000005</c:v>
                </c:pt>
                <c:pt idx="161">
                  <c:v>0.9556</c:v>
                </c:pt>
                <c:pt idx="162">
                  <c:v>0.9556</c:v>
                </c:pt>
                <c:pt idx="163">
                  <c:v>0.9556</c:v>
                </c:pt>
                <c:pt idx="164">
                  <c:v>0.96299999999999997</c:v>
                </c:pt>
                <c:pt idx="165">
                  <c:v>0.96299999999999997</c:v>
                </c:pt>
                <c:pt idx="166">
                  <c:v>0.96299999999999997</c:v>
                </c:pt>
                <c:pt idx="167">
                  <c:v>0.96299999999999997</c:v>
                </c:pt>
                <c:pt idx="168">
                  <c:v>0.9778</c:v>
                </c:pt>
                <c:pt idx="169">
                  <c:v>0.9778</c:v>
                </c:pt>
                <c:pt idx="170">
                  <c:v>0.97040000000000004</c:v>
                </c:pt>
                <c:pt idx="171">
                  <c:v>0.9778</c:v>
                </c:pt>
                <c:pt idx="172">
                  <c:v>0.9778</c:v>
                </c:pt>
                <c:pt idx="173">
                  <c:v>0.97040000000000004</c:v>
                </c:pt>
                <c:pt idx="174">
                  <c:v>0.96299999999999997</c:v>
                </c:pt>
                <c:pt idx="175">
                  <c:v>0.96299999999999997</c:v>
                </c:pt>
                <c:pt idx="176">
                  <c:v>0.97040000000000004</c:v>
                </c:pt>
                <c:pt idx="177">
                  <c:v>0.9556</c:v>
                </c:pt>
                <c:pt idx="178">
                  <c:v>0.94810000000000005</c:v>
                </c:pt>
                <c:pt idx="179">
                  <c:v>0.93330000000000002</c:v>
                </c:pt>
                <c:pt idx="180">
                  <c:v>0.94069999999999998</c:v>
                </c:pt>
                <c:pt idx="181">
                  <c:v>0.94069999999999998</c:v>
                </c:pt>
                <c:pt idx="182">
                  <c:v>0.93330000000000002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DD9-49F1-B9A9-E05B4B686E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910664"/>
        <c:axId val="370909880"/>
      </c:areaChart>
      <c:dateAx>
        <c:axId val="370910664"/>
        <c:scaling>
          <c:orientation val="minMax"/>
          <c:min val="44593"/>
        </c:scaling>
        <c:delete val="0"/>
        <c:axPos val="b"/>
        <c:numFmt formatCode="mmm\-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3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09880"/>
        <c:crosses val="autoZero"/>
        <c:auto val="1"/>
        <c:lblOffset val="100"/>
        <c:baseTimeUnit val="days"/>
        <c:majorUnit val="60"/>
        <c:majorTimeUnit val="days"/>
      </c:dateAx>
      <c:valAx>
        <c:axId val="370909880"/>
        <c:scaling>
          <c:orientation val="minMax"/>
          <c:max val="1"/>
          <c:min val="0.7500000000000001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0910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REVENUE &amp; EXPENSES</a:t>
            </a:r>
            <a:endParaRPr lang="en-US"/>
          </a:p>
        </c:rich>
      </c:tx>
      <c:layout>
        <c:manualLayout>
          <c:xMode val="edge"/>
          <c:yMode val="edge"/>
          <c:x val="0.39388632623202302"/>
          <c:y val="1.92983293770350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4.9452755905511799E-2"/>
          <c:y val="0.14209939557497878"/>
          <c:w val="0.93975590551181098"/>
          <c:h val="0.62478537848408644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Financial!$P$2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Financial!$M$44:$M$90</c15:sqref>
                  </c15:fullRef>
                </c:ext>
              </c:extLst>
              <c:f>(Financial!$M$44:$M$56,Financial!$M$63:$M$90)</c:f>
              <c:numCache>
                <c:formatCode>m/d/yyyy</c:formatCode>
                <c:ptCount val="41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Financial!$P$42:$P$60</c15:sqref>
                  </c15:fullRef>
                </c:ext>
              </c:extLst>
              <c:f>Financial!$P$42:$P$54</c:f>
              <c:numCache>
                <c:formatCode>_("$"* #,##0.00_);_("$"* \(#,##0.00\);_("$"* "-"??_);_(@_)</c:formatCode>
                <c:ptCount val="13"/>
                <c:pt idx="0">
                  <c:v>179496.56</c:v>
                </c:pt>
                <c:pt idx="1">
                  <c:v>174686.33</c:v>
                </c:pt>
                <c:pt idx="2">
                  <c:v>173922.97</c:v>
                </c:pt>
                <c:pt idx="3">
                  <c:v>178273.91</c:v>
                </c:pt>
                <c:pt idx="4">
                  <c:v>174888.63</c:v>
                </c:pt>
                <c:pt idx="5">
                  <c:v>170011.99</c:v>
                </c:pt>
                <c:pt idx="6">
                  <c:v>170722.72</c:v>
                </c:pt>
                <c:pt idx="7">
                  <c:v>169752.37</c:v>
                </c:pt>
                <c:pt idx="8">
                  <c:v>173528.31</c:v>
                </c:pt>
                <c:pt idx="9">
                  <c:v>181939.41</c:v>
                </c:pt>
                <c:pt idx="10">
                  <c:v>185391.64</c:v>
                </c:pt>
                <c:pt idx="11">
                  <c:v>178076.74</c:v>
                </c:pt>
                <c:pt idx="12">
                  <c:v>182499.51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38-4480-86BD-A1F943C614A1}"/>
            </c:ext>
          </c:extLst>
        </c:ser>
        <c:ser>
          <c:idx val="1"/>
          <c:order val="1"/>
          <c:tx>
            <c:strRef>
              <c:f>Financial!$Q$2</c:f>
              <c:strCache>
                <c:ptCount val="1"/>
                <c:pt idx="0">
                  <c:v>Expenses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  <a:sp3d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Financial!$M$44:$M$90</c15:sqref>
                  </c15:fullRef>
                </c:ext>
              </c:extLst>
              <c:f>(Financial!$M$44:$M$56,Financial!$M$63:$M$90)</c:f>
              <c:numCache>
                <c:formatCode>m/d/yyyy</c:formatCode>
                <c:ptCount val="41"/>
                <c:pt idx="0">
                  <c:v>45444</c:v>
                </c:pt>
                <c:pt idx="1">
                  <c:v>45474</c:v>
                </c:pt>
                <c:pt idx="2">
                  <c:v>45505</c:v>
                </c:pt>
                <c:pt idx="3">
                  <c:v>45536</c:v>
                </c:pt>
                <c:pt idx="4">
                  <c:v>45566</c:v>
                </c:pt>
                <c:pt idx="5">
                  <c:v>45597</c:v>
                </c:pt>
                <c:pt idx="6">
                  <c:v>45627</c:v>
                </c:pt>
                <c:pt idx="7">
                  <c:v>45658</c:v>
                </c:pt>
                <c:pt idx="8">
                  <c:v>45689</c:v>
                </c:pt>
                <c:pt idx="9">
                  <c:v>45717</c:v>
                </c:pt>
                <c:pt idx="10">
                  <c:v>45748</c:v>
                </c:pt>
                <c:pt idx="11">
                  <c:v>45778</c:v>
                </c:pt>
                <c:pt idx="12">
                  <c:v>45809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Financial!$Q$44:$Q$60</c15:sqref>
                  </c15:fullRef>
                </c:ext>
              </c:extLst>
              <c:f>Financial!$Q$44:$Q$56</c:f>
              <c:numCache>
                <c:formatCode>_("$"* #,##0.00_);_("$"* \(#,##0.00\);_("$"* "-"??_);_(@_)</c:formatCode>
                <c:ptCount val="13"/>
                <c:pt idx="0">
                  <c:v>92173.5</c:v>
                </c:pt>
                <c:pt idx="1">
                  <c:v>84060.25</c:v>
                </c:pt>
                <c:pt idx="2">
                  <c:v>83653.59</c:v>
                </c:pt>
                <c:pt idx="3">
                  <c:v>98201.71</c:v>
                </c:pt>
                <c:pt idx="4">
                  <c:v>94727.05</c:v>
                </c:pt>
                <c:pt idx="5">
                  <c:v>13126.02</c:v>
                </c:pt>
                <c:pt idx="6">
                  <c:v>3611.71</c:v>
                </c:pt>
                <c:pt idx="7">
                  <c:v>91948.11</c:v>
                </c:pt>
                <c:pt idx="8">
                  <c:v>94489.03</c:v>
                </c:pt>
                <c:pt idx="9">
                  <c:v>76443.91</c:v>
                </c:pt>
                <c:pt idx="10">
                  <c:v>113226.55</c:v>
                </c:pt>
                <c:pt idx="11">
                  <c:v>113979.85</c:v>
                </c:pt>
                <c:pt idx="12">
                  <c:v>83255.179999999993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38-4480-86BD-A1F943C6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33966080"/>
        <c:axId val="133965688"/>
        <c:axId val="0"/>
      </c:bar3DChart>
      <c:dateAx>
        <c:axId val="133966080"/>
        <c:scaling>
          <c:orientation val="minMax"/>
        </c:scaling>
        <c:delete val="0"/>
        <c:axPos val="b"/>
        <c:numFmt formatCode="mmm\-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5688"/>
        <c:crosses val="autoZero"/>
        <c:auto val="1"/>
        <c:lblOffset val="100"/>
        <c:baseTimeUnit val="months"/>
      </c:dateAx>
      <c:valAx>
        <c:axId val="133965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</a:t>
            </a:r>
            <a:r>
              <a:rPr lang="en-US" baseline="0"/>
              <a:t> RENT vs OCCUPIED RENT</a:t>
            </a:r>
            <a:endParaRPr lang="en-US"/>
          </a:p>
        </c:rich>
      </c:tx>
      <c:layout>
        <c:manualLayout>
          <c:xMode val="edge"/>
          <c:yMode val="edge"/>
          <c:x val="0.3251857342540671"/>
          <c:y val="2.48081386520899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9452755905511799E-2"/>
          <c:y val="0.14209939557497878"/>
          <c:w val="0.93975590551181098"/>
          <c:h val="0.62478537848408644"/>
        </c:manualLayout>
      </c:layout>
      <c:lineChart>
        <c:grouping val="standard"/>
        <c:varyColors val="0"/>
        <c:ser>
          <c:idx val="0"/>
          <c:order val="0"/>
          <c:tx>
            <c:strRef>
              <c:f>Financial!$N$2</c:f>
              <c:strCache>
                <c:ptCount val="1"/>
                <c:pt idx="0">
                  <c:v>Market Rent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Financial!$M$46:$M$58</c:f>
              <c:numCache>
                <c:formatCode>m/d/yyyy</c:formatCode>
                <c:ptCount val="13"/>
                <c:pt idx="0">
                  <c:v>45505</c:v>
                </c:pt>
                <c:pt idx="1">
                  <c:v>45536</c:v>
                </c:pt>
                <c:pt idx="2">
                  <c:v>45566</c:v>
                </c:pt>
                <c:pt idx="3">
                  <c:v>45597</c:v>
                </c:pt>
                <c:pt idx="4">
                  <c:v>45627</c:v>
                </c:pt>
                <c:pt idx="5">
                  <c:v>45658</c:v>
                </c:pt>
                <c:pt idx="6">
                  <c:v>45689</c:v>
                </c:pt>
                <c:pt idx="7">
                  <c:v>45717</c:v>
                </c:pt>
                <c:pt idx="8">
                  <c:v>45748</c:v>
                </c:pt>
                <c:pt idx="9">
                  <c:v>45778</c:v>
                </c:pt>
                <c:pt idx="10">
                  <c:v>45809</c:v>
                </c:pt>
                <c:pt idx="11">
                  <c:v>45839</c:v>
                </c:pt>
                <c:pt idx="12">
                  <c:v>45870</c:v>
                </c:pt>
              </c:numCache>
            </c:numRef>
          </c:cat>
          <c:val>
            <c:numRef>
              <c:f>Financial!$N$46:$N$58</c:f>
              <c:numCache>
                <c:formatCode>_("$"* #,##0.00_);_("$"* \(#,##0.00\);_("$"* "-"??_);_(@_)</c:formatCode>
                <c:ptCount val="13"/>
                <c:pt idx="0">
                  <c:v>1325.96</c:v>
                </c:pt>
                <c:pt idx="1">
                  <c:v>1325.96</c:v>
                </c:pt>
                <c:pt idx="2">
                  <c:v>1277.8800000000001</c:v>
                </c:pt>
                <c:pt idx="3">
                  <c:v>1277.8800000000001</c:v>
                </c:pt>
                <c:pt idx="4">
                  <c:v>1277.8800000000001</c:v>
                </c:pt>
                <c:pt idx="5">
                  <c:v>1302.8800000000001</c:v>
                </c:pt>
                <c:pt idx="6">
                  <c:v>1302.8800000000001</c:v>
                </c:pt>
                <c:pt idx="7">
                  <c:v>1329.81</c:v>
                </c:pt>
                <c:pt idx="8">
                  <c:v>1329.81</c:v>
                </c:pt>
                <c:pt idx="9">
                  <c:v>1331.03</c:v>
                </c:pt>
                <c:pt idx="10">
                  <c:v>1356.03</c:v>
                </c:pt>
                <c:pt idx="11">
                  <c:v>1356.03</c:v>
                </c:pt>
                <c:pt idx="12">
                  <c:v>1356.74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36-42DA-B3AF-EBFF7D42EC1B}"/>
            </c:ext>
          </c:extLst>
        </c:ser>
        <c:ser>
          <c:idx val="1"/>
          <c:order val="1"/>
          <c:tx>
            <c:strRef>
              <c:f>Financial!$O$2</c:f>
              <c:strCache>
                <c:ptCount val="1"/>
                <c:pt idx="0">
                  <c:v>Occupied Rent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Financial!$M$46:$M$58</c:f>
              <c:numCache>
                <c:formatCode>m/d/yyyy</c:formatCode>
                <c:ptCount val="13"/>
                <c:pt idx="0">
                  <c:v>45505</c:v>
                </c:pt>
                <c:pt idx="1">
                  <c:v>45536</c:v>
                </c:pt>
                <c:pt idx="2">
                  <c:v>45566</c:v>
                </c:pt>
                <c:pt idx="3">
                  <c:v>45597</c:v>
                </c:pt>
                <c:pt idx="4">
                  <c:v>45627</c:v>
                </c:pt>
                <c:pt idx="5">
                  <c:v>45658</c:v>
                </c:pt>
                <c:pt idx="6">
                  <c:v>45689</c:v>
                </c:pt>
                <c:pt idx="7">
                  <c:v>45717</c:v>
                </c:pt>
                <c:pt idx="8">
                  <c:v>45748</c:v>
                </c:pt>
                <c:pt idx="9">
                  <c:v>45778</c:v>
                </c:pt>
                <c:pt idx="10">
                  <c:v>45809</c:v>
                </c:pt>
                <c:pt idx="11">
                  <c:v>45839</c:v>
                </c:pt>
                <c:pt idx="12">
                  <c:v>45870</c:v>
                </c:pt>
              </c:numCache>
            </c:numRef>
          </c:cat>
          <c:val>
            <c:numRef>
              <c:f>Financial!$O$46:$O$58</c:f>
              <c:numCache>
                <c:formatCode>_("$"* #,##0.00_);_("$"* \(#,##0.00\);_("$"* "-"??_);_(@_)</c:formatCode>
                <c:ptCount val="13"/>
                <c:pt idx="0">
                  <c:v>1346.18</c:v>
                </c:pt>
                <c:pt idx="1">
                  <c:v>1349.02</c:v>
                </c:pt>
                <c:pt idx="2">
                  <c:v>1353.14</c:v>
                </c:pt>
                <c:pt idx="3">
                  <c:v>1340.81</c:v>
                </c:pt>
                <c:pt idx="4">
                  <c:v>1336.99</c:v>
                </c:pt>
                <c:pt idx="5">
                  <c:v>1333.87</c:v>
                </c:pt>
                <c:pt idx="6">
                  <c:v>1332.84</c:v>
                </c:pt>
                <c:pt idx="7">
                  <c:v>1333.42</c:v>
                </c:pt>
                <c:pt idx="8">
                  <c:v>1335.5</c:v>
                </c:pt>
                <c:pt idx="9">
                  <c:v>1349.31</c:v>
                </c:pt>
                <c:pt idx="10">
                  <c:v>1339.38</c:v>
                </c:pt>
                <c:pt idx="11">
                  <c:v>1342.62</c:v>
                </c:pt>
                <c:pt idx="12">
                  <c:v>1344.56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36-42DA-B3AF-EBFF7D42EC1B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3966080"/>
        <c:axId val="133965688"/>
      </c:lineChart>
      <c:dateAx>
        <c:axId val="133966080"/>
        <c:scaling>
          <c:orientation val="minMax"/>
          <c:max val="45870"/>
          <c:min val="45505"/>
        </c:scaling>
        <c:delete val="0"/>
        <c:axPos val="b"/>
        <c:numFmt formatCode="mmm\-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8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5688"/>
        <c:crosses val="autoZero"/>
        <c:auto val="1"/>
        <c:lblOffset val="100"/>
        <c:baseTimeUnit val="months"/>
      </c:dateAx>
      <c:valAx>
        <c:axId val="133965688"/>
        <c:scaling>
          <c:orientation val="minMax"/>
          <c:min val="1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6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0063781779044513E-2"/>
          <c:y val="0.19205286839145108"/>
          <c:w val="0.93975590551181098"/>
          <c:h val="0.52395763029621301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Financial!$M$45:$M$97</c:f>
              <c:numCache>
                <c:formatCode>m/d/yyyy</c:formatCode>
                <c:ptCount val="53"/>
                <c:pt idx="0">
                  <c:v>45474</c:v>
                </c:pt>
                <c:pt idx="1">
                  <c:v>45505</c:v>
                </c:pt>
                <c:pt idx="2">
                  <c:v>45536</c:v>
                </c:pt>
                <c:pt idx="3">
                  <c:v>45566</c:v>
                </c:pt>
                <c:pt idx="4">
                  <c:v>45597</c:v>
                </c:pt>
                <c:pt idx="5">
                  <c:v>45627</c:v>
                </c:pt>
                <c:pt idx="6">
                  <c:v>45658</c:v>
                </c:pt>
                <c:pt idx="7">
                  <c:v>45689</c:v>
                </c:pt>
                <c:pt idx="8">
                  <c:v>45717</c:v>
                </c:pt>
                <c:pt idx="9">
                  <c:v>45748</c:v>
                </c:pt>
                <c:pt idx="10">
                  <c:v>45778</c:v>
                </c:pt>
                <c:pt idx="11">
                  <c:v>45809</c:v>
                </c:pt>
                <c:pt idx="12">
                  <c:v>45839</c:v>
                </c:pt>
                <c:pt idx="13">
                  <c:v>45870</c:v>
                </c:pt>
              </c:numCache>
            </c:numRef>
          </c:cat>
          <c:val>
            <c:numRef>
              <c:f>Financial!$T$45:$T$97</c:f>
              <c:numCache>
                <c:formatCode>0.0%</c:formatCode>
                <c:ptCount val="53"/>
                <c:pt idx="0">
                  <c:v>0.8987730330743835</c:v>
                </c:pt>
                <c:pt idx="1">
                  <c:v>0.94737128117177793</c:v>
                </c:pt>
                <c:pt idx="2">
                  <c:v>0.9686168049120224</c:v>
                </c:pt>
                <c:pt idx="3">
                  <c:v>0.94410989937367451</c:v>
                </c:pt>
                <c:pt idx="4">
                  <c:v>0.95682693838238619</c:v>
                </c:pt>
                <c:pt idx="5">
                  <c:v>0.93327741270066467</c:v>
                </c:pt>
                <c:pt idx="6">
                  <c:v>0.95129099990343347</c:v>
                </c:pt>
                <c:pt idx="7">
                  <c:v>0.98654810183499064</c:v>
                </c:pt>
                <c:pt idx="8">
                  <c:v>0.99047842825363319</c:v>
                </c:pt>
                <c:pt idx="9">
                  <c:v>0.9920426460611752</c:v>
                </c:pt>
                <c:pt idx="10">
                  <c:v>0.94047931251436123</c:v>
                </c:pt>
                <c:pt idx="11">
                  <c:v>0.9922423291971243</c:v>
                </c:pt>
                <c:pt idx="12">
                  <c:v>0.96557587523136845</c:v>
                </c:pt>
                <c:pt idx="13">
                  <c:v>0.91509827612281303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9-401B-B3ED-594F23D1394F}"/>
            </c:ext>
          </c:extLst>
        </c:ser>
        <c:dLbls>
          <c:dLblPos val="b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33966080"/>
        <c:axId val="133965688"/>
      </c:lineChart>
      <c:dateAx>
        <c:axId val="133966080"/>
        <c:scaling>
          <c:orientation val="minMax"/>
          <c:max val="45870"/>
          <c:min val="45505"/>
        </c:scaling>
        <c:delete val="0"/>
        <c:axPos val="b"/>
        <c:numFmt formatCode="mmm\-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282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5688"/>
        <c:crosses val="autoZero"/>
        <c:auto val="1"/>
        <c:lblOffset val="100"/>
        <c:baseTimeUnit val="months"/>
      </c:dateAx>
      <c:valAx>
        <c:axId val="133965688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966080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1587</xdr:colOff>
      <xdr:row>3</xdr:row>
      <xdr:rowOff>3174</xdr:rowOff>
    </xdr:from>
    <xdr:to>
      <xdr:col>12</xdr:col>
      <xdr:colOff>1587</xdr:colOff>
      <xdr:row>15</xdr:row>
      <xdr:rowOff>7937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07AD0D-3BAA-4B6C-8E02-62E6B987B0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342900</xdr:colOff>
      <xdr:row>3</xdr:row>
      <xdr:rowOff>85725</xdr:rowOff>
    </xdr:from>
    <xdr:to>
      <xdr:col>17</xdr:col>
      <xdr:colOff>152400</xdr:colOff>
      <xdr:row>5</xdr:row>
      <xdr:rowOff>257175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FD5F6ED-251D-446D-A728-5E71E9D5870E}"/>
            </a:ext>
          </a:extLst>
        </xdr:cNvPr>
        <xdr:cNvSpPr txBox="1"/>
      </xdr:nvSpPr>
      <xdr:spPr>
        <a:xfrm>
          <a:off x="10734675" y="733425"/>
          <a:ext cx="2847975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Fill in number in grey cells</a:t>
          </a:r>
          <a:r>
            <a:rPr lang="en-US" sz="1100" baseline="0"/>
            <a:t> with </a:t>
          </a:r>
          <a:r>
            <a:rPr lang="en-US" sz="1100"/>
            <a:t>blue text </a:t>
          </a:r>
        </a:p>
        <a:p>
          <a:r>
            <a:rPr lang="en-US" sz="1100"/>
            <a:t>Black</a:t>
          </a:r>
          <a:r>
            <a:rPr lang="en-US" sz="1100" baseline="0"/>
            <a:t> text is calcualted automatically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17464</xdr:colOff>
      <xdr:row>14</xdr:row>
      <xdr:rowOff>9525</xdr:rowOff>
    </xdr:from>
    <xdr:to>
      <xdr:col>6</xdr:col>
      <xdr:colOff>9526</xdr:colOff>
      <xdr:row>26</xdr:row>
      <xdr:rowOff>185738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2D2CD3-83A3-4B27-A9F9-CBC3A20B9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352425</xdr:colOff>
      <xdr:row>40</xdr:row>
      <xdr:rowOff>0</xdr:rowOff>
    </xdr:from>
    <xdr:to>
      <xdr:col>9</xdr:col>
      <xdr:colOff>9525</xdr:colOff>
      <xdr:row>45</xdr:row>
      <xdr:rowOff>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4E1A79F0-3943-4F9B-AAC2-791A7B3CF013}"/>
            </a:ext>
            <a:ext uri="{147F2762-F138-4A5C-976F-8EAC2B608ADB}">
              <a16:predDERef xmlns:a16="http://schemas.microsoft.com/office/drawing/2014/main" pred="{972D2CD3-83A3-4B27-A9F9-CBC3A20B92EF}"/>
            </a:ext>
          </a:extLst>
        </xdr:cNvPr>
        <xdr:cNvSpPr/>
      </xdr:nvSpPr>
      <xdr:spPr>
        <a:xfrm>
          <a:off x="8648700" y="7781925"/>
          <a:ext cx="609600" cy="952500"/>
        </a:xfrm>
        <a:prstGeom prst="wedgeRectCallout">
          <a:avLst>
            <a:gd name="adj1" fmla="val -104505"/>
            <a:gd name="adj2" fmla="val -207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Tenant owes &gt;1 month and not on eviction?</a:t>
          </a:r>
          <a:endParaRPr lang="en-US" sz="1000">
            <a:effectLst/>
          </a:endParaRPr>
        </a:p>
        <a:p>
          <a:pPr algn="l"/>
          <a:endParaRPr lang="en-US" sz="1000"/>
        </a:p>
      </xdr:txBody>
    </xdr:sp>
    <xdr:clientData/>
  </xdr:twoCellAnchor>
  <xdr:twoCellAnchor>
    <xdr:from>
      <xdr:col>1</xdr:col>
      <xdr:colOff>9525</xdr:colOff>
      <xdr:row>2</xdr:row>
      <xdr:rowOff>9525</xdr:rowOff>
    </xdr:from>
    <xdr:to>
      <xdr:col>7</xdr:col>
      <xdr:colOff>938212</xdr:colOff>
      <xdr:row>13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BF31754-5359-4689-89F1-BC1B80B3D86D}"/>
            </a:ext>
            <a:ext uri="{147F2762-F138-4A5C-976F-8EAC2B608ADB}">
              <a16:predDERef xmlns:a16="http://schemas.microsoft.com/office/drawing/2014/main" pred="{4E1A79F0-3943-4F9B-AAC2-791A7B3CF0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14283</xdr:colOff>
      <xdr:row>35</xdr:row>
      <xdr:rowOff>4769</xdr:rowOff>
    </xdr:from>
    <xdr:to>
      <xdr:col>5</xdr:col>
      <xdr:colOff>1158342</xdr:colOff>
      <xdr:row>44</xdr:row>
      <xdr:rowOff>175160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411ABF7-6301-40AE-85FC-E098D26BA134}"/>
            </a:ext>
            <a:ext uri="{147F2762-F138-4A5C-976F-8EAC2B608ADB}">
              <a16:predDERef xmlns:a16="http://schemas.microsoft.com/office/drawing/2014/main" pred="{972D2CD3-83A3-4B27-A9F9-CBC3A20B92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417"/>
  <sheetViews>
    <sheetView view="pageBreakPreview" zoomScale="80" zoomScaleNormal="100" zoomScaleSheetLayoutView="80" workbookViewId="0">
      <selection activeCell="E20" sqref="E20:L20"/>
    </sheetView>
  </sheetViews>
  <sheetFormatPr defaultRowHeight="14.25"/>
  <cols>
    <col min="1" max="1" width="17.3984375" bestFit="1" customWidth="1"/>
    <col min="2" max="2" width="17.86328125" bestFit="1" customWidth="1"/>
    <col min="4" max="4" width="4.86328125" customWidth="1"/>
    <col min="5" max="5" width="27.1328125" style="5" customWidth="1"/>
    <col min="6" max="6" width="11.1328125" style="5" customWidth="1"/>
    <col min="7" max="7" width="7.1328125" style="5" customWidth="1"/>
    <col min="8" max="10" width="11.265625" style="5" customWidth="1"/>
    <col min="11" max="12" width="11.265625" customWidth="1"/>
    <col min="13" max="13" width="6" customWidth="1"/>
    <col min="14" max="14" width="11.59765625" bestFit="1" customWidth="1"/>
    <col min="15" max="15" width="12.59765625" bestFit="1" customWidth="1"/>
    <col min="16" max="16" width="11.265625" customWidth="1"/>
    <col min="17" max="17" width="10.1328125" style="16" bestFit="1" customWidth="1"/>
  </cols>
  <sheetData>
    <row r="1" spans="1:17">
      <c r="B1" s="3"/>
      <c r="E1" s="19" t="s">
        <v>0</v>
      </c>
      <c r="F1" s="2">
        <v>45880</v>
      </c>
      <c r="G1" s="18" t="s">
        <v>1</v>
      </c>
    </row>
    <row r="2" spans="1:17">
      <c r="A2" t="s">
        <v>2</v>
      </c>
      <c r="B2" s="3" t="s">
        <v>3</v>
      </c>
      <c r="C2" s="3" t="s">
        <v>4</v>
      </c>
      <c r="E2"/>
      <c r="F2"/>
      <c r="G2"/>
      <c r="H2"/>
      <c r="I2"/>
      <c r="J2"/>
      <c r="L2" s="1" t="str">
        <f>"Weekly Report "&amp;"| "&amp;TEXT(F1,"mmm-dd-yyyy")</f>
        <v>Weekly Report | Aug-11-2025</v>
      </c>
    </row>
    <row r="3" spans="1:17" ht="21">
      <c r="A3" t="s">
        <v>5</v>
      </c>
      <c r="B3" s="3">
        <v>135</v>
      </c>
      <c r="C3" s="2">
        <v>42072</v>
      </c>
      <c r="E3" s="56" t="str">
        <f>Occupancy!B2</f>
        <v>Longview Meadow</v>
      </c>
      <c r="F3" s="57"/>
      <c r="G3" s="58"/>
      <c r="H3" s="58"/>
      <c r="I3" s="58"/>
      <c r="J3" s="58"/>
      <c r="K3" s="57"/>
      <c r="L3" s="59" t="str">
        <f>Occupancy!B7</f>
        <v>Concord, NC</v>
      </c>
    </row>
    <row r="4" spans="1:17" ht="21">
      <c r="A4" t="s">
        <v>6</v>
      </c>
      <c r="B4" s="3">
        <v>0</v>
      </c>
      <c r="C4" s="2"/>
      <c r="E4" s="60"/>
      <c r="F4" s="61"/>
      <c r="G4" s="62"/>
      <c r="H4" s="62"/>
      <c r="I4" s="62"/>
      <c r="J4" s="62"/>
      <c r="K4" s="61"/>
      <c r="L4" s="63"/>
    </row>
    <row r="5" spans="1:17" ht="21">
      <c r="A5" t="s">
        <v>7</v>
      </c>
      <c r="B5" s="3">
        <v>0</v>
      </c>
      <c r="C5" s="2">
        <v>42072</v>
      </c>
      <c r="E5" s="60"/>
      <c r="F5" s="61"/>
      <c r="G5" s="62"/>
      <c r="H5" s="62"/>
      <c r="I5" s="62"/>
      <c r="J5" s="62"/>
      <c r="K5" s="61"/>
      <c r="L5" s="63"/>
    </row>
    <row r="6" spans="1:17" ht="21">
      <c r="A6" t="s">
        <v>8</v>
      </c>
      <c r="B6" s="2">
        <v>42370</v>
      </c>
      <c r="C6" s="3"/>
      <c r="E6" s="60"/>
      <c r="F6" s="61"/>
      <c r="G6" s="62"/>
      <c r="H6" s="62"/>
      <c r="I6" s="62"/>
      <c r="J6" s="62"/>
      <c r="K6" s="61"/>
      <c r="L6" s="63"/>
    </row>
    <row r="7" spans="1:17" ht="21">
      <c r="A7" t="s">
        <v>9</v>
      </c>
      <c r="B7" s="3" t="s">
        <v>10</v>
      </c>
      <c r="C7" s="3"/>
      <c r="E7" s="60"/>
      <c r="F7" s="61"/>
      <c r="G7" s="62"/>
      <c r="H7" s="62"/>
      <c r="I7" s="62"/>
      <c r="J7" s="62"/>
      <c r="K7" s="61"/>
      <c r="L7" s="63"/>
    </row>
    <row r="8" spans="1:17" ht="21">
      <c r="A8" t="s">
        <v>11</v>
      </c>
      <c r="B8" s="9">
        <v>3307229.25</v>
      </c>
      <c r="E8" s="60"/>
      <c r="F8" s="61"/>
      <c r="G8" s="62"/>
      <c r="H8" s="62"/>
      <c r="I8" s="62"/>
      <c r="J8" s="62"/>
      <c r="K8" s="61"/>
      <c r="L8" s="63"/>
    </row>
    <row r="9" spans="1:17">
      <c r="E9" s="47"/>
      <c r="L9" s="48"/>
    </row>
    <row r="10" spans="1:17">
      <c r="E10" s="47"/>
      <c r="L10" s="48"/>
    </row>
    <row r="11" spans="1:17">
      <c r="E11" s="47"/>
      <c r="L11" s="48"/>
    </row>
    <row r="12" spans="1:17">
      <c r="E12" s="47"/>
      <c r="L12" s="48"/>
    </row>
    <row r="13" spans="1:17">
      <c r="E13" s="47"/>
      <c r="L13" s="48"/>
    </row>
    <row r="14" spans="1:17">
      <c r="E14" s="47"/>
      <c r="L14" s="48"/>
    </row>
    <row r="15" spans="1:17">
      <c r="E15" s="47"/>
      <c r="L15" s="48"/>
    </row>
    <row r="16" spans="1:17" s="5" customFormat="1" ht="15" customHeight="1">
      <c r="E16" s="64" t="s">
        <v>12</v>
      </c>
      <c r="F16" s="112" t="s">
        <v>13</v>
      </c>
      <c r="G16" s="112"/>
      <c r="H16" s="104" t="s">
        <v>14</v>
      </c>
      <c r="I16" s="104" t="s">
        <v>15</v>
      </c>
      <c r="J16" s="65" t="s">
        <v>16</v>
      </c>
      <c r="K16" s="104" t="s">
        <v>17</v>
      </c>
      <c r="L16" s="66" t="s">
        <v>18</v>
      </c>
      <c r="M16" s="54"/>
      <c r="Q16" s="20"/>
    </row>
    <row r="17" spans="4:19" ht="25.5" customHeight="1">
      <c r="E17" s="67">
        <v>0.93330000000000002</v>
      </c>
      <c r="F17" s="113">
        <v>0.94069999999999998</v>
      </c>
      <c r="G17" s="113"/>
      <c r="H17" s="106">
        <f>G42</f>
        <v>135</v>
      </c>
      <c r="I17" s="106">
        <v>129</v>
      </c>
      <c r="J17" s="106">
        <v>6</v>
      </c>
      <c r="K17" s="106">
        <v>1</v>
      </c>
      <c r="L17" s="107">
        <v>4</v>
      </c>
    </row>
    <row r="18" spans="4:19" s="5" customFormat="1" ht="15" customHeight="1">
      <c r="E18" s="68" t="s">
        <v>19</v>
      </c>
      <c r="F18" s="21" t="s">
        <v>20</v>
      </c>
      <c r="G18" s="118" t="s">
        <v>21</v>
      </c>
      <c r="H18" s="118"/>
      <c r="I18" s="105" t="s">
        <v>22</v>
      </c>
      <c r="J18" s="105" t="s">
        <v>23</v>
      </c>
      <c r="K18" s="114" t="s">
        <v>24</v>
      </c>
      <c r="L18" s="115"/>
      <c r="M18" s="54"/>
      <c r="Q18" s="20"/>
    </row>
    <row r="19" spans="4:19" ht="25.5" customHeight="1">
      <c r="E19" s="69">
        <f>((E17*$B$3)+G19-I19)/$B$3</f>
        <v>0.90367037037037046</v>
      </c>
      <c r="F19" s="106">
        <v>8</v>
      </c>
      <c r="G19" s="108">
        <v>0</v>
      </c>
      <c r="H19" s="108"/>
      <c r="I19" s="103">
        <v>4</v>
      </c>
      <c r="J19" s="103">
        <v>9</v>
      </c>
      <c r="K19" s="116" t="str">
        <f>IF(E19&lt;0.9,"ALERT",IF(E19&gt;0.95,"GOOD","WATCH"))</f>
        <v>WATCH</v>
      </c>
      <c r="L19" s="117"/>
    </row>
    <row r="20" spans="4:19">
      <c r="E20" s="109" t="s">
        <v>25</v>
      </c>
      <c r="F20" s="110"/>
      <c r="G20" s="110"/>
      <c r="H20" s="110"/>
      <c r="I20" s="110"/>
      <c r="J20" s="110"/>
      <c r="K20" s="110"/>
      <c r="L20" s="111"/>
      <c r="M20" s="55"/>
    </row>
    <row r="21" spans="4:19" ht="29.25" customHeight="1">
      <c r="E21" s="70" t="s">
        <v>26</v>
      </c>
      <c r="F21" s="13" t="s">
        <v>27</v>
      </c>
      <c r="G21" s="13" t="s">
        <v>14</v>
      </c>
      <c r="H21" s="13" t="s">
        <v>28</v>
      </c>
      <c r="I21" s="13" t="s">
        <v>29</v>
      </c>
      <c r="J21" s="13" t="s">
        <v>30</v>
      </c>
      <c r="K21" s="13" t="s">
        <v>31</v>
      </c>
      <c r="L21" s="71" t="s">
        <v>20</v>
      </c>
      <c r="M21" s="5"/>
      <c r="N21" s="4" t="s">
        <v>4</v>
      </c>
      <c r="O21" s="4" t="s">
        <v>32</v>
      </c>
      <c r="P21" s="4" t="s">
        <v>33</v>
      </c>
      <c r="Q21" s="4" t="s">
        <v>34</v>
      </c>
      <c r="R21" s="45" t="s">
        <v>35</v>
      </c>
      <c r="S21" s="45" t="s">
        <v>36</v>
      </c>
    </row>
    <row r="22" spans="4:19" ht="15" customHeight="1">
      <c r="D22">
        <f t="shared" ref="D22:D41" si="0">L22</f>
        <v>0</v>
      </c>
      <c r="E22" s="72" t="s">
        <v>37</v>
      </c>
      <c r="F22" s="12" t="s">
        <v>38</v>
      </c>
      <c r="G22" s="6">
        <v>3</v>
      </c>
      <c r="H22" s="27">
        <v>0</v>
      </c>
      <c r="I22" s="27">
        <v>0</v>
      </c>
      <c r="J22" s="27">
        <v>0</v>
      </c>
      <c r="K22" s="27">
        <v>0</v>
      </c>
      <c r="L22" s="73">
        <f>I22+K22</f>
        <v>0</v>
      </c>
      <c r="M22" s="10"/>
      <c r="N22" s="14">
        <v>44197</v>
      </c>
      <c r="O22" s="15">
        <v>0.97040000000000004</v>
      </c>
      <c r="P22" s="15">
        <v>1</v>
      </c>
      <c r="Q22" s="17">
        <f t="shared" ref="Q22:Q44" si="1">O22</f>
        <v>0.97040000000000004</v>
      </c>
      <c r="R22" s="46"/>
      <c r="S22" s="46"/>
    </row>
    <row r="23" spans="4:19" ht="15" customHeight="1">
      <c r="D23">
        <f t="shared" si="0"/>
        <v>0</v>
      </c>
      <c r="E23" s="72" t="s">
        <v>39</v>
      </c>
      <c r="F23" s="12" t="s">
        <v>40</v>
      </c>
      <c r="G23" s="6">
        <v>7</v>
      </c>
      <c r="H23" s="27">
        <v>1</v>
      </c>
      <c r="I23" s="27">
        <v>0</v>
      </c>
      <c r="J23" s="27">
        <v>2</v>
      </c>
      <c r="K23" s="27">
        <v>0</v>
      </c>
      <c r="L23" s="73">
        <f>I23+K23</f>
        <v>0</v>
      </c>
      <c r="M23" s="10"/>
      <c r="N23" s="14">
        <f t="shared" ref="N23:N43" si="2">N22+7</f>
        <v>44204</v>
      </c>
      <c r="O23" s="15">
        <v>0.9778</v>
      </c>
      <c r="P23" s="15">
        <v>1</v>
      </c>
      <c r="Q23" s="17">
        <f t="shared" si="1"/>
        <v>0.9778</v>
      </c>
      <c r="R23" s="46"/>
      <c r="S23" s="46"/>
    </row>
    <row r="24" spans="4:19" ht="15" customHeight="1">
      <c r="D24">
        <f t="shared" si="0"/>
        <v>0</v>
      </c>
      <c r="E24" s="72" t="s">
        <v>41</v>
      </c>
      <c r="F24" s="12" t="s">
        <v>42</v>
      </c>
      <c r="G24" s="6">
        <v>1</v>
      </c>
      <c r="H24" s="27">
        <v>0</v>
      </c>
      <c r="I24" s="27">
        <v>0</v>
      </c>
      <c r="J24" s="27">
        <v>0</v>
      </c>
      <c r="K24" s="27">
        <v>0</v>
      </c>
      <c r="L24" s="73">
        <f t="shared" ref="L24:L29" si="3">I24+K24</f>
        <v>0</v>
      </c>
      <c r="M24" s="10"/>
      <c r="N24" s="14">
        <f t="shared" si="2"/>
        <v>44211</v>
      </c>
      <c r="O24" s="15">
        <v>0.9778</v>
      </c>
      <c r="P24" s="15">
        <v>1</v>
      </c>
      <c r="Q24" s="17">
        <f t="shared" si="1"/>
        <v>0.9778</v>
      </c>
      <c r="R24" s="46"/>
      <c r="S24" s="46"/>
    </row>
    <row r="25" spans="4:19" ht="15" customHeight="1">
      <c r="D25">
        <v>3</v>
      </c>
      <c r="E25" s="72" t="s">
        <v>43</v>
      </c>
      <c r="F25" s="12" t="s">
        <v>44</v>
      </c>
      <c r="G25" s="6">
        <v>15</v>
      </c>
      <c r="H25" s="27">
        <v>0</v>
      </c>
      <c r="I25" s="27">
        <v>0</v>
      </c>
      <c r="J25" s="27">
        <v>0</v>
      </c>
      <c r="K25" s="27">
        <v>1</v>
      </c>
      <c r="L25" s="73">
        <f t="shared" si="3"/>
        <v>1</v>
      </c>
      <c r="M25" s="10"/>
      <c r="N25" s="14">
        <f t="shared" si="2"/>
        <v>44218</v>
      </c>
      <c r="O25" s="15">
        <v>0.9778</v>
      </c>
      <c r="P25" s="15">
        <v>1</v>
      </c>
      <c r="Q25" s="17">
        <f t="shared" si="1"/>
        <v>0.9778</v>
      </c>
      <c r="R25" s="46"/>
      <c r="S25" s="46"/>
    </row>
    <row r="26" spans="4:19" ht="15" customHeight="1">
      <c r="D26">
        <v>3</v>
      </c>
      <c r="E26" s="72" t="s">
        <v>45</v>
      </c>
      <c r="F26" s="12" t="s">
        <v>46</v>
      </c>
      <c r="G26" s="6">
        <v>87</v>
      </c>
      <c r="H26" s="27">
        <v>2</v>
      </c>
      <c r="I26" s="27">
        <v>5</v>
      </c>
      <c r="J26" s="27">
        <v>0</v>
      </c>
      <c r="K26" s="27">
        <v>11</v>
      </c>
      <c r="L26" s="73">
        <f t="shared" si="3"/>
        <v>16</v>
      </c>
      <c r="M26" s="10"/>
      <c r="N26" s="14">
        <f t="shared" si="2"/>
        <v>44225</v>
      </c>
      <c r="O26" s="15">
        <v>0.9778</v>
      </c>
      <c r="P26" s="15">
        <v>1</v>
      </c>
      <c r="Q26" s="17">
        <f t="shared" si="1"/>
        <v>0.9778</v>
      </c>
      <c r="R26" s="46"/>
      <c r="S26" s="46"/>
    </row>
    <row r="27" spans="4:19" ht="15" customHeight="1">
      <c r="D27">
        <v>1</v>
      </c>
      <c r="E27" s="72" t="s">
        <v>47</v>
      </c>
      <c r="F27" s="12" t="s">
        <v>48</v>
      </c>
      <c r="G27" s="6">
        <v>10</v>
      </c>
      <c r="H27" s="27">
        <v>0</v>
      </c>
      <c r="I27" s="27">
        <v>0</v>
      </c>
      <c r="J27" s="27">
        <v>0</v>
      </c>
      <c r="K27" s="99">
        <v>0</v>
      </c>
      <c r="L27" s="73">
        <f t="shared" si="3"/>
        <v>0</v>
      </c>
      <c r="M27" s="10"/>
      <c r="N27" s="14">
        <f t="shared" si="2"/>
        <v>44232</v>
      </c>
      <c r="O27" s="15">
        <v>0.9778</v>
      </c>
      <c r="P27" s="15">
        <v>0.98519999999999996</v>
      </c>
      <c r="Q27" s="17">
        <f t="shared" si="1"/>
        <v>0.9778</v>
      </c>
      <c r="R27" s="46"/>
      <c r="S27" s="46"/>
    </row>
    <row r="28" spans="4:19" ht="15" customHeight="1">
      <c r="D28">
        <v>0</v>
      </c>
      <c r="E28" s="72" t="s">
        <v>49</v>
      </c>
      <c r="F28" s="12" t="s">
        <v>50</v>
      </c>
      <c r="G28" s="6">
        <v>11</v>
      </c>
      <c r="H28" s="27">
        <v>0</v>
      </c>
      <c r="I28" s="27">
        <v>1</v>
      </c>
      <c r="J28" s="100">
        <v>0</v>
      </c>
      <c r="K28" s="101">
        <v>0</v>
      </c>
      <c r="L28" s="73">
        <f t="shared" si="3"/>
        <v>1</v>
      </c>
      <c r="M28" s="10"/>
      <c r="N28" s="14">
        <f t="shared" si="2"/>
        <v>44239</v>
      </c>
      <c r="O28" s="15">
        <v>0.98519999999999996</v>
      </c>
      <c r="P28" s="15">
        <v>0.99260000000000004</v>
      </c>
      <c r="Q28" s="17">
        <f t="shared" si="1"/>
        <v>0.98519999999999996</v>
      </c>
      <c r="R28" s="46"/>
      <c r="S28" s="46"/>
    </row>
    <row r="29" spans="4:19" ht="15" customHeight="1">
      <c r="D29">
        <f t="shared" si="0"/>
        <v>0</v>
      </c>
      <c r="E29" s="72" t="s">
        <v>51</v>
      </c>
      <c r="F29" s="12" t="s">
        <v>52</v>
      </c>
      <c r="G29" s="6">
        <v>1</v>
      </c>
      <c r="H29" s="27">
        <v>0</v>
      </c>
      <c r="I29" s="27">
        <v>0</v>
      </c>
      <c r="J29" s="100">
        <v>0</v>
      </c>
      <c r="K29" s="101">
        <v>0</v>
      </c>
      <c r="L29" s="73">
        <f t="shared" si="3"/>
        <v>0</v>
      </c>
      <c r="M29" s="10"/>
      <c r="N29" s="14">
        <f t="shared" si="2"/>
        <v>44246</v>
      </c>
      <c r="O29" s="15">
        <v>0.98519999999999996</v>
      </c>
      <c r="P29" s="15">
        <v>0.99260000000000004</v>
      </c>
      <c r="Q29" s="17">
        <f t="shared" si="1"/>
        <v>0.98519999999999996</v>
      </c>
      <c r="R29" s="46"/>
      <c r="S29" s="46"/>
    </row>
    <row r="30" spans="4:19" ht="15" customHeight="1">
      <c r="D30">
        <f t="shared" si="0"/>
        <v>0</v>
      </c>
      <c r="E30" s="72"/>
      <c r="F30" s="12"/>
      <c r="G30" s="6"/>
      <c r="H30" s="27"/>
      <c r="I30" s="27"/>
      <c r="J30" s="27"/>
      <c r="K30" s="44"/>
      <c r="L30" s="73"/>
      <c r="M30" s="10"/>
      <c r="N30" s="14">
        <f t="shared" si="2"/>
        <v>44253</v>
      </c>
      <c r="O30" s="15">
        <v>0.99260000000000004</v>
      </c>
      <c r="P30" s="15">
        <v>0.99260000000000004</v>
      </c>
      <c r="Q30" s="17">
        <f t="shared" si="1"/>
        <v>0.99260000000000004</v>
      </c>
      <c r="R30" s="46"/>
      <c r="S30" s="46"/>
    </row>
    <row r="31" spans="4:19">
      <c r="D31">
        <f t="shared" si="0"/>
        <v>0</v>
      </c>
      <c r="E31" s="72"/>
      <c r="F31" s="12"/>
      <c r="G31" s="6"/>
      <c r="H31" s="27"/>
      <c r="I31" s="27"/>
      <c r="J31" s="27"/>
      <c r="K31" s="27"/>
      <c r="L31" s="73"/>
      <c r="M31" s="10"/>
      <c r="N31" s="14">
        <f t="shared" si="2"/>
        <v>44260</v>
      </c>
      <c r="O31" s="15">
        <v>0.99260000000000004</v>
      </c>
      <c r="P31" s="15">
        <v>0.99260000000000004</v>
      </c>
      <c r="Q31" s="17">
        <f t="shared" si="1"/>
        <v>0.99260000000000004</v>
      </c>
      <c r="R31" s="46"/>
      <c r="S31" s="46"/>
    </row>
    <row r="32" spans="4:19">
      <c r="D32">
        <f t="shared" si="0"/>
        <v>0</v>
      </c>
      <c r="E32" s="72"/>
      <c r="F32" s="12"/>
      <c r="G32" s="6"/>
      <c r="H32" s="27"/>
      <c r="I32" s="27"/>
      <c r="J32" s="27"/>
      <c r="K32" s="27"/>
      <c r="L32" s="73"/>
      <c r="M32" s="10"/>
      <c r="N32" s="14">
        <f t="shared" si="2"/>
        <v>44267</v>
      </c>
      <c r="O32" s="15">
        <v>0.9778</v>
      </c>
      <c r="P32" s="15">
        <v>0.99260000000000004</v>
      </c>
      <c r="Q32" s="17">
        <f t="shared" si="1"/>
        <v>0.9778</v>
      </c>
      <c r="R32" s="46"/>
      <c r="S32" s="46"/>
    </row>
    <row r="33" spans="4:19">
      <c r="D33">
        <f t="shared" si="0"/>
        <v>0</v>
      </c>
      <c r="E33" s="72"/>
      <c r="F33" s="12"/>
      <c r="G33" s="6"/>
      <c r="H33" s="27"/>
      <c r="I33" s="27"/>
      <c r="J33" s="27"/>
      <c r="K33" s="27"/>
      <c r="L33" s="73"/>
      <c r="M33" s="10"/>
      <c r="N33" s="14">
        <f t="shared" si="2"/>
        <v>44274</v>
      </c>
      <c r="O33" s="15">
        <v>0.9778</v>
      </c>
      <c r="P33" s="15">
        <v>0.99260000000000004</v>
      </c>
      <c r="Q33" s="17">
        <f t="shared" si="1"/>
        <v>0.9778</v>
      </c>
      <c r="R33" s="46"/>
      <c r="S33" s="46"/>
    </row>
    <row r="34" spans="4:19">
      <c r="D34">
        <f t="shared" si="0"/>
        <v>0</v>
      </c>
      <c r="E34" s="72"/>
      <c r="F34" s="12"/>
      <c r="G34" s="6"/>
      <c r="H34" s="27"/>
      <c r="I34" s="27"/>
      <c r="J34" s="27"/>
      <c r="K34" s="27"/>
      <c r="L34" s="73"/>
      <c r="M34" s="10"/>
      <c r="N34" s="14">
        <f t="shared" si="2"/>
        <v>44281</v>
      </c>
      <c r="O34" s="15">
        <v>0.99260000000000004</v>
      </c>
      <c r="P34" s="15">
        <v>0.99260000000000004</v>
      </c>
      <c r="Q34" s="17">
        <f t="shared" si="1"/>
        <v>0.99260000000000004</v>
      </c>
      <c r="R34" s="46"/>
      <c r="S34" s="46"/>
    </row>
    <row r="35" spans="4:19">
      <c r="D35">
        <f t="shared" si="0"/>
        <v>0</v>
      </c>
      <c r="E35" s="72"/>
      <c r="F35" s="12"/>
      <c r="G35" s="6"/>
      <c r="H35" s="27"/>
      <c r="I35" s="27"/>
      <c r="J35" s="27"/>
      <c r="K35" s="27"/>
      <c r="L35" s="73"/>
      <c r="M35" s="10"/>
      <c r="N35" s="14">
        <f t="shared" si="2"/>
        <v>44288</v>
      </c>
      <c r="O35" s="15">
        <v>0.99260000000000004</v>
      </c>
      <c r="P35" s="15">
        <v>0.99260000000000004</v>
      </c>
      <c r="Q35" s="17">
        <f t="shared" si="1"/>
        <v>0.99260000000000004</v>
      </c>
      <c r="R35" s="46"/>
      <c r="S35" s="46"/>
    </row>
    <row r="36" spans="4:19" ht="15" customHeight="1">
      <c r="D36">
        <f t="shared" si="0"/>
        <v>0</v>
      </c>
      <c r="E36" s="72"/>
      <c r="F36" s="12"/>
      <c r="G36" s="6"/>
      <c r="H36" s="27"/>
      <c r="I36" s="27"/>
      <c r="J36" s="27"/>
      <c r="K36" s="27"/>
      <c r="L36" s="73"/>
      <c r="M36" s="10"/>
      <c r="N36" s="14">
        <f t="shared" si="2"/>
        <v>44295</v>
      </c>
      <c r="O36" s="15">
        <v>0.97789999999999999</v>
      </c>
      <c r="P36" s="15">
        <v>0.99260000000000004</v>
      </c>
      <c r="Q36" s="17">
        <f t="shared" si="1"/>
        <v>0.97789999999999999</v>
      </c>
      <c r="R36" s="46"/>
      <c r="S36" s="46"/>
    </row>
    <row r="37" spans="4:19">
      <c r="D37">
        <f t="shared" si="0"/>
        <v>0</v>
      </c>
      <c r="E37" s="72"/>
      <c r="F37" s="12"/>
      <c r="G37" s="6"/>
      <c r="H37" s="27"/>
      <c r="I37" s="27"/>
      <c r="J37" s="27"/>
      <c r="K37" s="27"/>
      <c r="L37" s="73"/>
      <c r="M37" s="10"/>
      <c r="N37" s="14">
        <f t="shared" si="2"/>
        <v>44302</v>
      </c>
      <c r="O37" s="15">
        <v>0.96299999999999997</v>
      </c>
      <c r="P37" s="15">
        <v>0.98519999999999996</v>
      </c>
      <c r="Q37" s="17">
        <f t="shared" si="1"/>
        <v>0.96299999999999997</v>
      </c>
      <c r="R37" s="46"/>
      <c r="S37" s="46"/>
    </row>
    <row r="38" spans="4:19">
      <c r="D38">
        <f t="shared" si="0"/>
        <v>0</v>
      </c>
      <c r="E38" s="72"/>
      <c r="F38" s="12"/>
      <c r="G38" s="6"/>
      <c r="H38" s="27"/>
      <c r="I38" s="27"/>
      <c r="J38" s="27"/>
      <c r="K38" s="27"/>
      <c r="L38" s="73"/>
      <c r="M38" s="10"/>
      <c r="N38" s="14">
        <f t="shared" si="2"/>
        <v>44309</v>
      </c>
      <c r="O38" s="15">
        <v>0.9556</v>
      </c>
      <c r="P38" s="15">
        <v>0.9778</v>
      </c>
      <c r="Q38" s="17">
        <f t="shared" si="1"/>
        <v>0.9556</v>
      </c>
      <c r="R38" s="46"/>
      <c r="S38" s="46"/>
    </row>
    <row r="39" spans="4:19">
      <c r="D39">
        <f t="shared" si="0"/>
        <v>0</v>
      </c>
      <c r="E39" s="72"/>
      <c r="F39" s="12"/>
      <c r="G39" s="6"/>
      <c r="H39" s="27"/>
      <c r="I39" s="27"/>
      <c r="J39" s="27"/>
      <c r="K39" s="27"/>
      <c r="L39" s="73"/>
      <c r="M39" s="10"/>
      <c r="N39" s="14">
        <f t="shared" si="2"/>
        <v>44316</v>
      </c>
      <c r="O39" s="15">
        <v>0.96299999999999997</v>
      </c>
      <c r="P39" s="15">
        <v>0.9778</v>
      </c>
      <c r="Q39" s="17">
        <f t="shared" si="1"/>
        <v>0.96299999999999997</v>
      </c>
      <c r="R39" s="46"/>
      <c r="S39" s="46"/>
    </row>
    <row r="40" spans="4:19">
      <c r="D40">
        <f t="shared" si="0"/>
        <v>0</v>
      </c>
      <c r="E40" s="72"/>
      <c r="F40" s="12"/>
      <c r="G40" s="6"/>
      <c r="H40" s="27"/>
      <c r="I40" s="27"/>
      <c r="J40" s="27"/>
      <c r="K40" s="27"/>
      <c r="L40" s="73"/>
      <c r="M40" s="10"/>
      <c r="N40" s="14">
        <f t="shared" si="2"/>
        <v>44323</v>
      </c>
      <c r="O40" s="15">
        <v>0.97040000000000004</v>
      </c>
      <c r="P40" s="15">
        <v>0.9778</v>
      </c>
      <c r="Q40" s="17">
        <f t="shared" si="1"/>
        <v>0.97040000000000004</v>
      </c>
      <c r="R40" s="46"/>
      <c r="S40" s="46"/>
    </row>
    <row r="41" spans="4:19" ht="15" customHeight="1">
      <c r="D41">
        <f t="shared" si="0"/>
        <v>0</v>
      </c>
      <c r="E41" s="72"/>
      <c r="F41" s="12"/>
      <c r="G41" s="6"/>
      <c r="H41" s="27"/>
      <c r="I41" s="27"/>
      <c r="J41" s="27"/>
      <c r="K41" s="27"/>
      <c r="L41" s="73"/>
      <c r="M41" s="10"/>
      <c r="N41" s="14">
        <f t="shared" si="2"/>
        <v>44330</v>
      </c>
      <c r="O41" s="15">
        <v>0.9778</v>
      </c>
      <c r="P41" s="15">
        <v>0.9778</v>
      </c>
      <c r="Q41" s="17">
        <f t="shared" si="1"/>
        <v>0.9778</v>
      </c>
      <c r="R41" s="46"/>
      <c r="S41" s="46"/>
    </row>
    <row r="42" spans="4:19" ht="15" customHeight="1">
      <c r="E42" s="74" t="s">
        <v>53</v>
      </c>
      <c r="F42" s="75">
        <f>COUNTA(F22:F41)</f>
        <v>8</v>
      </c>
      <c r="G42" s="75">
        <f t="shared" ref="G42:L42" si="4">SUM(G22:G41)</f>
        <v>135</v>
      </c>
      <c r="H42" s="75">
        <f t="shared" si="4"/>
        <v>3</v>
      </c>
      <c r="I42" s="75">
        <f t="shared" si="4"/>
        <v>6</v>
      </c>
      <c r="J42" s="75">
        <f t="shared" si="4"/>
        <v>2</v>
      </c>
      <c r="K42" s="75">
        <f t="shared" si="4"/>
        <v>12</v>
      </c>
      <c r="L42" s="76">
        <f t="shared" si="4"/>
        <v>18</v>
      </c>
      <c r="M42" s="10"/>
      <c r="N42" s="14">
        <f t="shared" si="2"/>
        <v>44337</v>
      </c>
      <c r="O42" s="15">
        <v>0.98519999999999996</v>
      </c>
      <c r="P42" s="15">
        <v>0.9778</v>
      </c>
      <c r="Q42" s="17">
        <f t="shared" si="1"/>
        <v>0.98519999999999996</v>
      </c>
      <c r="R42" s="46"/>
      <c r="S42" s="46"/>
    </row>
    <row r="43" spans="4:19" ht="15" customHeight="1">
      <c r="K43" s="7"/>
      <c r="M43" s="10"/>
      <c r="N43" s="14">
        <f t="shared" si="2"/>
        <v>44344</v>
      </c>
      <c r="O43" s="15">
        <v>0.98519999999999996</v>
      </c>
      <c r="P43" s="15">
        <v>0.9778</v>
      </c>
      <c r="Q43" s="17">
        <f t="shared" si="1"/>
        <v>0.98519999999999996</v>
      </c>
      <c r="R43" s="46"/>
      <c r="S43" s="46"/>
    </row>
    <row r="44" spans="4:19">
      <c r="K44" s="7"/>
      <c r="M44" s="10"/>
      <c r="N44" s="14">
        <v>44354</v>
      </c>
      <c r="O44" s="15">
        <v>0.97040000000000004</v>
      </c>
      <c r="P44" s="15">
        <v>0.99260000000000004</v>
      </c>
      <c r="Q44" s="17">
        <f t="shared" si="1"/>
        <v>0.97040000000000004</v>
      </c>
      <c r="R44" s="46"/>
      <c r="S44" s="46"/>
    </row>
    <row r="45" spans="4:19">
      <c r="H45" s="8"/>
      <c r="I45" s="8"/>
      <c r="J45" s="8"/>
      <c r="K45" s="7"/>
      <c r="M45" s="10"/>
      <c r="N45" s="14">
        <v>44361</v>
      </c>
      <c r="O45" s="15">
        <v>0.97040000000000004</v>
      </c>
      <c r="P45" s="15">
        <v>1</v>
      </c>
      <c r="Q45" s="17">
        <f t="shared" ref="Q45:Q108" si="5">IF(N45="","",IF(O45="",((O44*$B$3)+$G$19-$I$19)/$B$3,O45))</f>
        <v>0.97040000000000004</v>
      </c>
      <c r="R45" s="46"/>
      <c r="S45" s="46"/>
    </row>
    <row r="46" spans="4:19">
      <c r="H46" s="8"/>
      <c r="I46" s="8"/>
      <c r="J46" s="8"/>
      <c r="K46" s="7"/>
      <c r="M46" s="10"/>
      <c r="N46" s="14">
        <v>44368</v>
      </c>
      <c r="O46" s="15">
        <v>0.98519999999999996</v>
      </c>
      <c r="P46" s="15">
        <v>1</v>
      </c>
      <c r="Q46" s="17">
        <f t="shared" si="5"/>
        <v>0.98519999999999996</v>
      </c>
      <c r="R46" s="46"/>
      <c r="S46" s="46"/>
    </row>
    <row r="47" spans="4:19">
      <c r="H47" s="8"/>
      <c r="I47" s="8"/>
      <c r="J47" s="8"/>
      <c r="K47" s="7"/>
      <c r="M47" s="10"/>
      <c r="N47" s="14">
        <v>44375</v>
      </c>
      <c r="O47" s="15">
        <v>0.9778</v>
      </c>
      <c r="P47" s="15">
        <v>0.99260000000000004</v>
      </c>
      <c r="Q47" s="17">
        <f t="shared" si="5"/>
        <v>0.9778</v>
      </c>
      <c r="R47" s="46"/>
      <c r="S47" s="46"/>
    </row>
    <row r="48" spans="4:19">
      <c r="H48" s="8"/>
      <c r="I48" s="8"/>
      <c r="J48" s="8"/>
      <c r="K48" s="7"/>
      <c r="M48" s="10"/>
      <c r="N48" s="14">
        <v>44382</v>
      </c>
      <c r="O48" s="15">
        <v>0.9778</v>
      </c>
      <c r="P48" s="15">
        <v>1</v>
      </c>
      <c r="Q48" s="17">
        <f t="shared" si="5"/>
        <v>0.9778</v>
      </c>
      <c r="R48" s="46"/>
      <c r="S48" s="46"/>
    </row>
    <row r="49" spans="4:19">
      <c r="H49" s="8"/>
      <c r="I49" s="8"/>
      <c r="J49" s="8"/>
      <c r="K49" s="7"/>
      <c r="M49" s="10"/>
      <c r="N49" s="14">
        <v>44389</v>
      </c>
      <c r="O49" s="15">
        <v>0.9778</v>
      </c>
      <c r="P49" s="15">
        <v>1</v>
      </c>
      <c r="Q49" s="17">
        <f t="shared" si="5"/>
        <v>0.9778</v>
      </c>
      <c r="R49" s="46"/>
      <c r="S49" s="46"/>
    </row>
    <row r="50" spans="4:19">
      <c r="H50" s="8"/>
      <c r="I50" s="8"/>
      <c r="J50" s="8"/>
      <c r="K50" s="7"/>
      <c r="M50" s="10"/>
      <c r="N50" s="14">
        <v>44396</v>
      </c>
      <c r="O50" s="15">
        <v>0.98519999999999996</v>
      </c>
      <c r="P50" s="15">
        <v>1</v>
      </c>
      <c r="Q50" s="17">
        <f t="shared" si="5"/>
        <v>0.98519999999999996</v>
      </c>
      <c r="R50" s="46"/>
      <c r="S50" s="46"/>
    </row>
    <row r="51" spans="4:19">
      <c r="H51" s="8"/>
      <c r="I51" s="8"/>
      <c r="J51" s="8"/>
      <c r="K51" s="7"/>
      <c r="M51" s="10"/>
      <c r="N51" s="14">
        <v>44403</v>
      </c>
      <c r="O51" s="15">
        <v>0.9778</v>
      </c>
      <c r="P51" s="15">
        <v>1</v>
      </c>
      <c r="Q51" s="17">
        <f t="shared" si="5"/>
        <v>0.9778</v>
      </c>
      <c r="R51" s="46"/>
      <c r="S51" s="46"/>
    </row>
    <row r="52" spans="4:19">
      <c r="H52" s="8"/>
      <c r="I52" s="8"/>
      <c r="J52" s="8"/>
      <c r="K52" s="7"/>
      <c r="M52" s="10"/>
      <c r="N52" s="14">
        <v>44408</v>
      </c>
      <c r="O52" s="15">
        <v>0.97040000000000004</v>
      </c>
      <c r="P52" s="15">
        <v>1</v>
      </c>
      <c r="Q52" s="17">
        <f t="shared" si="5"/>
        <v>0.97040000000000004</v>
      </c>
      <c r="R52" s="46"/>
      <c r="S52" s="46"/>
    </row>
    <row r="53" spans="4:19">
      <c r="H53" s="8"/>
      <c r="I53" s="8"/>
      <c r="J53" s="8"/>
      <c r="K53" s="7"/>
      <c r="M53" s="10"/>
      <c r="N53" s="14">
        <v>44417</v>
      </c>
      <c r="O53" s="15">
        <v>0.96299999999999997</v>
      </c>
      <c r="P53" s="15">
        <v>1</v>
      </c>
      <c r="Q53" s="17">
        <f t="shared" si="5"/>
        <v>0.96299999999999997</v>
      </c>
      <c r="R53" s="46"/>
      <c r="S53" s="46"/>
    </row>
    <row r="54" spans="4:19">
      <c r="H54" s="8"/>
      <c r="I54" s="8"/>
      <c r="J54" s="8"/>
      <c r="K54" s="7"/>
      <c r="M54" s="10"/>
      <c r="N54" s="14">
        <v>44424</v>
      </c>
      <c r="O54" s="15">
        <v>0.9778</v>
      </c>
      <c r="P54" s="15">
        <v>1</v>
      </c>
      <c r="Q54" s="17">
        <f t="shared" si="5"/>
        <v>0.9778</v>
      </c>
      <c r="R54" s="46"/>
      <c r="S54" s="46"/>
    </row>
    <row r="55" spans="4:19">
      <c r="H55" s="8"/>
      <c r="I55" s="8"/>
      <c r="J55" s="8"/>
      <c r="K55" s="7"/>
      <c r="M55" s="10"/>
      <c r="N55" s="14">
        <v>44431</v>
      </c>
      <c r="O55" s="15">
        <v>0.98519999999999996</v>
      </c>
      <c r="P55" s="15">
        <v>1</v>
      </c>
      <c r="Q55" s="17">
        <f t="shared" si="5"/>
        <v>0.98519999999999996</v>
      </c>
      <c r="R55" s="46"/>
      <c r="S55" s="46"/>
    </row>
    <row r="56" spans="4:19">
      <c r="H56" s="8"/>
      <c r="I56" s="8"/>
      <c r="J56" s="8"/>
      <c r="K56" s="7"/>
      <c r="M56" s="10"/>
      <c r="N56" s="14">
        <v>44438</v>
      </c>
      <c r="O56" s="15">
        <v>0.99260000000000004</v>
      </c>
      <c r="P56" s="15">
        <v>1</v>
      </c>
      <c r="Q56" s="17">
        <f t="shared" si="5"/>
        <v>0.99260000000000004</v>
      </c>
      <c r="R56" s="46"/>
      <c r="S56" s="46"/>
    </row>
    <row r="57" spans="4:19">
      <c r="H57" s="8"/>
      <c r="I57" s="8"/>
      <c r="J57" s="8"/>
      <c r="K57" s="7"/>
      <c r="M57" s="10"/>
      <c r="N57" s="14">
        <v>44445</v>
      </c>
      <c r="O57" s="15">
        <v>0.97040000000000004</v>
      </c>
      <c r="P57" s="15">
        <v>1</v>
      </c>
      <c r="Q57" s="17">
        <f t="shared" si="5"/>
        <v>0.97040000000000004</v>
      </c>
      <c r="R57" s="46"/>
      <c r="S57" s="46"/>
    </row>
    <row r="58" spans="4:19">
      <c r="H58" s="8"/>
      <c r="I58" s="8"/>
      <c r="J58" s="8"/>
      <c r="K58" s="7"/>
      <c r="M58" s="10"/>
      <c r="N58" s="14">
        <v>44452</v>
      </c>
      <c r="O58" s="15">
        <v>0.9778</v>
      </c>
      <c r="P58" s="15">
        <v>1</v>
      </c>
      <c r="Q58" s="17">
        <f t="shared" si="5"/>
        <v>0.9778</v>
      </c>
      <c r="R58" s="46"/>
      <c r="S58" s="46"/>
    </row>
    <row r="59" spans="4:19">
      <c r="H59" s="8"/>
      <c r="I59" s="8"/>
      <c r="J59" s="8"/>
      <c r="K59" s="7"/>
      <c r="M59" s="10"/>
      <c r="N59" s="14">
        <v>44459</v>
      </c>
      <c r="O59" s="15">
        <v>0.98519999999999996</v>
      </c>
      <c r="P59" s="15">
        <v>1</v>
      </c>
      <c r="Q59" s="17">
        <f t="shared" si="5"/>
        <v>0.98519999999999996</v>
      </c>
      <c r="R59" s="46"/>
      <c r="S59" s="46"/>
    </row>
    <row r="60" spans="4:19">
      <c r="H60" s="8"/>
      <c r="I60" s="8"/>
      <c r="J60" s="8"/>
      <c r="K60" s="7"/>
      <c r="M60" s="10"/>
      <c r="N60" s="14">
        <v>44466</v>
      </c>
      <c r="O60" s="15">
        <v>0.98519999999999996</v>
      </c>
      <c r="P60" s="15">
        <v>1</v>
      </c>
      <c r="Q60" s="17">
        <f t="shared" si="5"/>
        <v>0.98519999999999996</v>
      </c>
      <c r="R60" s="46"/>
      <c r="S60" s="46"/>
    </row>
    <row r="61" spans="4:19">
      <c r="H61" s="8"/>
      <c r="I61" s="8"/>
      <c r="J61" s="8"/>
      <c r="K61" s="7"/>
      <c r="M61" s="10"/>
      <c r="N61" s="14">
        <v>44473</v>
      </c>
      <c r="O61" s="15">
        <v>0.98519999999999996</v>
      </c>
      <c r="P61" s="15">
        <v>1</v>
      </c>
      <c r="Q61" s="17">
        <f t="shared" si="5"/>
        <v>0.98519999999999996</v>
      </c>
      <c r="R61" s="46"/>
      <c r="S61" s="46"/>
    </row>
    <row r="62" spans="4:19">
      <c r="H62" s="8"/>
      <c r="I62" s="8"/>
      <c r="J62" s="8"/>
      <c r="K62" s="7"/>
      <c r="M62" s="10"/>
      <c r="N62" s="14">
        <v>44480</v>
      </c>
      <c r="O62" s="15">
        <v>0.99260000000000004</v>
      </c>
      <c r="P62" s="15">
        <v>1</v>
      </c>
      <c r="Q62" s="17">
        <f t="shared" si="5"/>
        <v>0.99260000000000004</v>
      </c>
      <c r="R62" s="46"/>
      <c r="S62" s="46"/>
    </row>
    <row r="63" spans="4:19">
      <c r="H63" s="8"/>
      <c r="I63" s="8"/>
      <c r="J63" s="8"/>
      <c r="K63" s="7"/>
      <c r="M63" s="10"/>
      <c r="N63" s="14">
        <v>44487</v>
      </c>
      <c r="O63" s="15">
        <v>0.99260000000000004</v>
      </c>
      <c r="P63" s="15">
        <v>1</v>
      </c>
      <c r="Q63" s="17">
        <f t="shared" si="5"/>
        <v>0.99260000000000004</v>
      </c>
      <c r="R63" s="46"/>
      <c r="S63" s="46"/>
    </row>
    <row r="64" spans="4:19">
      <c r="D64" t="s">
        <v>54</v>
      </c>
      <c r="H64" s="8"/>
      <c r="I64" s="8"/>
      <c r="J64" s="8"/>
      <c r="K64" s="7"/>
      <c r="M64" s="10"/>
      <c r="N64" s="14">
        <v>44494</v>
      </c>
      <c r="O64" s="15">
        <v>0.99260000000000004</v>
      </c>
      <c r="P64" s="15">
        <v>1</v>
      </c>
      <c r="Q64" s="17">
        <f t="shared" si="5"/>
        <v>0.99260000000000004</v>
      </c>
      <c r="R64" s="46"/>
      <c r="S64" s="46"/>
    </row>
    <row r="65" spans="8:19">
      <c r="H65" s="8"/>
      <c r="I65" s="8"/>
      <c r="J65" s="8"/>
      <c r="K65" s="7"/>
      <c r="M65" s="10"/>
      <c r="N65" s="14">
        <v>44501</v>
      </c>
      <c r="O65" s="15">
        <v>0.9778</v>
      </c>
      <c r="P65" s="15">
        <v>1</v>
      </c>
      <c r="Q65" s="17">
        <f t="shared" si="5"/>
        <v>0.9778</v>
      </c>
      <c r="R65" s="46"/>
      <c r="S65" s="46"/>
    </row>
    <row r="66" spans="8:19">
      <c r="H66" s="8"/>
      <c r="I66" s="8"/>
      <c r="J66" s="8"/>
      <c r="K66" s="7"/>
      <c r="M66" s="10"/>
      <c r="N66" s="14">
        <v>44508</v>
      </c>
      <c r="O66" s="15">
        <v>0.97040000000000004</v>
      </c>
      <c r="P66" s="15">
        <v>1</v>
      </c>
      <c r="Q66" s="17">
        <f t="shared" si="5"/>
        <v>0.97040000000000004</v>
      </c>
      <c r="R66" s="46"/>
      <c r="S66" s="46"/>
    </row>
    <row r="67" spans="8:19">
      <c r="H67" s="8"/>
      <c r="I67" s="8"/>
      <c r="J67" s="8"/>
      <c r="K67" s="7"/>
      <c r="M67" s="10"/>
      <c r="N67" s="14">
        <v>44515</v>
      </c>
      <c r="O67" s="15">
        <v>0.9778</v>
      </c>
      <c r="P67" s="15">
        <v>1</v>
      </c>
      <c r="Q67" s="17">
        <f t="shared" si="5"/>
        <v>0.9778</v>
      </c>
      <c r="R67" s="46"/>
      <c r="S67" s="46"/>
    </row>
    <row r="68" spans="8:19">
      <c r="H68" s="8"/>
      <c r="I68" s="8"/>
      <c r="J68" s="8"/>
      <c r="K68" s="7"/>
      <c r="M68" s="10"/>
      <c r="N68" s="14">
        <v>44522</v>
      </c>
      <c r="O68" s="15">
        <v>0.9778</v>
      </c>
      <c r="P68" s="15">
        <v>1</v>
      </c>
      <c r="Q68" s="17">
        <f t="shared" si="5"/>
        <v>0.9778</v>
      </c>
      <c r="R68" s="46"/>
      <c r="S68" s="46"/>
    </row>
    <row r="69" spans="8:19">
      <c r="H69" s="8"/>
      <c r="I69" s="8"/>
      <c r="J69" s="8"/>
      <c r="K69" s="7"/>
      <c r="M69" s="10"/>
      <c r="N69" s="14">
        <v>44529</v>
      </c>
      <c r="O69" s="15">
        <v>0.9778</v>
      </c>
      <c r="P69" s="15">
        <v>1</v>
      </c>
      <c r="Q69" s="17">
        <f t="shared" si="5"/>
        <v>0.9778</v>
      </c>
      <c r="R69" s="46"/>
      <c r="S69" s="46"/>
    </row>
    <row r="70" spans="8:19">
      <c r="H70" s="8"/>
      <c r="I70" s="8"/>
      <c r="J70" s="8"/>
      <c r="K70" s="7"/>
      <c r="M70" s="10"/>
      <c r="N70" s="14">
        <v>44536</v>
      </c>
      <c r="O70" s="15">
        <v>0.98519999999999996</v>
      </c>
      <c r="P70" s="15">
        <v>0.99260000000000004</v>
      </c>
      <c r="Q70" s="17">
        <f t="shared" si="5"/>
        <v>0.98519999999999996</v>
      </c>
      <c r="R70" s="46"/>
      <c r="S70" s="46"/>
    </row>
    <row r="71" spans="8:19">
      <c r="H71" s="8"/>
      <c r="I71" s="8"/>
      <c r="J71" s="8"/>
      <c r="K71" s="7"/>
      <c r="M71" s="10"/>
      <c r="N71" s="14">
        <v>44543</v>
      </c>
      <c r="O71" s="15">
        <v>0.98519999999999996</v>
      </c>
      <c r="P71" s="15">
        <v>0.99260000000000004</v>
      </c>
      <c r="Q71" s="17">
        <f t="shared" si="5"/>
        <v>0.98519999999999996</v>
      </c>
      <c r="R71" s="46"/>
      <c r="S71" s="46"/>
    </row>
    <row r="72" spans="8:19">
      <c r="H72" s="8"/>
      <c r="I72" s="8"/>
      <c r="J72" s="8"/>
      <c r="K72" s="7"/>
      <c r="M72" s="10"/>
      <c r="N72" s="14">
        <v>44550</v>
      </c>
      <c r="O72" s="15">
        <v>0.9778</v>
      </c>
      <c r="P72" s="15">
        <v>0.99260000000000004</v>
      </c>
      <c r="Q72" s="17">
        <f t="shared" si="5"/>
        <v>0.9778</v>
      </c>
      <c r="R72" s="46"/>
      <c r="S72" s="46"/>
    </row>
    <row r="73" spans="8:19">
      <c r="H73" s="8"/>
      <c r="I73" s="8"/>
      <c r="J73" s="8"/>
      <c r="K73" s="7"/>
      <c r="M73" s="10"/>
      <c r="N73" s="14">
        <v>44557</v>
      </c>
      <c r="O73" s="15">
        <v>0.9778</v>
      </c>
      <c r="P73" s="15">
        <v>0.99260000000000004</v>
      </c>
      <c r="Q73" s="17">
        <f t="shared" si="5"/>
        <v>0.9778</v>
      </c>
      <c r="R73" s="46"/>
      <c r="S73" s="46"/>
    </row>
    <row r="74" spans="8:19">
      <c r="H74" s="8"/>
      <c r="I74" s="8"/>
      <c r="J74" s="8"/>
      <c r="K74" s="7"/>
      <c r="M74" s="10"/>
      <c r="N74" s="14">
        <v>44564</v>
      </c>
      <c r="O74" s="15">
        <v>0.9778</v>
      </c>
      <c r="P74" s="15">
        <v>0.99260000000000004</v>
      </c>
      <c r="Q74" s="17">
        <f t="shared" si="5"/>
        <v>0.9778</v>
      </c>
      <c r="R74" s="46"/>
      <c r="S74" s="46"/>
    </row>
    <row r="75" spans="8:19">
      <c r="H75" s="8"/>
      <c r="I75" s="8"/>
      <c r="J75" s="8"/>
      <c r="K75" s="7"/>
      <c r="M75" s="10"/>
      <c r="N75" s="14">
        <v>44571</v>
      </c>
      <c r="O75" s="15">
        <v>0.97040000000000004</v>
      </c>
      <c r="P75" s="15">
        <v>0.99260000000000004</v>
      </c>
      <c r="Q75" s="17">
        <f t="shared" si="5"/>
        <v>0.97040000000000004</v>
      </c>
      <c r="R75" s="46"/>
      <c r="S75" s="46"/>
    </row>
    <row r="76" spans="8:19">
      <c r="H76" s="8"/>
      <c r="I76" s="8"/>
      <c r="J76" s="8"/>
      <c r="K76" s="7"/>
      <c r="M76" s="10"/>
      <c r="N76" s="14">
        <v>44578</v>
      </c>
      <c r="O76" s="15">
        <v>0.98519999999999996</v>
      </c>
      <c r="P76" s="15">
        <v>0.98519999999999996</v>
      </c>
      <c r="Q76" s="17">
        <f t="shared" si="5"/>
        <v>0.98519999999999996</v>
      </c>
      <c r="R76" s="46"/>
      <c r="S76" s="46"/>
    </row>
    <row r="77" spans="8:19">
      <c r="H77" s="8"/>
      <c r="I77" s="8"/>
      <c r="J77" s="8"/>
      <c r="K77" s="7"/>
      <c r="M77" s="10"/>
      <c r="N77" s="14">
        <v>44585</v>
      </c>
      <c r="O77" s="15">
        <v>0.98519999999999996</v>
      </c>
      <c r="P77" s="15">
        <v>0.99260000000000004</v>
      </c>
      <c r="Q77" s="17">
        <f t="shared" si="5"/>
        <v>0.98519999999999996</v>
      </c>
      <c r="R77" s="46"/>
      <c r="S77" s="46"/>
    </row>
    <row r="78" spans="8:19">
      <c r="H78" s="8"/>
      <c r="I78" s="8"/>
      <c r="J78" s="8"/>
      <c r="K78" s="7"/>
      <c r="M78" s="10"/>
      <c r="N78" s="14">
        <v>44592</v>
      </c>
      <c r="O78" s="15">
        <v>0.9778</v>
      </c>
      <c r="P78" s="15">
        <v>0.99260000000000004</v>
      </c>
      <c r="Q78" s="17">
        <f t="shared" si="5"/>
        <v>0.9778</v>
      </c>
      <c r="R78" s="46"/>
      <c r="S78" s="46"/>
    </row>
    <row r="79" spans="8:19">
      <c r="H79" s="8"/>
      <c r="I79" s="8"/>
      <c r="J79" s="8"/>
      <c r="K79" s="7"/>
      <c r="M79" s="10"/>
      <c r="N79" s="14">
        <v>44599</v>
      </c>
      <c r="O79" s="15">
        <v>0.9556</v>
      </c>
      <c r="P79" s="15">
        <v>0.98519999999999996</v>
      </c>
      <c r="Q79" s="17">
        <f t="shared" si="5"/>
        <v>0.9556</v>
      </c>
      <c r="R79" s="46"/>
      <c r="S79" s="46"/>
    </row>
    <row r="80" spans="8:19">
      <c r="H80" s="8"/>
      <c r="I80" s="8"/>
      <c r="J80" s="8"/>
      <c r="K80" s="7"/>
      <c r="M80" s="10"/>
      <c r="N80" s="14">
        <v>44606</v>
      </c>
      <c r="O80" s="15">
        <v>0.96299999999999997</v>
      </c>
      <c r="P80" s="15">
        <v>0.98519999999999996</v>
      </c>
      <c r="Q80" s="17">
        <f t="shared" si="5"/>
        <v>0.96299999999999997</v>
      </c>
      <c r="R80" s="46"/>
      <c r="S80" s="46"/>
    </row>
    <row r="81" spans="8:19">
      <c r="H81" s="8"/>
      <c r="I81" s="8"/>
      <c r="J81" s="8"/>
      <c r="K81" s="7"/>
      <c r="M81" s="10"/>
      <c r="N81" s="14">
        <v>44613</v>
      </c>
      <c r="O81" s="15">
        <v>0.96299999999999997</v>
      </c>
      <c r="P81" s="15">
        <v>0.98519999999999996</v>
      </c>
      <c r="Q81" s="17">
        <f t="shared" si="5"/>
        <v>0.96299999999999997</v>
      </c>
      <c r="R81" s="46"/>
      <c r="S81" s="46"/>
    </row>
    <row r="82" spans="8:19">
      <c r="H82" s="8"/>
      <c r="I82" s="8"/>
      <c r="J82" s="8"/>
      <c r="K82" s="7"/>
      <c r="M82" s="10"/>
      <c r="N82" s="14">
        <v>44620</v>
      </c>
      <c r="O82" s="15">
        <v>0.9556</v>
      </c>
      <c r="P82" s="15">
        <v>0.98519999999999996</v>
      </c>
      <c r="Q82" s="17">
        <f t="shared" si="5"/>
        <v>0.9556</v>
      </c>
      <c r="R82" s="46"/>
      <c r="S82" s="46"/>
    </row>
    <row r="83" spans="8:19">
      <c r="H83" s="8"/>
      <c r="I83" s="8"/>
      <c r="J83" s="8"/>
      <c r="K83" s="7"/>
      <c r="M83" s="10"/>
      <c r="N83" s="14">
        <v>44627</v>
      </c>
      <c r="O83" s="15">
        <v>0.9556</v>
      </c>
      <c r="P83" s="15">
        <v>0.9778</v>
      </c>
      <c r="Q83" s="17">
        <f t="shared" si="5"/>
        <v>0.9556</v>
      </c>
      <c r="R83" s="46"/>
      <c r="S83" s="46"/>
    </row>
    <row r="84" spans="8:19">
      <c r="H84" s="8"/>
      <c r="I84" s="8"/>
      <c r="J84" s="8"/>
      <c r="K84" s="7"/>
      <c r="M84" s="10"/>
      <c r="N84" s="14">
        <v>44634</v>
      </c>
      <c r="O84" s="15">
        <v>0.9556</v>
      </c>
      <c r="P84" s="15">
        <v>0.99260000000000004</v>
      </c>
      <c r="Q84" s="17">
        <f t="shared" si="5"/>
        <v>0.9556</v>
      </c>
      <c r="R84" s="46"/>
      <c r="S84" s="46"/>
    </row>
    <row r="85" spans="8:19">
      <c r="H85" s="8"/>
      <c r="I85" s="8"/>
      <c r="J85" s="8"/>
      <c r="K85" s="7"/>
      <c r="M85" s="10"/>
      <c r="N85" s="14">
        <v>44641</v>
      </c>
      <c r="O85" s="15">
        <v>0.9778</v>
      </c>
      <c r="P85" s="15">
        <v>0.99260000000000004</v>
      </c>
      <c r="Q85" s="17">
        <f t="shared" si="5"/>
        <v>0.9778</v>
      </c>
      <c r="R85" s="46"/>
      <c r="S85" s="46"/>
    </row>
    <row r="86" spans="8:19">
      <c r="H86" s="8"/>
      <c r="I86" s="8"/>
      <c r="J86" s="8"/>
      <c r="K86" s="7"/>
      <c r="M86" s="10"/>
      <c r="N86" s="14">
        <v>44648</v>
      </c>
      <c r="O86" s="15">
        <v>0.98519999999999996</v>
      </c>
      <c r="P86" s="15">
        <v>0.99260000000000004</v>
      </c>
      <c r="Q86" s="17">
        <f t="shared" si="5"/>
        <v>0.98519999999999996</v>
      </c>
      <c r="R86" s="46"/>
      <c r="S86" s="46"/>
    </row>
    <row r="87" spans="8:19">
      <c r="H87" s="8"/>
      <c r="I87" s="8"/>
      <c r="J87" s="8"/>
      <c r="K87" s="7"/>
      <c r="M87" s="10"/>
      <c r="N87" s="14">
        <v>44655</v>
      </c>
      <c r="O87" s="15">
        <v>0.96299999999999997</v>
      </c>
      <c r="P87" s="15">
        <v>0.9778</v>
      </c>
      <c r="Q87" s="17">
        <f t="shared" si="5"/>
        <v>0.96299999999999997</v>
      </c>
      <c r="R87" s="46"/>
      <c r="S87" s="46"/>
    </row>
    <row r="88" spans="8:19">
      <c r="H88" s="8"/>
      <c r="I88" s="8"/>
      <c r="J88" s="8"/>
      <c r="K88" s="7"/>
      <c r="M88" s="10"/>
      <c r="N88" s="14">
        <v>44662</v>
      </c>
      <c r="O88" s="15">
        <v>0.97040000000000004</v>
      </c>
      <c r="P88" s="15">
        <v>0.9778</v>
      </c>
      <c r="Q88" s="17">
        <f t="shared" si="5"/>
        <v>0.97040000000000004</v>
      </c>
      <c r="R88" s="46"/>
      <c r="S88" s="46"/>
    </row>
    <row r="89" spans="8:19">
      <c r="H89" s="8"/>
      <c r="I89" s="8"/>
      <c r="J89" s="8"/>
      <c r="K89" s="7"/>
      <c r="M89" s="10"/>
      <c r="N89" s="14">
        <v>44669</v>
      </c>
      <c r="O89" s="15">
        <v>0.9556</v>
      </c>
      <c r="P89" s="15">
        <v>0.9778</v>
      </c>
      <c r="Q89" s="17">
        <f t="shared" si="5"/>
        <v>0.9556</v>
      </c>
      <c r="R89" s="46"/>
      <c r="S89" s="46"/>
    </row>
    <row r="90" spans="8:19">
      <c r="H90" s="8"/>
      <c r="I90" s="8"/>
      <c r="J90" s="8"/>
      <c r="K90" s="7"/>
      <c r="M90" s="10"/>
      <c r="N90" s="14">
        <v>44676</v>
      </c>
      <c r="O90" s="15">
        <v>0.94810000000000005</v>
      </c>
      <c r="P90" s="15">
        <v>0.98519999999999996</v>
      </c>
      <c r="Q90" s="17">
        <f t="shared" si="5"/>
        <v>0.94810000000000005</v>
      </c>
      <c r="R90" s="46"/>
      <c r="S90" s="46"/>
    </row>
    <row r="91" spans="8:19">
      <c r="H91" s="8"/>
      <c r="I91" s="8"/>
      <c r="J91" s="8"/>
      <c r="K91" s="7"/>
      <c r="M91" s="10"/>
      <c r="N91" s="14">
        <v>44683</v>
      </c>
      <c r="O91" s="15">
        <v>0.9556</v>
      </c>
      <c r="P91" s="15">
        <v>0.98519999999999996</v>
      </c>
      <c r="Q91" s="17">
        <f t="shared" si="5"/>
        <v>0.9556</v>
      </c>
      <c r="R91" s="46"/>
      <c r="S91" s="46"/>
    </row>
    <row r="92" spans="8:19">
      <c r="H92" s="8"/>
      <c r="I92" s="8"/>
      <c r="J92" s="8"/>
      <c r="K92" s="7"/>
      <c r="M92" s="10"/>
      <c r="N92" s="14">
        <v>44690</v>
      </c>
      <c r="O92" s="15">
        <v>0.95550000000000002</v>
      </c>
      <c r="P92" s="15">
        <v>0.98509999999999998</v>
      </c>
      <c r="Q92" s="17">
        <f t="shared" si="5"/>
        <v>0.95550000000000002</v>
      </c>
      <c r="R92" s="46"/>
      <c r="S92" s="46"/>
    </row>
    <row r="93" spans="8:19">
      <c r="H93" s="8"/>
      <c r="I93" s="8"/>
      <c r="J93" s="8"/>
      <c r="K93" s="7"/>
      <c r="M93" s="10"/>
      <c r="N93" s="14">
        <v>44697</v>
      </c>
      <c r="O93" s="15">
        <v>0.96299999999999997</v>
      </c>
      <c r="P93" s="15">
        <v>0.98519999999999996</v>
      </c>
      <c r="Q93" s="17">
        <f t="shared" si="5"/>
        <v>0.96299999999999997</v>
      </c>
      <c r="R93" s="46"/>
      <c r="S93" s="46"/>
    </row>
    <row r="94" spans="8:19">
      <c r="H94" s="8"/>
      <c r="I94" s="8"/>
      <c r="J94" s="8"/>
      <c r="K94" s="7"/>
      <c r="M94" s="10"/>
      <c r="N94" s="14">
        <v>44704</v>
      </c>
      <c r="O94" s="15">
        <v>0.96299999999999997</v>
      </c>
      <c r="P94" s="15">
        <v>0.99260000000000004</v>
      </c>
      <c r="Q94" s="17">
        <f t="shared" si="5"/>
        <v>0.96299999999999997</v>
      </c>
      <c r="R94" s="46"/>
      <c r="S94" s="46"/>
    </row>
    <row r="95" spans="8:19">
      <c r="H95" s="8"/>
      <c r="I95" s="8"/>
      <c r="J95" s="8"/>
      <c r="K95" s="7"/>
      <c r="M95" s="10"/>
      <c r="N95" s="14">
        <v>44711</v>
      </c>
      <c r="O95" s="15">
        <v>0.97040000000000004</v>
      </c>
      <c r="P95" s="15">
        <v>0.99260000000000004</v>
      </c>
      <c r="Q95" s="17">
        <f t="shared" si="5"/>
        <v>0.97040000000000004</v>
      </c>
      <c r="R95" s="46"/>
      <c r="S95" s="46"/>
    </row>
    <row r="96" spans="8:19">
      <c r="H96" s="8"/>
      <c r="I96" s="8"/>
      <c r="J96" s="8"/>
      <c r="K96" s="7"/>
      <c r="M96" s="10"/>
      <c r="N96" s="14">
        <v>44718</v>
      </c>
      <c r="O96" s="15">
        <v>0.97040000000000004</v>
      </c>
      <c r="P96" s="15">
        <v>0.99260000000000004</v>
      </c>
      <c r="Q96" s="17">
        <f t="shared" si="5"/>
        <v>0.97040000000000004</v>
      </c>
      <c r="R96" s="46"/>
      <c r="S96" s="46"/>
    </row>
    <row r="97" spans="8:19">
      <c r="H97" s="8"/>
      <c r="I97" s="8"/>
      <c r="J97" s="8"/>
      <c r="K97" s="7"/>
      <c r="M97" s="10"/>
      <c r="N97" s="14">
        <v>44725</v>
      </c>
      <c r="O97" s="15">
        <v>0.95530000000000004</v>
      </c>
      <c r="P97" s="15">
        <v>0.9778</v>
      </c>
      <c r="Q97" s="17">
        <f t="shared" si="5"/>
        <v>0.95530000000000004</v>
      </c>
      <c r="R97" s="46"/>
      <c r="S97" s="46"/>
    </row>
    <row r="98" spans="8:19">
      <c r="H98" s="8"/>
      <c r="I98" s="8"/>
      <c r="J98" s="8"/>
      <c r="K98" s="7"/>
      <c r="M98" s="10"/>
      <c r="N98" s="14">
        <v>44732</v>
      </c>
      <c r="O98" s="15">
        <v>0.95530000000000004</v>
      </c>
      <c r="P98" s="15">
        <v>0.98509999999999998</v>
      </c>
      <c r="Q98" s="17">
        <f t="shared" si="5"/>
        <v>0.95530000000000004</v>
      </c>
      <c r="R98" s="46"/>
      <c r="S98" s="46"/>
    </row>
    <row r="99" spans="8:19">
      <c r="H99" s="8"/>
      <c r="I99" s="8"/>
      <c r="J99" s="8"/>
      <c r="K99" s="7"/>
      <c r="M99" s="10"/>
      <c r="N99" s="14">
        <v>44739</v>
      </c>
      <c r="O99" s="15">
        <v>0.93330000000000002</v>
      </c>
      <c r="P99" s="15">
        <v>0.9556</v>
      </c>
      <c r="Q99" s="17">
        <f t="shared" si="5"/>
        <v>0.93330000000000002</v>
      </c>
      <c r="R99" s="46"/>
      <c r="S99" s="46"/>
    </row>
    <row r="100" spans="8:19">
      <c r="H100" s="8"/>
      <c r="I100" s="8"/>
      <c r="J100" s="8"/>
      <c r="K100" s="7"/>
      <c r="M100" s="10"/>
      <c r="N100" s="14">
        <v>44753</v>
      </c>
      <c r="O100" s="15">
        <v>0.90369999999999995</v>
      </c>
      <c r="P100" s="15">
        <v>0.94810000000000005</v>
      </c>
      <c r="Q100" s="17">
        <f t="shared" si="5"/>
        <v>0.90369999999999995</v>
      </c>
      <c r="R100" s="46"/>
      <c r="S100" s="46"/>
    </row>
    <row r="101" spans="8:19">
      <c r="H101" s="8"/>
      <c r="I101" s="8"/>
      <c r="J101" s="8"/>
      <c r="K101" s="7"/>
      <c r="M101" s="10"/>
      <c r="N101" s="14">
        <v>44760</v>
      </c>
      <c r="O101" s="15">
        <v>0.92589999999999995</v>
      </c>
      <c r="P101" s="15">
        <v>0.96299999999999997</v>
      </c>
      <c r="Q101" s="17">
        <f t="shared" si="5"/>
        <v>0.92589999999999995</v>
      </c>
      <c r="R101" s="46"/>
      <c r="S101" s="46"/>
    </row>
    <row r="102" spans="8:19">
      <c r="H102" s="8"/>
      <c r="I102" s="8"/>
      <c r="J102" s="8"/>
      <c r="K102" s="7"/>
      <c r="M102" s="10"/>
      <c r="N102" s="14">
        <v>44767</v>
      </c>
      <c r="O102" s="15">
        <v>0.93330000000000002</v>
      </c>
      <c r="P102" s="15">
        <v>0.96299999999999997</v>
      </c>
      <c r="Q102" s="17">
        <f t="shared" si="5"/>
        <v>0.93330000000000002</v>
      </c>
      <c r="R102" s="46"/>
      <c r="S102" s="46"/>
    </row>
    <row r="103" spans="8:19">
      <c r="H103" s="8"/>
      <c r="I103" s="8"/>
      <c r="J103" s="8"/>
      <c r="K103" s="7"/>
      <c r="M103" s="10"/>
      <c r="N103" s="14">
        <v>44774</v>
      </c>
      <c r="O103" s="15">
        <v>0.94069999999999998</v>
      </c>
      <c r="P103" s="15">
        <v>0.96299999999999997</v>
      </c>
      <c r="Q103" s="17">
        <f t="shared" si="5"/>
        <v>0.94069999999999998</v>
      </c>
      <c r="R103" s="46"/>
      <c r="S103" s="46"/>
    </row>
    <row r="104" spans="8:19">
      <c r="H104" s="8"/>
      <c r="I104" s="8"/>
      <c r="J104" s="8"/>
      <c r="K104" s="7"/>
      <c r="M104" s="10"/>
      <c r="N104" s="14">
        <v>44781</v>
      </c>
      <c r="O104" s="15">
        <v>0.94810000000000005</v>
      </c>
      <c r="P104" s="15">
        <v>0.96299999999999997</v>
      </c>
      <c r="Q104" s="17">
        <f t="shared" si="5"/>
        <v>0.94810000000000005</v>
      </c>
      <c r="R104" s="46"/>
      <c r="S104" s="46"/>
    </row>
    <row r="105" spans="8:19">
      <c r="H105" s="8"/>
      <c r="I105" s="8"/>
      <c r="J105" s="8"/>
      <c r="K105" s="7"/>
      <c r="M105" s="10"/>
      <c r="N105" s="14">
        <v>44788</v>
      </c>
      <c r="O105" s="15">
        <v>0.94069999999999998</v>
      </c>
      <c r="P105" s="15">
        <v>0.97040000000000004</v>
      </c>
      <c r="Q105" s="17">
        <f t="shared" si="5"/>
        <v>0.94069999999999998</v>
      </c>
      <c r="R105" s="46"/>
      <c r="S105" s="46"/>
    </row>
    <row r="106" spans="8:19">
      <c r="H106" s="8"/>
      <c r="I106" s="8"/>
      <c r="J106" s="8"/>
      <c r="K106" s="7"/>
      <c r="M106" s="10"/>
      <c r="N106" s="14">
        <v>44795</v>
      </c>
      <c r="O106" s="15">
        <v>0.94069999999999998</v>
      </c>
      <c r="P106" s="15">
        <v>0.99260000000000004</v>
      </c>
      <c r="Q106" s="17">
        <f t="shared" si="5"/>
        <v>0.94069999999999998</v>
      </c>
      <c r="R106" s="46"/>
      <c r="S106" s="46"/>
    </row>
    <row r="107" spans="8:19">
      <c r="H107" s="8"/>
      <c r="I107" s="8"/>
      <c r="J107" s="8"/>
      <c r="K107" s="7"/>
      <c r="M107" s="10"/>
      <c r="N107" s="14">
        <v>44802</v>
      </c>
      <c r="O107" s="15">
        <v>0.9556</v>
      </c>
      <c r="P107" s="15">
        <v>0.99260000000000004</v>
      </c>
      <c r="Q107" s="17">
        <f t="shared" si="5"/>
        <v>0.9556</v>
      </c>
      <c r="R107" s="46"/>
      <c r="S107" s="46"/>
    </row>
    <row r="108" spans="8:19">
      <c r="H108" s="8"/>
      <c r="I108" s="8"/>
      <c r="J108" s="8"/>
      <c r="K108" s="7"/>
      <c r="M108" s="10"/>
      <c r="N108" s="14">
        <v>44810</v>
      </c>
      <c r="O108" s="15">
        <v>0.96299999999999997</v>
      </c>
      <c r="P108" s="15">
        <v>0.98519999999999996</v>
      </c>
      <c r="Q108" s="17">
        <f t="shared" si="5"/>
        <v>0.96299999999999997</v>
      </c>
      <c r="R108" s="46"/>
      <c r="S108" s="46"/>
    </row>
    <row r="109" spans="8:19">
      <c r="H109" s="8"/>
      <c r="I109" s="8"/>
      <c r="J109" s="8"/>
      <c r="K109" s="7"/>
      <c r="M109" s="10"/>
      <c r="N109" s="14">
        <v>44816</v>
      </c>
      <c r="O109" s="15">
        <v>0.94069999999999998</v>
      </c>
      <c r="P109" s="15">
        <v>0.9778</v>
      </c>
      <c r="Q109" s="17">
        <f t="shared" ref="Q109:Q172" si="6">IF(N109="","",IF(O109="",((O108*$B$3)+$G$19-$I$19)/$B$3,O109))</f>
        <v>0.94069999999999998</v>
      </c>
      <c r="R109" s="46"/>
      <c r="S109" s="46"/>
    </row>
    <row r="110" spans="8:19">
      <c r="H110" s="8"/>
      <c r="I110" s="8"/>
      <c r="J110" s="8"/>
      <c r="K110" s="7"/>
      <c r="M110" s="10"/>
      <c r="N110" s="14">
        <v>44823</v>
      </c>
      <c r="O110" s="15">
        <v>0.95550000000000002</v>
      </c>
      <c r="P110" s="15">
        <v>0.9778</v>
      </c>
      <c r="Q110" s="17">
        <f t="shared" si="6"/>
        <v>0.95550000000000002</v>
      </c>
      <c r="R110" s="46"/>
      <c r="S110" s="46"/>
    </row>
    <row r="111" spans="8:19">
      <c r="H111" s="8"/>
      <c r="I111" s="8"/>
      <c r="J111" s="8"/>
      <c r="K111" s="7"/>
      <c r="M111" s="10"/>
      <c r="N111" s="14">
        <v>44830</v>
      </c>
      <c r="O111" s="15">
        <v>0.95550000000000002</v>
      </c>
      <c r="P111" s="15">
        <v>0.97030000000000005</v>
      </c>
      <c r="Q111" s="17">
        <f t="shared" si="6"/>
        <v>0.95550000000000002</v>
      </c>
      <c r="R111" s="46"/>
      <c r="S111" s="46"/>
    </row>
    <row r="112" spans="8:19">
      <c r="K112" s="7"/>
      <c r="M112" s="10"/>
      <c r="N112" s="14">
        <v>44851</v>
      </c>
      <c r="O112" s="15">
        <v>0.9778</v>
      </c>
      <c r="P112" s="15">
        <v>0.98519999999999996</v>
      </c>
      <c r="Q112" s="17">
        <f t="shared" si="6"/>
        <v>0.9778</v>
      </c>
      <c r="R112" s="46"/>
      <c r="S112" s="46"/>
    </row>
    <row r="113" spans="11:19">
      <c r="K113" s="7"/>
      <c r="M113" s="10"/>
      <c r="N113" s="14">
        <v>44858</v>
      </c>
      <c r="O113" s="15">
        <v>0.9778</v>
      </c>
      <c r="P113" s="15">
        <v>0.98519999999999996</v>
      </c>
      <c r="Q113" s="17">
        <f t="shared" si="6"/>
        <v>0.9778</v>
      </c>
      <c r="R113" s="46"/>
      <c r="S113" s="46"/>
    </row>
    <row r="114" spans="11:19">
      <c r="K114" s="7"/>
      <c r="M114" s="10"/>
      <c r="N114" s="14">
        <v>44865</v>
      </c>
      <c r="O114" s="15">
        <v>0.97040000000000004</v>
      </c>
      <c r="P114" s="15">
        <v>0.9778</v>
      </c>
      <c r="Q114" s="17">
        <f t="shared" si="6"/>
        <v>0.97040000000000004</v>
      </c>
      <c r="R114" s="46"/>
      <c r="S114" s="46"/>
    </row>
    <row r="115" spans="11:19">
      <c r="K115" s="7"/>
      <c r="M115" s="10"/>
      <c r="N115" s="14">
        <v>44872</v>
      </c>
      <c r="O115" s="15">
        <v>0.97040000000000004</v>
      </c>
      <c r="P115" s="15">
        <v>0.98519999999999996</v>
      </c>
      <c r="Q115" s="17">
        <f t="shared" si="6"/>
        <v>0.97040000000000004</v>
      </c>
      <c r="R115" s="46"/>
      <c r="S115" s="46"/>
    </row>
    <row r="116" spans="11:19">
      <c r="K116" s="7"/>
      <c r="M116" s="10"/>
      <c r="N116" s="14">
        <v>44879</v>
      </c>
      <c r="O116" s="15">
        <v>0.97040000000000004</v>
      </c>
      <c r="P116" s="15">
        <v>0.97040000000000004</v>
      </c>
      <c r="Q116" s="17">
        <f t="shared" si="6"/>
        <v>0.97040000000000004</v>
      </c>
      <c r="R116" s="46"/>
      <c r="S116" s="46"/>
    </row>
    <row r="117" spans="11:19">
      <c r="K117" s="7"/>
      <c r="M117" s="10"/>
      <c r="N117" s="14">
        <v>44886</v>
      </c>
      <c r="O117" s="15">
        <v>0.9556</v>
      </c>
      <c r="P117" s="15">
        <v>0.97040000000000004</v>
      </c>
      <c r="Q117" s="17">
        <f t="shared" si="6"/>
        <v>0.9556</v>
      </c>
      <c r="R117" s="46"/>
      <c r="S117" s="46"/>
    </row>
    <row r="118" spans="11:19">
      <c r="K118" s="7"/>
      <c r="M118" s="10"/>
      <c r="N118" s="14">
        <v>44893</v>
      </c>
      <c r="O118" s="15">
        <v>0.9556</v>
      </c>
      <c r="P118" s="15">
        <v>0.9778</v>
      </c>
      <c r="Q118" s="17">
        <f t="shared" si="6"/>
        <v>0.9556</v>
      </c>
      <c r="R118" s="46"/>
      <c r="S118" s="46"/>
    </row>
    <row r="119" spans="11:19">
      <c r="K119" s="7"/>
      <c r="M119" s="10"/>
      <c r="N119" s="14">
        <v>44900</v>
      </c>
      <c r="O119" s="15">
        <v>0.96299999999999997</v>
      </c>
      <c r="P119" s="15">
        <v>0.9778</v>
      </c>
      <c r="Q119" s="17">
        <f t="shared" si="6"/>
        <v>0.96299999999999997</v>
      </c>
      <c r="R119" s="46"/>
      <c r="S119" s="46"/>
    </row>
    <row r="120" spans="11:19">
      <c r="K120" s="7"/>
      <c r="M120" s="10"/>
      <c r="N120" s="14">
        <v>44907</v>
      </c>
      <c r="O120" s="15">
        <v>0.96299999999999997</v>
      </c>
      <c r="P120" s="15">
        <v>0.9778</v>
      </c>
      <c r="Q120" s="17">
        <f t="shared" si="6"/>
        <v>0.96299999999999997</v>
      </c>
      <c r="R120" s="46"/>
      <c r="S120" s="46"/>
    </row>
    <row r="121" spans="11:19">
      <c r="K121" s="7"/>
      <c r="M121" s="10"/>
      <c r="N121" s="14">
        <v>44914</v>
      </c>
      <c r="O121" s="15">
        <v>0.95550000000000002</v>
      </c>
      <c r="P121" s="15">
        <v>0.97030000000000005</v>
      </c>
      <c r="Q121" s="17">
        <f t="shared" si="6"/>
        <v>0.95550000000000002</v>
      </c>
      <c r="R121" s="46"/>
      <c r="S121" s="46"/>
    </row>
    <row r="122" spans="11:19">
      <c r="K122" s="7"/>
      <c r="M122" s="10"/>
      <c r="N122" s="14">
        <v>44935</v>
      </c>
      <c r="O122" s="15">
        <v>0.93330000000000002</v>
      </c>
      <c r="P122" s="15">
        <v>0.94810000000000005</v>
      </c>
      <c r="Q122" s="17">
        <f t="shared" si="6"/>
        <v>0.93330000000000002</v>
      </c>
      <c r="R122" s="46"/>
      <c r="S122" s="46"/>
    </row>
    <row r="123" spans="11:19">
      <c r="K123" s="7"/>
      <c r="M123" s="10"/>
      <c r="N123" s="14">
        <v>44942</v>
      </c>
      <c r="O123" s="15">
        <v>0.92589999999999995</v>
      </c>
      <c r="P123" s="15">
        <v>0.95550000000000002</v>
      </c>
      <c r="Q123" s="17">
        <f>IF(N123="","",IF(O123="",((O122*$B$3)+$G$19-$I$19)/$B$3,O123))</f>
        <v>0.92589999999999995</v>
      </c>
      <c r="R123" s="46"/>
      <c r="S123" s="46"/>
    </row>
    <row r="124" spans="11:19">
      <c r="K124" s="7"/>
      <c r="M124" s="10"/>
      <c r="N124" s="14">
        <v>44949</v>
      </c>
      <c r="O124" s="15">
        <v>0.92589999999999995</v>
      </c>
      <c r="P124" s="15">
        <v>0.94810000000000005</v>
      </c>
      <c r="Q124" s="17">
        <f t="shared" si="6"/>
        <v>0.92589999999999995</v>
      </c>
      <c r="R124" s="46"/>
      <c r="S124" s="46"/>
    </row>
    <row r="125" spans="11:19">
      <c r="K125" s="7"/>
      <c r="M125" s="10"/>
      <c r="N125" s="14">
        <v>44956</v>
      </c>
      <c r="O125" s="15">
        <v>0.92589999999999995</v>
      </c>
      <c r="P125" s="15">
        <v>0.94069999999999998</v>
      </c>
      <c r="Q125" s="17">
        <f t="shared" si="6"/>
        <v>0.92589999999999995</v>
      </c>
      <c r="R125" s="46"/>
      <c r="S125" s="46"/>
    </row>
    <row r="126" spans="11:19">
      <c r="K126" s="7"/>
      <c r="M126" s="10"/>
      <c r="N126" s="14">
        <v>44963</v>
      </c>
      <c r="O126" s="15">
        <v>0.92589999999999995</v>
      </c>
      <c r="P126" s="15">
        <v>0.9556</v>
      </c>
      <c r="Q126" s="17">
        <f t="shared" si="6"/>
        <v>0.92589999999999995</v>
      </c>
      <c r="R126" s="46"/>
      <c r="S126" s="46"/>
    </row>
    <row r="127" spans="11:19">
      <c r="K127" s="7"/>
      <c r="M127" s="10"/>
      <c r="N127" s="14">
        <v>44970</v>
      </c>
      <c r="O127" s="15">
        <v>0.94069999999999998</v>
      </c>
      <c r="P127" s="15">
        <v>0.97770000000000001</v>
      </c>
      <c r="Q127" s="17">
        <f t="shared" si="6"/>
        <v>0.94069999999999998</v>
      </c>
      <c r="R127" s="46"/>
      <c r="S127" s="46"/>
    </row>
    <row r="128" spans="11:19">
      <c r="K128" s="7"/>
      <c r="M128" s="10"/>
      <c r="N128" s="14">
        <v>44977</v>
      </c>
      <c r="O128" s="15">
        <v>0.9556</v>
      </c>
      <c r="P128" s="15">
        <v>0.9778</v>
      </c>
      <c r="Q128" s="17">
        <f t="shared" si="6"/>
        <v>0.9556</v>
      </c>
      <c r="R128" s="46"/>
      <c r="S128" s="46"/>
    </row>
    <row r="129" spans="13:19">
      <c r="M129" s="10"/>
      <c r="N129" s="14">
        <v>44984</v>
      </c>
      <c r="O129" s="15">
        <v>0.94810000000000005</v>
      </c>
      <c r="P129" s="15">
        <v>0.99260000000000004</v>
      </c>
      <c r="Q129" s="17">
        <f t="shared" si="6"/>
        <v>0.94810000000000005</v>
      </c>
      <c r="R129" s="46"/>
      <c r="S129" s="46"/>
    </row>
    <row r="130" spans="13:19">
      <c r="M130" s="10"/>
      <c r="N130" s="14">
        <v>44991</v>
      </c>
      <c r="O130" s="15">
        <v>0.97040000000000004</v>
      </c>
      <c r="P130" s="15">
        <v>0.98519999999999996</v>
      </c>
      <c r="Q130" s="17">
        <f t="shared" si="6"/>
        <v>0.97040000000000004</v>
      </c>
      <c r="R130" s="46"/>
      <c r="S130" s="46"/>
    </row>
    <row r="131" spans="13:19">
      <c r="M131" s="10"/>
      <c r="N131" s="14">
        <v>44998</v>
      </c>
      <c r="O131" s="15">
        <v>0.97030000000000005</v>
      </c>
      <c r="P131" s="15">
        <v>0.97770000000000001</v>
      </c>
      <c r="Q131" s="17">
        <f t="shared" si="6"/>
        <v>0.97030000000000005</v>
      </c>
      <c r="R131" s="46"/>
      <c r="S131" s="46"/>
    </row>
    <row r="132" spans="13:19">
      <c r="M132" s="10"/>
      <c r="N132" s="14">
        <v>45005</v>
      </c>
      <c r="O132" s="15">
        <v>0.9556</v>
      </c>
      <c r="P132" s="15">
        <v>0.97040000000000004</v>
      </c>
      <c r="Q132" s="17">
        <f t="shared" si="6"/>
        <v>0.9556</v>
      </c>
      <c r="R132" s="46"/>
      <c r="S132" s="46"/>
    </row>
    <row r="133" spans="13:19">
      <c r="M133" s="10"/>
      <c r="N133" s="14">
        <v>45012</v>
      </c>
      <c r="O133" s="15">
        <v>0.94069999999999998</v>
      </c>
      <c r="P133" s="15">
        <v>0.94810000000000005</v>
      </c>
      <c r="Q133" s="17">
        <f t="shared" si="6"/>
        <v>0.94069999999999998</v>
      </c>
      <c r="R133" s="46"/>
      <c r="S133" s="46"/>
    </row>
    <row r="134" spans="13:19">
      <c r="M134" s="10"/>
      <c r="N134" s="14">
        <v>45019</v>
      </c>
      <c r="O134" s="15">
        <v>0.92589999999999995</v>
      </c>
      <c r="P134" s="15">
        <v>0.92589999999999995</v>
      </c>
      <c r="Q134" s="17">
        <f t="shared" si="6"/>
        <v>0.92589999999999995</v>
      </c>
      <c r="R134" s="46"/>
      <c r="S134" s="46"/>
    </row>
    <row r="135" spans="13:19">
      <c r="M135" s="10"/>
      <c r="N135" s="14">
        <v>45026</v>
      </c>
      <c r="O135" s="15">
        <v>0.90369999999999995</v>
      </c>
      <c r="P135" s="15">
        <v>0.93330000000000002</v>
      </c>
      <c r="Q135" s="17">
        <f t="shared" si="6"/>
        <v>0.90369999999999995</v>
      </c>
      <c r="R135" s="46"/>
      <c r="S135" s="46"/>
    </row>
    <row r="136" spans="13:19">
      <c r="M136" s="10"/>
      <c r="N136" s="14">
        <v>45033</v>
      </c>
      <c r="O136" s="15">
        <v>0.90369999999999995</v>
      </c>
      <c r="P136" s="15">
        <v>0.94810000000000005</v>
      </c>
      <c r="Q136" s="17">
        <f t="shared" si="6"/>
        <v>0.90369999999999995</v>
      </c>
      <c r="R136" s="46"/>
      <c r="S136" s="46"/>
    </row>
    <row r="137" spans="13:19">
      <c r="M137" s="10"/>
      <c r="N137" s="14">
        <v>45040</v>
      </c>
      <c r="O137" s="15">
        <v>0.88890000000000002</v>
      </c>
      <c r="P137" s="15">
        <v>0.9556</v>
      </c>
      <c r="Q137" s="17">
        <f t="shared" si="6"/>
        <v>0.88890000000000002</v>
      </c>
      <c r="R137" s="46"/>
      <c r="S137" s="46"/>
    </row>
    <row r="138" spans="13:19">
      <c r="M138" s="10"/>
      <c r="N138" s="14">
        <v>45047</v>
      </c>
      <c r="O138" s="15">
        <v>0.88129999999999997</v>
      </c>
      <c r="P138" s="15">
        <v>0.93330000000000002</v>
      </c>
      <c r="Q138" s="17">
        <f t="shared" si="6"/>
        <v>0.88129999999999997</v>
      </c>
      <c r="R138" s="46"/>
      <c r="S138" s="46"/>
    </row>
    <row r="139" spans="13:19">
      <c r="M139" s="10"/>
      <c r="N139" s="14">
        <v>45054</v>
      </c>
      <c r="O139" s="15">
        <v>0.90369999999999995</v>
      </c>
      <c r="P139" s="15">
        <v>0.94069999999999998</v>
      </c>
      <c r="Q139" s="17">
        <f t="shared" si="6"/>
        <v>0.90369999999999995</v>
      </c>
      <c r="R139" s="46"/>
      <c r="S139" s="46"/>
    </row>
    <row r="140" spans="13:19">
      <c r="M140" s="10"/>
      <c r="N140" s="14">
        <v>45061</v>
      </c>
      <c r="O140" s="15">
        <v>0.874</v>
      </c>
      <c r="P140" s="15">
        <v>0.94069999999999998</v>
      </c>
      <c r="Q140" s="17">
        <f t="shared" si="6"/>
        <v>0.874</v>
      </c>
      <c r="R140" s="46"/>
      <c r="S140" s="46"/>
    </row>
    <row r="141" spans="13:19">
      <c r="M141" s="10"/>
      <c r="N141" s="14">
        <v>45068</v>
      </c>
      <c r="O141" s="15">
        <v>0.90369999999999995</v>
      </c>
      <c r="P141" s="15">
        <v>0.94810000000000005</v>
      </c>
      <c r="Q141" s="17">
        <f t="shared" si="6"/>
        <v>0.90369999999999995</v>
      </c>
      <c r="R141" s="46"/>
      <c r="S141" s="46"/>
    </row>
    <row r="142" spans="13:19">
      <c r="M142" s="10"/>
      <c r="N142" s="14">
        <v>45075</v>
      </c>
      <c r="O142" s="15">
        <v>0.91839999999999999</v>
      </c>
      <c r="P142" s="15">
        <v>0.94810000000000005</v>
      </c>
      <c r="Q142" s="17">
        <f t="shared" si="6"/>
        <v>0.91839999999999999</v>
      </c>
      <c r="R142" s="46">
        <v>21</v>
      </c>
      <c r="S142" s="46">
        <v>8</v>
      </c>
    </row>
    <row r="143" spans="13:19">
      <c r="M143" s="10"/>
      <c r="N143" s="14">
        <v>45082</v>
      </c>
      <c r="O143" s="15">
        <v>0.91849999999999998</v>
      </c>
      <c r="P143" s="15">
        <v>0.94069999999999998</v>
      </c>
      <c r="Q143" s="17">
        <f t="shared" si="6"/>
        <v>0.91849999999999998</v>
      </c>
      <c r="R143" s="46"/>
      <c r="S143" s="46"/>
    </row>
    <row r="144" spans="13:19">
      <c r="M144" s="10"/>
      <c r="N144" s="14">
        <v>45089</v>
      </c>
      <c r="O144" s="15">
        <v>0.91849999999999998</v>
      </c>
      <c r="P144" s="15">
        <v>0.94810000000000005</v>
      </c>
      <c r="Q144" s="17">
        <f t="shared" si="6"/>
        <v>0.91849999999999998</v>
      </c>
      <c r="R144" s="46"/>
      <c r="S144" s="46"/>
    </row>
    <row r="145" spans="13:19">
      <c r="M145" s="10"/>
      <c r="N145" s="14">
        <v>45096</v>
      </c>
      <c r="O145" s="15">
        <v>0.91110000000000002</v>
      </c>
      <c r="P145" s="15">
        <v>0.96299999999999997</v>
      </c>
      <c r="Q145" s="17">
        <f t="shared" si="6"/>
        <v>0.91110000000000002</v>
      </c>
      <c r="R145" s="46">
        <v>19</v>
      </c>
      <c r="S145" s="46">
        <v>5</v>
      </c>
    </row>
    <row r="146" spans="13:19">
      <c r="M146" s="10"/>
      <c r="N146" s="14">
        <v>45103</v>
      </c>
      <c r="O146" s="15">
        <v>0.91849999999999998</v>
      </c>
      <c r="P146" s="15">
        <v>0.98519999999999996</v>
      </c>
      <c r="Q146" s="17">
        <f t="shared" si="6"/>
        <v>0.91849999999999998</v>
      </c>
      <c r="R146" s="46"/>
      <c r="S146" s="46"/>
    </row>
    <row r="147" spans="13:19">
      <c r="M147" s="10"/>
      <c r="N147" s="14">
        <v>45110</v>
      </c>
      <c r="O147" s="15">
        <v>0.96299999999999997</v>
      </c>
      <c r="P147" s="15">
        <v>1</v>
      </c>
      <c r="Q147" s="17">
        <f t="shared" si="6"/>
        <v>0.96299999999999997</v>
      </c>
      <c r="R147" s="46"/>
      <c r="S147" s="46"/>
    </row>
    <row r="148" spans="13:19">
      <c r="M148" s="10"/>
      <c r="N148" s="14">
        <v>45117</v>
      </c>
      <c r="O148" s="15">
        <v>0.96299999999999997</v>
      </c>
      <c r="P148" s="15">
        <v>1</v>
      </c>
      <c r="Q148" s="17">
        <f t="shared" si="6"/>
        <v>0.96299999999999997</v>
      </c>
      <c r="R148" s="46"/>
      <c r="S148" s="46"/>
    </row>
    <row r="149" spans="13:19">
      <c r="M149" s="10"/>
      <c r="N149" s="14">
        <v>45124</v>
      </c>
      <c r="O149" s="15">
        <v>0.97040000000000004</v>
      </c>
      <c r="P149" s="15">
        <v>1</v>
      </c>
      <c r="Q149" s="17">
        <f t="shared" si="6"/>
        <v>0.97040000000000004</v>
      </c>
      <c r="R149" s="46"/>
      <c r="S149" s="46"/>
    </row>
    <row r="150" spans="13:19">
      <c r="M150" s="10"/>
      <c r="N150" s="14">
        <v>45131</v>
      </c>
      <c r="O150" s="15">
        <v>0.94810000000000005</v>
      </c>
      <c r="P150" s="15">
        <v>0.9778</v>
      </c>
      <c r="Q150" s="17">
        <f t="shared" si="6"/>
        <v>0.94810000000000005</v>
      </c>
      <c r="R150" s="46"/>
      <c r="S150" s="46"/>
    </row>
    <row r="151" spans="13:19">
      <c r="M151" s="10"/>
      <c r="N151" s="14">
        <v>45138</v>
      </c>
      <c r="O151" s="15">
        <v>0.94810000000000005</v>
      </c>
      <c r="P151" s="15">
        <v>0.98499999999999999</v>
      </c>
      <c r="Q151" s="17">
        <f t="shared" si="6"/>
        <v>0.94810000000000005</v>
      </c>
      <c r="R151" s="46"/>
      <c r="S151" s="46"/>
    </row>
    <row r="152" spans="13:19">
      <c r="M152" s="10"/>
      <c r="N152" s="14">
        <v>45145</v>
      </c>
      <c r="O152" s="15">
        <v>0.94069999999999998</v>
      </c>
      <c r="P152" s="15">
        <v>0.97040000000000004</v>
      </c>
      <c r="Q152" s="17">
        <f t="shared" si="6"/>
        <v>0.94069999999999998</v>
      </c>
      <c r="R152" s="46">
        <v>21</v>
      </c>
      <c r="S152" s="46">
        <v>2</v>
      </c>
    </row>
    <row r="153" spans="13:19">
      <c r="M153" s="10"/>
      <c r="N153" s="14">
        <v>45152</v>
      </c>
      <c r="O153" s="15">
        <v>0.94069999999999998</v>
      </c>
      <c r="P153" s="15">
        <v>1</v>
      </c>
      <c r="Q153" s="17">
        <f t="shared" si="6"/>
        <v>0.94069999999999998</v>
      </c>
      <c r="R153" s="46">
        <v>21</v>
      </c>
      <c r="S153" s="46">
        <v>3</v>
      </c>
    </row>
    <row r="154" spans="13:19">
      <c r="M154" s="10"/>
      <c r="N154" s="14">
        <v>45159</v>
      </c>
      <c r="O154" s="15">
        <v>0.94810000000000005</v>
      </c>
      <c r="P154" s="15">
        <v>1</v>
      </c>
      <c r="Q154" s="17">
        <f t="shared" si="6"/>
        <v>0.94810000000000005</v>
      </c>
      <c r="R154" s="46">
        <v>20</v>
      </c>
      <c r="S154" s="46">
        <v>7</v>
      </c>
    </row>
    <row r="155" spans="13:19">
      <c r="M155" s="10"/>
      <c r="N155" s="14">
        <v>45166</v>
      </c>
      <c r="O155" s="15">
        <v>0.97040000000000004</v>
      </c>
      <c r="P155" s="15">
        <v>0.99260000000000004</v>
      </c>
      <c r="Q155" s="17">
        <f t="shared" si="6"/>
        <v>0.97040000000000004</v>
      </c>
      <c r="R155" s="46">
        <v>12</v>
      </c>
      <c r="S155" s="46">
        <v>7</v>
      </c>
    </row>
    <row r="156" spans="13:19">
      <c r="M156" s="10"/>
      <c r="N156" s="14">
        <v>45173</v>
      </c>
      <c r="O156" s="15">
        <v>0.94810000000000005</v>
      </c>
      <c r="P156" s="15">
        <v>0.98519999999999996</v>
      </c>
      <c r="Q156" s="17">
        <f t="shared" si="6"/>
        <v>0.94810000000000005</v>
      </c>
      <c r="R156" s="46">
        <v>12</v>
      </c>
      <c r="S156" s="46">
        <v>5</v>
      </c>
    </row>
    <row r="157" spans="13:19">
      <c r="M157" s="10"/>
      <c r="N157" s="14">
        <v>45180</v>
      </c>
      <c r="O157" s="15">
        <v>0.94810000000000005</v>
      </c>
      <c r="P157" s="15">
        <v>0.99260000000000004</v>
      </c>
      <c r="Q157" s="17">
        <f t="shared" si="6"/>
        <v>0.94810000000000005</v>
      </c>
      <c r="R157" s="46">
        <v>8</v>
      </c>
      <c r="S157" s="46">
        <v>4</v>
      </c>
    </row>
    <row r="158" spans="13:19">
      <c r="M158" s="10"/>
      <c r="N158" s="14">
        <v>45187</v>
      </c>
      <c r="O158" s="15">
        <v>0.9778</v>
      </c>
      <c r="P158" s="15">
        <v>0.99260000000000004</v>
      </c>
      <c r="Q158" s="17">
        <f t="shared" si="6"/>
        <v>0.9778</v>
      </c>
      <c r="R158" s="46">
        <v>6</v>
      </c>
      <c r="S158" s="46">
        <v>4</v>
      </c>
    </row>
    <row r="159" spans="13:19">
      <c r="M159" s="10"/>
      <c r="N159" s="14">
        <v>45194</v>
      </c>
      <c r="O159" s="15">
        <v>0.99260000000000004</v>
      </c>
      <c r="P159" s="15">
        <v>1</v>
      </c>
      <c r="Q159" s="17">
        <f t="shared" si="6"/>
        <v>0.99260000000000004</v>
      </c>
      <c r="R159" s="46">
        <v>4</v>
      </c>
      <c r="S159" s="46">
        <v>3</v>
      </c>
    </row>
    <row r="160" spans="13:19">
      <c r="M160" s="10"/>
      <c r="N160" s="14">
        <v>45201</v>
      </c>
      <c r="O160" s="15">
        <v>0.98519999999999996</v>
      </c>
      <c r="P160" s="15">
        <v>0.99260000000000004</v>
      </c>
      <c r="Q160" s="17">
        <f t="shared" si="6"/>
        <v>0.98519999999999996</v>
      </c>
      <c r="R160" s="46">
        <v>5</v>
      </c>
      <c r="S160" s="46">
        <v>6</v>
      </c>
    </row>
    <row r="161" spans="13:19">
      <c r="M161" s="10"/>
      <c r="N161" s="14">
        <v>45208</v>
      </c>
      <c r="O161" s="15">
        <v>0.98519999999999996</v>
      </c>
      <c r="P161" s="15">
        <v>0.99260000000000004</v>
      </c>
      <c r="Q161" s="17">
        <f t="shared" si="6"/>
        <v>0.98519999999999996</v>
      </c>
      <c r="R161" s="46">
        <v>6</v>
      </c>
      <c r="S161" s="46">
        <v>1</v>
      </c>
    </row>
    <row r="162" spans="13:19">
      <c r="M162" s="10"/>
      <c r="N162" s="14">
        <v>45215</v>
      </c>
      <c r="O162" s="15">
        <v>0.9778</v>
      </c>
      <c r="P162" s="15">
        <v>0.98519999999999996</v>
      </c>
      <c r="Q162" s="17">
        <f t="shared" si="6"/>
        <v>0.9778</v>
      </c>
      <c r="R162" s="46">
        <v>6</v>
      </c>
      <c r="S162" s="46">
        <v>0</v>
      </c>
    </row>
    <row r="163" spans="13:19">
      <c r="M163" s="10"/>
      <c r="N163" s="14">
        <v>45222</v>
      </c>
      <c r="O163" s="15">
        <v>0.9778</v>
      </c>
      <c r="P163" s="15">
        <v>0.99260000000000004</v>
      </c>
      <c r="Q163" s="17">
        <f t="shared" si="6"/>
        <v>0.9778</v>
      </c>
      <c r="R163" s="46">
        <v>8</v>
      </c>
      <c r="S163" s="46">
        <v>5</v>
      </c>
    </row>
    <row r="164" spans="13:19">
      <c r="M164" s="10"/>
      <c r="N164" s="14">
        <v>45236</v>
      </c>
      <c r="O164" s="15">
        <v>0.9778</v>
      </c>
      <c r="P164" s="15">
        <v>0.98519999999999996</v>
      </c>
      <c r="Q164" s="17">
        <f t="shared" si="6"/>
        <v>0.9778</v>
      </c>
      <c r="R164" s="46">
        <v>9</v>
      </c>
      <c r="S164" s="46">
        <v>2</v>
      </c>
    </row>
    <row r="165" spans="13:19">
      <c r="M165" s="10"/>
      <c r="N165" s="14">
        <v>45243</v>
      </c>
      <c r="O165" s="15">
        <v>0.97040000000000004</v>
      </c>
      <c r="P165" s="15">
        <v>0.98519999999999996</v>
      </c>
      <c r="Q165" s="17">
        <f t="shared" si="6"/>
        <v>0.97040000000000004</v>
      </c>
      <c r="R165" s="46">
        <v>11</v>
      </c>
      <c r="S165" s="46">
        <v>3</v>
      </c>
    </row>
    <row r="166" spans="13:19">
      <c r="M166" s="10"/>
      <c r="N166" s="14">
        <v>45250</v>
      </c>
      <c r="O166" s="15">
        <v>0.96299999999999997</v>
      </c>
      <c r="P166" s="15">
        <v>0.97040000000000004</v>
      </c>
      <c r="Q166" s="17">
        <f t="shared" si="6"/>
        <v>0.96299999999999997</v>
      </c>
      <c r="R166" s="46">
        <v>11</v>
      </c>
      <c r="S166" s="46">
        <v>3</v>
      </c>
    </row>
    <row r="167" spans="13:19">
      <c r="M167" s="10"/>
      <c r="N167" s="14">
        <v>45257</v>
      </c>
      <c r="O167" s="15">
        <v>0.96299999999999997</v>
      </c>
      <c r="P167" s="15">
        <v>0.97040000000000004</v>
      </c>
      <c r="Q167" s="17">
        <f t="shared" si="6"/>
        <v>0.96299999999999997</v>
      </c>
      <c r="R167" s="46">
        <v>11</v>
      </c>
      <c r="S167" s="46">
        <v>2</v>
      </c>
    </row>
    <row r="168" spans="13:19">
      <c r="M168" s="10"/>
      <c r="N168" s="14">
        <v>45264</v>
      </c>
      <c r="O168" s="15">
        <v>0.94069999999999998</v>
      </c>
      <c r="P168" s="15">
        <v>0.9556</v>
      </c>
      <c r="Q168" s="17">
        <f t="shared" si="6"/>
        <v>0.94069999999999998</v>
      </c>
      <c r="R168" s="46">
        <v>10</v>
      </c>
      <c r="S168" s="46">
        <v>0</v>
      </c>
    </row>
    <row r="169" spans="13:19">
      <c r="M169" s="10"/>
      <c r="N169" s="14">
        <v>45271</v>
      </c>
      <c r="O169" s="15">
        <v>0.94810000000000005</v>
      </c>
      <c r="P169" s="15">
        <v>0.96299999999999997</v>
      </c>
      <c r="Q169" s="17">
        <f t="shared" si="6"/>
        <v>0.94810000000000005</v>
      </c>
      <c r="R169" s="46">
        <v>14</v>
      </c>
      <c r="S169" s="46">
        <v>4</v>
      </c>
    </row>
    <row r="170" spans="13:19">
      <c r="M170" s="10"/>
      <c r="N170" s="14">
        <v>45278</v>
      </c>
      <c r="O170" s="15">
        <v>0.9556</v>
      </c>
      <c r="P170" s="15">
        <v>0.97040000000000004</v>
      </c>
      <c r="Q170" s="17">
        <f t="shared" si="6"/>
        <v>0.9556</v>
      </c>
      <c r="R170" s="46">
        <v>12</v>
      </c>
      <c r="S170" s="46">
        <v>2</v>
      </c>
    </row>
    <row r="171" spans="13:19">
      <c r="M171" s="10"/>
      <c r="N171" s="14">
        <v>45285</v>
      </c>
      <c r="O171" s="15">
        <v>0.94810000000000005</v>
      </c>
      <c r="P171" s="15">
        <v>0.96299999999999997</v>
      </c>
      <c r="Q171" s="17">
        <f t="shared" si="6"/>
        <v>0.94810000000000005</v>
      </c>
      <c r="R171" s="46">
        <v>10</v>
      </c>
      <c r="S171" s="46">
        <v>1</v>
      </c>
    </row>
    <row r="172" spans="13:19">
      <c r="M172" s="10"/>
      <c r="N172" s="14">
        <v>45292</v>
      </c>
      <c r="O172" s="15">
        <v>0.94810000000000005</v>
      </c>
      <c r="P172" s="15">
        <v>0.96299999999999997</v>
      </c>
      <c r="Q172" s="17">
        <f t="shared" si="6"/>
        <v>0.94810000000000005</v>
      </c>
      <c r="R172" s="46">
        <v>9</v>
      </c>
      <c r="S172" s="46">
        <v>2</v>
      </c>
    </row>
    <row r="173" spans="13:19">
      <c r="M173" s="10"/>
      <c r="N173" s="14">
        <v>45299</v>
      </c>
      <c r="O173" s="15">
        <v>0.94810000000000005</v>
      </c>
      <c r="P173" s="15">
        <v>0.96299999999999997</v>
      </c>
      <c r="Q173" s="17">
        <f t="shared" ref="Q173:Q236" si="7">IF(N173="","",IF(O173="",((O172*$B$3)+$G$19-$I$19)/$B$3,O173))</f>
        <v>0.94810000000000005</v>
      </c>
      <c r="R173" s="46">
        <v>13</v>
      </c>
      <c r="S173" s="46">
        <v>3</v>
      </c>
    </row>
    <row r="174" spans="13:19">
      <c r="M174" s="10"/>
      <c r="N174" s="14">
        <v>45306</v>
      </c>
      <c r="O174" s="15">
        <v>0.9556</v>
      </c>
      <c r="P174" s="15">
        <v>0.9778</v>
      </c>
      <c r="Q174" s="17">
        <f t="shared" si="7"/>
        <v>0.9556</v>
      </c>
      <c r="R174" s="46">
        <v>12</v>
      </c>
      <c r="S174" s="46">
        <v>3</v>
      </c>
    </row>
    <row r="175" spans="13:19">
      <c r="M175" s="10"/>
      <c r="N175" s="14">
        <v>45313</v>
      </c>
      <c r="O175" s="15">
        <v>0.9556</v>
      </c>
      <c r="P175" s="15">
        <v>0.96299999999999997</v>
      </c>
      <c r="Q175" s="17">
        <f t="shared" si="7"/>
        <v>0.9556</v>
      </c>
      <c r="R175" s="46">
        <v>11</v>
      </c>
      <c r="S175" s="46">
        <v>10</v>
      </c>
    </row>
    <row r="176" spans="13:19">
      <c r="M176" s="10"/>
      <c r="N176" s="14">
        <v>45320</v>
      </c>
      <c r="O176" s="15">
        <v>0.9556</v>
      </c>
      <c r="P176" s="15">
        <v>0.96299999999999997</v>
      </c>
      <c r="Q176" s="17">
        <f t="shared" si="7"/>
        <v>0.9556</v>
      </c>
      <c r="R176" s="46">
        <v>12</v>
      </c>
      <c r="S176" s="46">
        <v>5</v>
      </c>
    </row>
    <row r="177" spans="13:19">
      <c r="M177" s="10"/>
      <c r="N177" s="14">
        <v>45327</v>
      </c>
      <c r="O177" s="15">
        <v>0.94810000000000005</v>
      </c>
      <c r="P177" s="15">
        <v>0.96299999999999997</v>
      </c>
      <c r="Q177" s="17">
        <f t="shared" si="7"/>
        <v>0.94810000000000005</v>
      </c>
      <c r="R177" s="46">
        <v>13</v>
      </c>
      <c r="S177" s="46">
        <v>4</v>
      </c>
    </row>
    <row r="178" spans="13:19">
      <c r="M178" s="10"/>
      <c r="N178" s="14">
        <v>45334</v>
      </c>
      <c r="O178" s="15">
        <v>0.94810000000000005</v>
      </c>
      <c r="P178" s="15">
        <v>0.9556</v>
      </c>
      <c r="Q178" s="17">
        <f t="shared" si="7"/>
        <v>0.94810000000000005</v>
      </c>
      <c r="R178" s="46">
        <v>12</v>
      </c>
      <c r="S178" s="46">
        <v>1</v>
      </c>
    </row>
    <row r="179" spans="13:19">
      <c r="M179" s="10"/>
      <c r="N179" s="14">
        <v>45341</v>
      </c>
      <c r="O179" s="15">
        <v>0.9556</v>
      </c>
      <c r="P179" s="15">
        <v>0.98519999999999996</v>
      </c>
      <c r="Q179" s="17">
        <f t="shared" si="7"/>
        <v>0.9556</v>
      </c>
      <c r="R179" s="46">
        <v>11</v>
      </c>
      <c r="S179" s="46">
        <v>1</v>
      </c>
    </row>
    <row r="180" spans="13:19">
      <c r="M180" s="10"/>
      <c r="N180" s="14">
        <v>45348</v>
      </c>
      <c r="O180" s="15">
        <v>0.94810000000000005</v>
      </c>
      <c r="P180" s="15">
        <v>0.98519999999999996</v>
      </c>
      <c r="Q180" s="17">
        <f t="shared" si="7"/>
        <v>0.94810000000000005</v>
      </c>
      <c r="R180" s="46">
        <v>12</v>
      </c>
      <c r="S180" s="46">
        <v>4</v>
      </c>
    </row>
    <row r="181" spans="13:19">
      <c r="M181" s="10"/>
      <c r="N181" s="14">
        <v>45355</v>
      </c>
      <c r="O181" s="15">
        <v>0.94810000000000005</v>
      </c>
      <c r="P181" s="15">
        <v>0.97040000000000004</v>
      </c>
      <c r="Q181" s="17">
        <f t="shared" si="7"/>
        <v>0.94810000000000005</v>
      </c>
      <c r="R181" s="46">
        <v>13</v>
      </c>
      <c r="S181" s="46">
        <v>1</v>
      </c>
    </row>
    <row r="182" spans="13:19">
      <c r="M182" s="10"/>
      <c r="N182" s="14">
        <v>45362</v>
      </c>
      <c r="O182" s="15">
        <v>0.9556</v>
      </c>
      <c r="P182" s="15">
        <v>0.9778</v>
      </c>
      <c r="Q182" s="17">
        <f t="shared" si="7"/>
        <v>0.9556</v>
      </c>
      <c r="R182" s="46">
        <v>12</v>
      </c>
      <c r="S182" s="46">
        <v>3</v>
      </c>
    </row>
    <row r="183" spans="13:19">
      <c r="M183" s="10"/>
      <c r="N183" s="14">
        <v>45369</v>
      </c>
      <c r="O183" s="15">
        <v>0.9778</v>
      </c>
      <c r="P183" s="15">
        <v>0.98519999999999996</v>
      </c>
      <c r="Q183" s="17">
        <f t="shared" si="7"/>
        <v>0.9778</v>
      </c>
      <c r="R183" s="46">
        <v>17</v>
      </c>
      <c r="S183" s="46">
        <v>4</v>
      </c>
    </row>
    <row r="184" spans="13:19">
      <c r="M184" s="10"/>
      <c r="N184" s="14">
        <v>45376</v>
      </c>
      <c r="O184" s="15">
        <v>0.97040000000000004</v>
      </c>
      <c r="P184" s="15">
        <v>0.97040000000000004</v>
      </c>
      <c r="Q184" s="17">
        <f t="shared" si="7"/>
        <v>0.97040000000000004</v>
      </c>
      <c r="R184" s="46">
        <v>15</v>
      </c>
      <c r="S184" s="46">
        <v>1</v>
      </c>
    </row>
    <row r="185" spans="13:19">
      <c r="M185" s="10" t="str">
        <f t="shared" ref="M185:M248" si="8">IF(L187=0,"",INT(L187))</f>
        <v/>
      </c>
      <c r="N185" s="14">
        <v>45383</v>
      </c>
      <c r="O185" s="15">
        <v>0.96299999999999997</v>
      </c>
      <c r="P185" s="15">
        <v>0.9778</v>
      </c>
      <c r="Q185" s="17">
        <f t="shared" si="7"/>
        <v>0.96299999999999997</v>
      </c>
      <c r="R185" s="46">
        <v>14</v>
      </c>
      <c r="S185" s="46">
        <v>3</v>
      </c>
    </row>
    <row r="186" spans="13:19">
      <c r="M186" s="10" t="str">
        <f t="shared" si="8"/>
        <v/>
      </c>
      <c r="N186" s="14">
        <v>45390</v>
      </c>
      <c r="O186" s="15">
        <v>0.9556</v>
      </c>
      <c r="P186" s="15">
        <v>0.97040000000000004</v>
      </c>
      <c r="Q186" s="17">
        <f t="shared" si="7"/>
        <v>0.9556</v>
      </c>
      <c r="R186" s="46">
        <v>14</v>
      </c>
      <c r="S186" s="46">
        <v>1</v>
      </c>
    </row>
    <row r="187" spans="13:19">
      <c r="M187" s="10" t="str">
        <f t="shared" si="8"/>
        <v/>
      </c>
      <c r="N187" s="14">
        <v>45397</v>
      </c>
      <c r="O187" s="15">
        <v>0.96299999999999997</v>
      </c>
      <c r="P187" s="15">
        <v>0.97040000000000004</v>
      </c>
      <c r="Q187" s="17">
        <f t="shared" si="7"/>
        <v>0.96299999999999997</v>
      </c>
      <c r="R187" s="46">
        <v>12</v>
      </c>
      <c r="S187" s="46">
        <v>7</v>
      </c>
    </row>
    <row r="188" spans="13:19">
      <c r="M188" s="10" t="str">
        <f t="shared" si="8"/>
        <v/>
      </c>
      <c r="N188" s="14">
        <v>45404</v>
      </c>
      <c r="O188" s="15">
        <v>0.9556</v>
      </c>
      <c r="P188" s="15">
        <v>0.96299999999999997</v>
      </c>
      <c r="Q188" s="17">
        <f t="shared" si="7"/>
        <v>0.9556</v>
      </c>
      <c r="R188" s="46">
        <v>16</v>
      </c>
      <c r="S188" s="46">
        <v>7</v>
      </c>
    </row>
    <row r="189" spans="13:19">
      <c r="M189" s="10" t="str">
        <f t="shared" si="8"/>
        <v/>
      </c>
      <c r="N189" s="14">
        <v>45411</v>
      </c>
      <c r="O189" s="15">
        <v>0.94069999999999998</v>
      </c>
      <c r="P189" s="15">
        <v>0.97040000000000004</v>
      </c>
      <c r="Q189" s="17">
        <f t="shared" si="7"/>
        <v>0.94069999999999998</v>
      </c>
      <c r="R189" s="46">
        <v>20</v>
      </c>
      <c r="S189" s="46">
        <v>1</v>
      </c>
    </row>
    <row r="190" spans="13:19">
      <c r="M190" s="10" t="str">
        <f t="shared" si="8"/>
        <v/>
      </c>
      <c r="N190" s="14">
        <v>45418</v>
      </c>
      <c r="O190" s="15">
        <v>0.92589999999999995</v>
      </c>
      <c r="P190" s="15">
        <v>0.94810000000000005</v>
      </c>
      <c r="Q190" s="17">
        <f t="shared" si="7"/>
        <v>0.92589999999999995</v>
      </c>
      <c r="R190" s="46">
        <v>21</v>
      </c>
      <c r="S190" s="46">
        <v>3</v>
      </c>
    </row>
    <row r="191" spans="13:19">
      <c r="M191" s="10" t="str">
        <f t="shared" si="8"/>
        <v/>
      </c>
      <c r="N191" s="14">
        <v>45425</v>
      </c>
      <c r="O191" s="15">
        <v>0.93330000000000002</v>
      </c>
      <c r="P191" s="15">
        <v>0.94810000000000005</v>
      </c>
      <c r="Q191" s="17">
        <f t="shared" si="7"/>
        <v>0.93330000000000002</v>
      </c>
      <c r="R191" s="46">
        <v>19</v>
      </c>
      <c r="S191" s="46">
        <v>5</v>
      </c>
    </row>
    <row r="192" spans="13:19">
      <c r="M192" s="10" t="str">
        <f t="shared" si="8"/>
        <v/>
      </c>
      <c r="N192" s="14">
        <v>45432</v>
      </c>
      <c r="O192" s="15">
        <v>0.91849999999999998</v>
      </c>
      <c r="P192" s="15">
        <v>0.92589999999999995</v>
      </c>
      <c r="Q192" s="17">
        <f t="shared" si="7"/>
        <v>0.91849999999999998</v>
      </c>
      <c r="R192" s="46">
        <v>24</v>
      </c>
      <c r="S192" s="46">
        <v>5</v>
      </c>
    </row>
    <row r="193" spans="13:19">
      <c r="M193" s="10" t="str">
        <f t="shared" si="8"/>
        <v/>
      </c>
      <c r="N193" s="14">
        <v>45439</v>
      </c>
      <c r="O193" s="15">
        <v>0.91849999999999998</v>
      </c>
      <c r="P193" s="15">
        <v>0.93330000000000002</v>
      </c>
      <c r="Q193" s="17">
        <f t="shared" si="7"/>
        <v>0.91849999999999998</v>
      </c>
      <c r="R193" s="46">
        <v>23</v>
      </c>
      <c r="S193" s="46">
        <v>3</v>
      </c>
    </row>
    <row r="194" spans="13:19">
      <c r="M194" s="10" t="str">
        <f t="shared" si="8"/>
        <v/>
      </c>
      <c r="N194" s="14">
        <v>45446</v>
      </c>
      <c r="O194" s="15">
        <v>0.92589999999999995</v>
      </c>
      <c r="P194" s="15">
        <v>0.92589999999999995</v>
      </c>
      <c r="Q194" s="17">
        <f t="shared" si="7"/>
        <v>0.92589999999999995</v>
      </c>
      <c r="R194" s="46">
        <v>18</v>
      </c>
      <c r="S194" s="46">
        <v>4</v>
      </c>
    </row>
    <row r="195" spans="13:19">
      <c r="M195" s="10" t="str">
        <f t="shared" si="8"/>
        <v/>
      </c>
      <c r="N195" s="14">
        <v>45453</v>
      </c>
      <c r="O195" s="15">
        <v>0.91849999999999998</v>
      </c>
      <c r="P195" s="15">
        <v>0.93330000000000002</v>
      </c>
      <c r="Q195" s="17">
        <f t="shared" si="7"/>
        <v>0.91849999999999998</v>
      </c>
      <c r="R195" s="46">
        <v>19</v>
      </c>
      <c r="S195" s="46">
        <v>1</v>
      </c>
    </row>
    <row r="196" spans="13:19">
      <c r="M196" s="10" t="str">
        <f t="shared" si="8"/>
        <v/>
      </c>
      <c r="N196" s="14">
        <v>45460</v>
      </c>
      <c r="O196" s="15">
        <v>0.91110000000000002</v>
      </c>
      <c r="P196" s="15">
        <v>0.93330000000000002</v>
      </c>
      <c r="Q196" s="17">
        <f t="shared" si="7"/>
        <v>0.91110000000000002</v>
      </c>
      <c r="R196" s="46">
        <v>22</v>
      </c>
      <c r="S196" s="46">
        <v>4</v>
      </c>
    </row>
    <row r="197" spans="13:19">
      <c r="M197" s="10" t="str">
        <f t="shared" si="8"/>
        <v/>
      </c>
      <c r="N197" s="14">
        <v>45467</v>
      </c>
      <c r="O197" s="15">
        <v>0.91110000000000002</v>
      </c>
      <c r="P197" s="15">
        <v>0.94069999999999998</v>
      </c>
      <c r="Q197" s="17">
        <f t="shared" si="7"/>
        <v>0.91110000000000002</v>
      </c>
      <c r="R197" s="46">
        <v>22</v>
      </c>
      <c r="S197" s="46">
        <v>2</v>
      </c>
    </row>
    <row r="198" spans="13:19">
      <c r="M198" s="10" t="str">
        <f t="shared" si="8"/>
        <v/>
      </c>
      <c r="N198" s="14">
        <v>45474</v>
      </c>
      <c r="O198" s="15">
        <v>0.90369999999999995</v>
      </c>
      <c r="P198" s="15">
        <v>0.92589999999999995</v>
      </c>
      <c r="Q198" s="17">
        <f t="shared" si="7"/>
        <v>0.90369999999999995</v>
      </c>
      <c r="R198" s="46">
        <v>23</v>
      </c>
      <c r="S198" s="46">
        <v>9</v>
      </c>
    </row>
    <row r="199" spans="13:19">
      <c r="M199" s="10" t="str">
        <f t="shared" si="8"/>
        <v/>
      </c>
      <c r="N199" s="14">
        <v>45481</v>
      </c>
      <c r="O199" s="15">
        <v>0.86670000000000003</v>
      </c>
      <c r="P199" s="15">
        <v>0.94069999999999998</v>
      </c>
      <c r="Q199" s="17">
        <f t="shared" si="7"/>
        <v>0.86670000000000003</v>
      </c>
      <c r="R199" s="46">
        <v>24</v>
      </c>
      <c r="S199" s="46">
        <v>6</v>
      </c>
    </row>
    <row r="200" spans="13:19">
      <c r="M200" s="10" t="str">
        <f t="shared" si="8"/>
        <v/>
      </c>
      <c r="N200" s="14">
        <v>45488</v>
      </c>
      <c r="O200" s="15">
        <v>0.85929999999999995</v>
      </c>
      <c r="P200" s="15">
        <v>0.93330000000000002</v>
      </c>
      <c r="Q200" s="17">
        <f t="shared" si="7"/>
        <v>0.85929999999999995</v>
      </c>
      <c r="R200" s="46">
        <v>22</v>
      </c>
      <c r="S200" s="46">
        <v>4</v>
      </c>
    </row>
    <row r="201" spans="13:19">
      <c r="M201" s="10" t="str">
        <f t="shared" si="8"/>
        <v/>
      </c>
      <c r="N201" s="14">
        <v>45495</v>
      </c>
      <c r="O201" s="15">
        <v>0.88890000000000002</v>
      </c>
      <c r="P201" s="15">
        <v>0.93330000000000002</v>
      </c>
      <c r="Q201" s="17">
        <f t="shared" si="7"/>
        <v>0.88890000000000002</v>
      </c>
      <c r="R201" s="46">
        <v>22</v>
      </c>
      <c r="S201" s="46">
        <v>2</v>
      </c>
    </row>
    <row r="202" spans="13:19">
      <c r="M202" s="10" t="str">
        <f t="shared" si="8"/>
        <v/>
      </c>
      <c r="N202" s="14">
        <v>45502</v>
      </c>
      <c r="O202" s="15">
        <v>0.88890000000000002</v>
      </c>
      <c r="P202" s="15">
        <v>0.94069999999999998</v>
      </c>
      <c r="Q202" s="17">
        <f t="shared" si="7"/>
        <v>0.88890000000000002</v>
      </c>
      <c r="R202" s="46">
        <v>19</v>
      </c>
      <c r="S202" s="46">
        <v>2</v>
      </c>
    </row>
    <row r="203" spans="13:19">
      <c r="M203" s="10" t="str">
        <f t="shared" si="8"/>
        <v/>
      </c>
      <c r="N203" s="14">
        <v>45509</v>
      </c>
      <c r="O203" s="15">
        <v>0.91849999999999998</v>
      </c>
      <c r="P203" s="15">
        <v>0.94810000000000005</v>
      </c>
      <c r="Q203" s="17">
        <f t="shared" si="7"/>
        <v>0.91849999999999998</v>
      </c>
      <c r="R203" s="46">
        <v>19</v>
      </c>
      <c r="S203" s="46">
        <v>3</v>
      </c>
    </row>
    <row r="204" spans="13:19">
      <c r="M204" s="10" t="str">
        <f t="shared" si="8"/>
        <v/>
      </c>
      <c r="N204" s="14">
        <v>45516</v>
      </c>
      <c r="O204" s="15">
        <v>0.93330000000000002</v>
      </c>
      <c r="P204" s="15">
        <v>0.9556</v>
      </c>
      <c r="Q204" s="17">
        <f t="shared" si="7"/>
        <v>0.93330000000000002</v>
      </c>
      <c r="R204" s="46">
        <v>18</v>
      </c>
      <c r="S204" s="46">
        <v>7</v>
      </c>
    </row>
    <row r="205" spans="13:19">
      <c r="M205" s="10" t="str">
        <f t="shared" si="8"/>
        <v/>
      </c>
      <c r="N205" s="14">
        <v>45523</v>
      </c>
      <c r="O205" s="15">
        <v>0.93330000000000002</v>
      </c>
      <c r="P205" s="15">
        <v>0.94810000000000005</v>
      </c>
      <c r="Q205" s="17">
        <f t="shared" si="7"/>
        <v>0.93330000000000002</v>
      </c>
      <c r="R205" s="46">
        <v>22</v>
      </c>
      <c r="S205" s="46">
        <v>4</v>
      </c>
    </row>
    <row r="206" spans="13:19">
      <c r="M206" s="10" t="str">
        <f t="shared" si="8"/>
        <v/>
      </c>
      <c r="N206" s="14">
        <v>45530</v>
      </c>
      <c r="O206" s="15">
        <v>0.91849999999999998</v>
      </c>
      <c r="P206" s="15">
        <v>0.94069999999999998</v>
      </c>
      <c r="Q206" s="17">
        <f t="shared" si="7"/>
        <v>0.91849999999999998</v>
      </c>
      <c r="R206" s="46">
        <v>20</v>
      </c>
      <c r="S206" s="46">
        <v>1</v>
      </c>
    </row>
    <row r="207" spans="13:19">
      <c r="M207" s="10" t="str">
        <f t="shared" si="8"/>
        <v/>
      </c>
      <c r="N207" s="14">
        <v>45537</v>
      </c>
      <c r="O207" s="15">
        <v>0.93330000000000002</v>
      </c>
      <c r="P207" s="15">
        <v>0.94069999999999998</v>
      </c>
      <c r="Q207" s="17">
        <f t="shared" si="7"/>
        <v>0.93330000000000002</v>
      </c>
      <c r="R207" s="46">
        <v>21</v>
      </c>
      <c r="S207" s="46">
        <v>1</v>
      </c>
    </row>
    <row r="208" spans="13:19">
      <c r="M208" s="10" t="str">
        <f t="shared" si="8"/>
        <v/>
      </c>
      <c r="N208" s="14">
        <v>45544</v>
      </c>
      <c r="O208" s="15">
        <v>0.90369999999999995</v>
      </c>
      <c r="P208" s="15">
        <v>0.91849999999999998</v>
      </c>
      <c r="Q208" s="17">
        <f t="shared" si="7"/>
        <v>0.90369999999999995</v>
      </c>
      <c r="R208" s="46">
        <v>21</v>
      </c>
      <c r="S208" s="46">
        <v>4</v>
      </c>
    </row>
    <row r="209" spans="13:19">
      <c r="M209" s="10" t="str">
        <f t="shared" si="8"/>
        <v/>
      </c>
      <c r="N209" s="14">
        <v>45551</v>
      </c>
      <c r="O209" s="15">
        <v>0.88890000000000002</v>
      </c>
      <c r="P209" s="15">
        <v>0.91110000000000002</v>
      </c>
      <c r="Q209" s="17">
        <f t="shared" si="7"/>
        <v>0.88890000000000002</v>
      </c>
      <c r="R209" s="46">
        <v>20</v>
      </c>
      <c r="S209" s="46">
        <v>4</v>
      </c>
    </row>
    <row r="210" spans="13:19">
      <c r="M210" s="10" t="str">
        <f t="shared" si="8"/>
        <v/>
      </c>
      <c r="N210" s="14">
        <v>45558</v>
      </c>
      <c r="O210" s="15">
        <v>0.87409999999999999</v>
      </c>
      <c r="P210" s="15">
        <v>0.88149999999999995</v>
      </c>
      <c r="Q210" s="17">
        <f t="shared" si="7"/>
        <v>0.87409999999999999</v>
      </c>
      <c r="R210" s="46">
        <v>19</v>
      </c>
      <c r="S210" s="46">
        <v>4</v>
      </c>
    </row>
    <row r="211" spans="13:19">
      <c r="M211" s="10" t="str">
        <f t="shared" si="8"/>
        <v/>
      </c>
      <c r="N211" s="14">
        <v>45565</v>
      </c>
      <c r="O211" s="15">
        <v>0.87409999999999999</v>
      </c>
      <c r="P211" s="15">
        <v>0.88890000000000002</v>
      </c>
      <c r="Q211" s="17">
        <f t="shared" si="7"/>
        <v>0.87409999999999999</v>
      </c>
      <c r="R211" s="46">
        <v>19</v>
      </c>
      <c r="S211" s="46">
        <v>4</v>
      </c>
    </row>
    <row r="212" spans="13:19">
      <c r="M212" s="10" t="str">
        <f t="shared" si="8"/>
        <v/>
      </c>
      <c r="N212" s="14">
        <v>45572</v>
      </c>
      <c r="O212" s="15">
        <v>0.86670000000000003</v>
      </c>
      <c r="P212" s="15">
        <v>0.90369999999999995</v>
      </c>
      <c r="Q212" s="17">
        <f t="shared" si="7"/>
        <v>0.86670000000000003</v>
      </c>
      <c r="R212" s="46">
        <v>17</v>
      </c>
      <c r="S212" s="46">
        <v>3</v>
      </c>
    </row>
    <row r="213" spans="13:19">
      <c r="M213" s="10" t="str">
        <f t="shared" si="8"/>
        <v/>
      </c>
      <c r="N213" s="14">
        <v>45579</v>
      </c>
      <c r="O213" s="15">
        <v>0.87409999999999999</v>
      </c>
      <c r="P213" s="15">
        <v>0.9778</v>
      </c>
      <c r="Q213" s="17">
        <f t="shared" si="7"/>
        <v>0.87409999999999999</v>
      </c>
      <c r="R213" s="46">
        <v>14</v>
      </c>
      <c r="S213" s="46">
        <v>6</v>
      </c>
    </row>
    <row r="214" spans="13:19">
      <c r="M214" s="10" t="str">
        <f t="shared" si="8"/>
        <v/>
      </c>
      <c r="N214" s="14">
        <v>45586</v>
      </c>
      <c r="O214" s="15">
        <v>0.89629999999999999</v>
      </c>
      <c r="P214" s="15">
        <v>0.9778</v>
      </c>
      <c r="Q214" s="17">
        <f t="shared" si="7"/>
        <v>0.89629999999999999</v>
      </c>
      <c r="R214" s="46">
        <v>17</v>
      </c>
      <c r="S214" s="46">
        <v>6</v>
      </c>
    </row>
    <row r="215" spans="13:19">
      <c r="M215" s="10" t="str">
        <f t="shared" si="8"/>
        <v/>
      </c>
      <c r="N215" s="14">
        <v>45593</v>
      </c>
      <c r="O215" s="15">
        <v>0.89629999999999999</v>
      </c>
      <c r="P215" s="15">
        <v>0.9778</v>
      </c>
      <c r="Q215" s="17">
        <f t="shared" si="7"/>
        <v>0.89629999999999999</v>
      </c>
      <c r="R215" s="46">
        <v>13</v>
      </c>
      <c r="S215" s="46">
        <v>6</v>
      </c>
    </row>
    <row r="216" spans="13:19">
      <c r="M216" s="10" t="str">
        <f t="shared" si="8"/>
        <v/>
      </c>
      <c r="N216" s="14">
        <v>45600</v>
      </c>
      <c r="O216" s="15">
        <v>0.93330000000000002</v>
      </c>
      <c r="P216" s="15">
        <v>1</v>
      </c>
      <c r="Q216" s="17">
        <f t="shared" si="7"/>
        <v>0.93330000000000002</v>
      </c>
      <c r="R216" s="46">
        <v>12</v>
      </c>
      <c r="S216" s="46">
        <v>4</v>
      </c>
    </row>
    <row r="217" spans="13:19">
      <c r="M217" s="10" t="str">
        <f t="shared" si="8"/>
        <v/>
      </c>
      <c r="N217" s="14">
        <v>45607</v>
      </c>
      <c r="O217" s="15">
        <v>0.9556</v>
      </c>
      <c r="P217" s="15">
        <v>1</v>
      </c>
      <c r="Q217" s="17">
        <f t="shared" si="7"/>
        <v>0.9556</v>
      </c>
      <c r="R217" s="46">
        <v>11</v>
      </c>
      <c r="S217" s="46">
        <v>3</v>
      </c>
    </row>
    <row r="218" spans="13:19">
      <c r="M218" s="10" t="str">
        <f t="shared" si="8"/>
        <v/>
      </c>
      <c r="N218" s="14">
        <v>45614</v>
      </c>
      <c r="O218" s="15">
        <v>0.9556</v>
      </c>
      <c r="P218" s="15">
        <v>0.99260000000000004</v>
      </c>
      <c r="Q218" s="17">
        <f t="shared" si="7"/>
        <v>0.9556</v>
      </c>
      <c r="R218" s="46">
        <v>19</v>
      </c>
      <c r="S218" s="46">
        <v>2</v>
      </c>
    </row>
    <row r="219" spans="13:19">
      <c r="M219" s="10" t="str">
        <f t="shared" si="8"/>
        <v/>
      </c>
      <c r="N219" s="14">
        <v>45621</v>
      </c>
      <c r="O219" s="15">
        <v>0.9556</v>
      </c>
      <c r="P219" s="15">
        <v>0.99260000000000004</v>
      </c>
      <c r="Q219" s="17">
        <f t="shared" si="7"/>
        <v>0.9556</v>
      </c>
      <c r="R219" s="46">
        <v>15</v>
      </c>
      <c r="S219" s="46">
        <v>3</v>
      </c>
    </row>
    <row r="220" spans="13:19">
      <c r="M220" s="10" t="str">
        <f t="shared" si="8"/>
        <v/>
      </c>
      <c r="N220" s="14">
        <v>45628</v>
      </c>
      <c r="O220" s="15">
        <v>0.9556</v>
      </c>
      <c r="P220" s="15">
        <v>0.99260000000000004</v>
      </c>
      <c r="Q220" s="17">
        <f t="shared" si="7"/>
        <v>0.9556</v>
      </c>
      <c r="R220" s="46">
        <v>11</v>
      </c>
      <c r="S220" s="46">
        <v>3</v>
      </c>
    </row>
    <row r="221" spans="13:19">
      <c r="M221" s="10" t="str">
        <f t="shared" si="8"/>
        <v/>
      </c>
      <c r="N221" s="14">
        <v>45635</v>
      </c>
      <c r="O221" s="15">
        <v>0.9556</v>
      </c>
      <c r="P221" s="15">
        <v>0.9778</v>
      </c>
      <c r="Q221" s="17">
        <f t="shared" si="7"/>
        <v>0.9556</v>
      </c>
      <c r="R221" s="46">
        <v>13</v>
      </c>
      <c r="S221" s="46">
        <v>6</v>
      </c>
    </row>
    <row r="222" spans="13:19">
      <c r="M222" s="10" t="str">
        <f t="shared" si="8"/>
        <v/>
      </c>
      <c r="N222" s="14">
        <v>45642</v>
      </c>
      <c r="O222" s="15">
        <v>0.9556</v>
      </c>
      <c r="P222" s="15">
        <v>0.98519999999999996</v>
      </c>
      <c r="Q222" s="17">
        <f t="shared" si="7"/>
        <v>0.9556</v>
      </c>
      <c r="R222" s="46">
        <v>12</v>
      </c>
      <c r="S222" s="46">
        <v>5</v>
      </c>
    </row>
    <row r="223" spans="13:19">
      <c r="M223" s="10" t="str">
        <f t="shared" si="8"/>
        <v/>
      </c>
      <c r="N223" s="14">
        <v>45649</v>
      </c>
      <c r="O223" s="15">
        <v>0.9778</v>
      </c>
      <c r="P223" s="15">
        <v>0.98519999999999996</v>
      </c>
      <c r="Q223" s="17">
        <f t="shared" si="7"/>
        <v>0.9778</v>
      </c>
      <c r="R223" s="46">
        <v>16</v>
      </c>
      <c r="S223" s="46">
        <v>5</v>
      </c>
    </row>
    <row r="224" spans="13:19">
      <c r="M224" s="10" t="str">
        <f t="shared" si="8"/>
        <v/>
      </c>
      <c r="N224" s="14">
        <v>45656</v>
      </c>
      <c r="O224" s="15">
        <v>0.97040000000000004</v>
      </c>
      <c r="P224" s="15">
        <v>0.98519999999999996</v>
      </c>
      <c r="Q224" s="17">
        <f t="shared" si="7"/>
        <v>0.97040000000000004</v>
      </c>
      <c r="R224" s="46">
        <v>14</v>
      </c>
      <c r="S224" s="46">
        <v>12</v>
      </c>
    </row>
    <row r="225" spans="13:19">
      <c r="M225" s="10" t="str">
        <f t="shared" si="8"/>
        <v/>
      </c>
      <c r="N225" s="14">
        <v>45663</v>
      </c>
      <c r="O225" s="15">
        <v>0.97040000000000004</v>
      </c>
      <c r="P225" s="15">
        <v>0.98519999999999996</v>
      </c>
      <c r="Q225" s="17">
        <f t="shared" si="7"/>
        <v>0.97040000000000004</v>
      </c>
      <c r="R225" s="46">
        <v>12</v>
      </c>
      <c r="S225" s="46">
        <v>11</v>
      </c>
    </row>
    <row r="226" spans="13:19">
      <c r="M226" s="10" t="str">
        <f t="shared" si="8"/>
        <v/>
      </c>
      <c r="N226" s="14">
        <v>45670</v>
      </c>
      <c r="O226" s="15">
        <v>0.97040000000000004</v>
      </c>
      <c r="P226" s="15">
        <v>1</v>
      </c>
      <c r="Q226" s="17">
        <f t="shared" si="7"/>
        <v>0.97040000000000004</v>
      </c>
      <c r="R226" s="46">
        <v>15</v>
      </c>
      <c r="S226" s="46">
        <v>4</v>
      </c>
    </row>
    <row r="227" spans="13:19">
      <c r="M227" s="10" t="str">
        <f t="shared" si="8"/>
        <v/>
      </c>
      <c r="N227" s="14">
        <v>45677</v>
      </c>
      <c r="O227" s="15">
        <v>0.9778</v>
      </c>
      <c r="P227" s="15">
        <v>1</v>
      </c>
      <c r="Q227" s="17">
        <f t="shared" si="7"/>
        <v>0.9778</v>
      </c>
      <c r="R227" s="46">
        <v>12</v>
      </c>
      <c r="S227" s="46">
        <v>7</v>
      </c>
    </row>
    <row r="228" spans="13:19">
      <c r="M228" s="10" t="str">
        <f t="shared" si="8"/>
        <v/>
      </c>
      <c r="N228" s="14">
        <v>45684</v>
      </c>
      <c r="O228" s="15">
        <v>0.9778</v>
      </c>
      <c r="P228" s="15">
        <v>1</v>
      </c>
      <c r="Q228" s="17">
        <f t="shared" si="7"/>
        <v>0.9778</v>
      </c>
      <c r="R228" s="46">
        <v>11</v>
      </c>
      <c r="S228" s="46">
        <v>10</v>
      </c>
    </row>
    <row r="229" spans="13:19">
      <c r="M229" s="10" t="str">
        <f t="shared" si="8"/>
        <v/>
      </c>
      <c r="N229" s="14">
        <v>45691</v>
      </c>
      <c r="O229" s="15">
        <v>0.98519999999999996</v>
      </c>
      <c r="P229" s="15">
        <v>1</v>
      </c>
      <c r="Q229" s="17">
        <f t="shared" si="7"/>
        <v>0.98519999999999996</v>
      </c>
      <c r="R229" s="46">
        <v>11</v>
      </c>
      <c r="S229" s="46">
        <v>3</v>
      </c>
    </row>
    <row r="230" spans="13:19">
      <c r="M230" s="10" t="str">
        <f t="shared" si="8"/>
        <v/>
      </c>
      <c r="N230" s="14">
        <v>45698</v>
      </c>
      <c r="O230" s="15">
        <v>0.96299999999999997</v>
      </c>
      <c r="P230" s="15">
        <v>0.9778</v>
      </c>
      <c r="Q230" s="17">
        <f t="shared" si="7"/>
        <v>0.96299999999999997</v>
      </c>
      <c r="R230" s="46">
        <v>14</v>
      </c>
      <c r="S230" s="46">
        <v>1</v>
      </c>
    </row>
    <row r="231" spans="13:19">
      <c r="M231" s="10" t="str">
        <f t="shared" si="8"/>
        <v/>
      </c>
      <c r="N231" s="14">
        <v>45705</v>
      </c>
      <c r="O231" s="15">
        <v>0.94810000000000005</v>
      </c>
      <c r="P231" s="15">
        <v>0.97040000000000004</v>
      </c>
      <c r="Q231" s="17">
        <f t="shared" si="7"/>
        <v>0.94810000000000005</v>
      </c>
      <c r="R231" s="46">
        <v>12</v>
      </c>
      <c r="S231" s="46">
        <v>7</v>
      </c>
    </row>
    <row r="232" spans="13:19">
      <c r="M232" s="10" t="str">
        <f t="shared" si="8"/>
        <v/>
      </c>
      <c r="N232" s="14">
        <v>45712</v>
      </c>
      <c r="O232" s="15">
        <v>0.94069999999999998</v>
      </c>
      <c r="P232" s="15">
        <v>0.97770000000000001</v>
      </c>
      <c r="Q232" s="17">
        <f t="shared" si="7"/>
        <v>0.94069999999999998</v>
      </c>
      <c r="R232" s="46">
        <v>9</v>
      </c>
      <c r="S232" s="46">
        <v>0</v>
      </c>
    </row>
    <row r="233" spans="13:19">
      <c r="M233" s="10" t="str">
        <f t="shared" si="8"/>
        <v/>
      </c>
      <c r="N233" s="14">
        <v>45719</v>
      </c>
      <c r="O233" s="15">
        <v>0.94069999999999998</v>
      </c>
      <c r="P233" s="15">
        <v>0.97040000000000004</v>
      </c>
      <c r="Q233" s="17">
        <f t="shared" si="7"/>
        <v>0.94069999999999998</v>
      </c>
      <c r="R233" s="46">
        <v>6</v>
      </c>
      <c r="S233" s="46">
        <v>10</v>
      </c>
    </row>
    <row r="234" spans="13:19">
      <c r="M234" s="10" t="str">
        <f t="shared" si="8"/>
        <v/>
      </c>
      <c r="N234" s="14">
        <v>45726</v>
      </c>
      <c r="O234" s="15">
        <v>0.94810000000000005</v>
      </c>
      <c r="P234" s="15">
        <v>0.97040000000000004</v>
      </c>
      <c r="Q234" s="17">
        <f t="shared" si="7"/>
        <v>0.94810000000000005</v>
      </c>
      <c r="R234" s="46">
        <v>6</v>
      </c>
      <c r="S234" s="46">
        <v>3</v>
      </c>
    </row>
    <row r="235" spans="13:19">
      <c r="M235" s="10" t="str">
        <f t="shared" si="8"/>
        <v/>
      </c>
      <c r="N235" s="14">
        <v>45733</v>
      </c>
      <c r="O235" s="15">
        <v>0.9556</v>
      </c>
      <c r="P235" s="15">
        <v>0.97040000000000004</v>
      </c>
      <c r="Q235" s="17">
        <f t="shared" si="7"/>
        <v>0.9556</v>
      </c>
      <c r="R235" s="46">
        <v>9</v>
      </c>
      <c r="S235" s="46">
        <v>1</v>
      </c>
    </row>
    <row r="236" spans="13:19">
      <c r="M236" s="10" t="str">
        <f t="shared" si="8"/>
        <v/>
      </c>
      <c r="N236" s="14">
        <v>45740</v>
      </c>
      <c r="O236" s="15">
        <v>0.9556</v>
      </c>
      <c r="P236" s="15">
        <v>0.97040000000000004</v>
      </c>
      <c r="Q236" s="17">
        <f t="shared" si="7"/>
        <v>0.9556</v>
      </c>
      <c r="R236" s="46">
        <v>4</v>
      </c>
      <c r="S236" s="46">
        <v>2</v>
      </c>
    </row>
    <row r="237" spans="13:19">
      <c r="M237" s="10" t="str">
        <f t="shared" si="8"/>
        <v/>
      </c>
      <c r="N237" s="14">
        <v>45747</v>
      </c>
      <c r="O237" s="15">
        <v>0.9556</v>
      </c>
      <c r="P237" s="15">
        <v>0.9778</v>
      </c>
      <c r="Q237" s="17">
        <f t="shared" ref="Q237:Q250" si="9">IF(N237="","",IF(O237="",((O236*$B$3)+$G$19-$I$19)/$B$3,O237))</f>
        <v>0.9556</v>
      </c>
      <c r="R237" s="46">
        <v>4</v>
      </c>
      <c r="S237" s="46">
        <v>8</v>
      </c>
    </row>
    <row r="238" spans="13:19">
      <c r="M238" s="10" t="str">
        <f t="shared" si="8"/>
        <v/>
      </c>
      <c r="N238" s="14">
        <v>45754</v>
      </c>
      <c r="O238" s="15">
        <v>0.96299999999999997</v>
      </c>
      <c r="P238" s="15">
        <v>0.9778</v>
      </c>
      <c r="Q238" s="17">
        <f t="shared" si="9"/>
        <v>0.96299999999999997</v>
      </c>
      <c r="R238" s="46">
        <v>2</v>
      </c>
      <c r="S238" s="46">
        <v>9</v>
      </c>
    </row>
    <row r="239" spans="13:19">
      <c r="M239" s="10" t="str">
        <f t="shared" si="8"/>
        <v/>
      </c>
      <c r="N239" s="14">
        <v>45761</v>
      </c>
      <c r="O239" s="15">
        <v>0.96299999999999997</v>
      </c>
      <c r="P239" s="15">
        <v>0.99260000000000004</v>
      </c>
      <c r="Q239" s="17">
        <f t="shared" si="9"/>
        <v>0.96299999999999997</v>
      </c>
      <c r="R239" s="46">
        <v>6</v>
      </c>
      <c r="S239" s="46">
        <v>0</v>
      </c>
    </row>
    <row r="240" spans="13:19">
      <c r="M240" s="10" t="str">
        <f t="shared" si="8"/>
        <v/>
      </c>
      <c r="N240" s="14">
        <v>45768</v>
      </c>
      <c r="O240" s="15">
        <v>0.96299999999999997</v>
      </c>
      <c r="P240" s="15">
        <v>0.99260000000000004</v>
      </c>
      <c r="Q240" s="17">
        <f t="shared" si="9"/>
        <v>0.96299999999999997</v>
      </c>
      <c r="R240" s="46">
        <v>8</v>
      </c>
      <c r="S240" s="46">
        <v>7</v>
      </c>
    </row>
    <row r="241" spans="13:19">
      <c r="M241" s="10" t="str">
        <f t="shared" si="8"/>
        <v/>
      </c>
      <c r="N241" s="14">
        <v>45775</v>
      </c>
      <c r="O241" s="15">
        <v>0.96299999999999997</v>
      </c>
      <c r="P241" s="15">
        <v>0.98519999999999996</v>
      </c>
      <c r="Q241" s="17">
        <f t="shared" si="9"/>
        <v>0.96299999999999997</v>
      </c>
      <c r="R241" s="46">
        <v>5</v>
      </c>
      <c r="S241" s="46">
        <v>5</v>
      </c>
    </row>
    <row r="242" spans="13:19">
      <c r="M242" s="10" t="str">
        <f t="shared" si="8"/>
        <v/>
      </c>
      <c r="N242" s="14">
        <v>45782</v>
      </c>
      <c r="O242" s="15">
        <v>0.9778</v>
      </c>
      <c r="P242" s="15">
        <v>0.9778</v>
      </c>
      <c r="Q242" s="17">
        <f t="shared" si="9"/>
        <v>0.9778</v>
      </c>
      <c r="R242" s="46">
        <v>6</v>
      </c>
      <c r="S242" s="46">
        <v>6</v>
      </c>
    </row>
    <row r="243" spans="13:19">
      <c r="M243" s="10" t="str">
        <f t="shared" si="8"/>
        <v/>
      </c>
      <c r="N243" s="14">
        <v>45789</v>
      </c>
      <c r="O243" s="15">
        <v>0.9778</v>
      </c>
      <c r="P243" s="15">
        <v>0.98519999999999996</v>
      </c>
      <c r="Q243" s="17">
        <f t="shared" si="9"/>
        <v>0.9778</v>
      </c>
      <c r="R243" s="46">
        <v>8</v>
      </c>
      <c r="S243" s="46">
        <v>4</v>
      </c>
    </row>
    <row r="244" spans="13:19">
      <c r="M244" s="10" t="str">
        <f t="shared" si="8"/>
        <v/>
      </c>
      <c r="N244" s="14">
        <v>45796</v>
      </c>
      <c r="O244" s="15">
        <v>0.97040000000000004</v>
      </c>
      <c r="P244" s="15">
        <v>0.98519999999999996</v>
      </c>
      <c r="Q244" s="17">
        <f t="shared" si="9"/>
        <v>0.97040000000000004</v>
      </c>
      <c r="R244" s="46">
        <v>14</v>
      </c>
      <c r="S244" s="46">
        <v>4</v>
      </c>
    </row>
    <row r="245" spans="13:19">
      <c r="M245" s="10" t="str">
        <f t="shared" si="8"/>
        <v/>
      </c>
      <c r="N245" s="14">
        <v>45803</v>
      </c>
      <c r="O245" s="15">
        <v>0.9778</v>
      </c>
      <c r="P245" s="15">
        <v>0.99260000000000004</v>
      </c>
      <c r="Q245" s="17">
        <f t="shared" si="9"/>
        <v>0.9778</v>
      </c>
      <c r="R245" s="46">
        <v>16</v>
      </c>
      <c r="S245" s="46">
        <v>5</v>
      </c>
    </row>
    <row r="246" spans="13:19">
      <c r="M246" s="10" t="str">
        <f t="shared" si="8"/>
        <v/>
      </c>
      <c r="N246" s="14">
        <v>45810</v>
      </c>
      <c r="O246" s="15">
        <v>0.9778</v>
      </c>
      <c r="P246" s="15">
        <v>0.99260000000000004</v>
      </c>
      <c r="Q246" s="17">
        <f t="shared" si="9"/>
        <v>0.9778</v>
      </c>
      <c r="R246" s="46">
        <v>13</v>
      </c>
      <c r="S246" s="46">
        <v>5</v>
      </c>
    </row>
    <row r="247" spans="13:19">
      <c r="M247" s="10" t="str">
        <f t="shared" si="8"/>
        <v/>
      </c>
      <c r="N247" s="14">
        <v>45817</v>
      </c>
      <c r="O247" s="15">
        <v>0.97040000000000004</v>
      </c>
      <c r="P247" s="15">
        <v>0.98519999999999996</v>
      </c>
      <c r="Q247" s="17">
        <f t="shared" si="9"/>
        <v>0.97040000000000004</v>
      </c>
      <c r="R247" s="46">
        <v>12</v>
      </c>
      <c r="S247" s="46">
        <v>11</v>
      </c>
    </row>
    <row r="248" spans="13:19">
      <c r="M248" s="10" t="str">
        <f t="shared" si="8"/>
        <v/>
      </c>
      <c r="N248" s="14">
        <v>45824</v>
      </c>
      <c r="O248" s="15">
        <v>0.96299999999999997</v>
      </c>
      <c r="P248" s="15">
        <v>0.9778</v>
      </c>
      <c r="Q248" s="17">
        <f t="shared" si="9"/>
        <v>0.96299999999999997</v>
      </c>
      <c r="R248" s="46">
        <v>17</v>
      </c>
      <c r="S248" s="46">
        <v>8</v>
      </c>
    </row>
    <row r="249" spans="13:19">
      <c r="M249" s="10" t="str">
        <f t="shared" ref="M249:M312" si="10">IF(L251=0,"",INT(L251))</f>
        <v/>
      </c>
      <c r="N249" s="14">
        <v>45831</v>
      </c>
      <c r="O249" s="15">
        <v>0.96299999999999997</v>
      </c>
      <c r="P249" s="15">
        <v>0.9778</v>
      </c>
      <c r="Q249" s="17">
        <f t="shared" si="9"/>
        <v>0.96299999999999997</v>
      </c>
      <c r="R249" s="46">
        <v>12</v>
      </c>
      <c r="S249" s="46">
        <v>2</v>
      </c>
    </row>
    <row r="250" spans="13:19">
      <c r="M250" s="10" t="str">
        <f t="shared" si="10"/>
        <v/>
      </c>
      <c r="N250" s="14">
        <v>45838</v>
      </c>
      <c r="O250" s="15">
        <v>0.97040000000000004</v>
      </c>
      <c r="P250" s="15">
        <v>0.9778</v>
      </c>
      <c r="Q250" s="17">
        <f t="shared" si="9"/>
        <v>0.97040000000000004</v>
      </c>
      <c r="R250" s="46">
        <v>14</v>
      </c>
      <c r="S250" s="46">
        <v>3</v>
      </c>
    </row>
    <row r="251" spans="13:19">
      <c r="M251" s="10" t="str">
        <f t="shared" si="10"/>
        <v/>
      </c>
      <c r="N251" s="14">
        <v>45845</v>
      </c>
      <c r="O251" s="15">
        <v>0.9556</v>
      </c>
      <c r="P251" s="15">
        <v>0.96299999999999997</v>
      </c>
      <c r="Q251" s="17">
        <f t="shared" ref="Q251:Q300" si="11">IF(N251="","",IF(O251="",((O250*$B$3)+$G$19-$I$19)/$B$3,O251))</f>
        <v>0.9556</v>
      </c>
      <c r="R251" s="46">
        <v>16</v>
      </c>
      <c r="S251" s="46">
        <v>6</v>
      </c>
    </row>
    <row r="252" spans="13:19">
      <c r="M252" s="10" t="str">
        <f t="shared" si="10"/>
        <v/>
      </c>
      <c r="N252" s="14">
        <v>45852</v>
      </c>
      <c r="O252" s="15">
        <v>0.94810000000000005</v>
      </c>
      <c r="P252" s="15">
        <v>0.96299999999999997</v>
      </c>
      <c r="Q252" s="17">
        <f t="shared" si="11"/>
        <v>0.94810000000000005</v>
      </c>
      <c r="R252" s="46">
        <v>24</v>
      </c>
      <c r="S252" s="46">
        <v>5</v>
      </c>
    </row>
    <row r="253" spans="13:19">
      <c r="M253" s="10" t="str">
        <f t="shared" si="10"/>
        <v/>
      </c>
      <c r="N253" s="14">
        <v>45859</v>
      </c>
      <c r="O253" s="15">
        <v>0.93330000000000002</v>
      </c>
      <c r="P253" s="15">
        <v>0.9556</v>
      </c>
      <c r="Q253" s="17">
        <f t="shared" si="11"/>
        <v>0.93330000000000002</v>
      </c>
      <c r="R253" s="46">
        <v>23</v>
      </c>
      <c r="S253" s="46">
        <v>4</v>
      </c>
    </row>
    <row r="254" spans="13:19">
      <c r="M254" s="10" t="str">
        <f t="shared" si="10"/>
        <v/>
      </c>
      <c r="N254" s="14">
        <v>45866</v>
      </c>
      <c r="O254" s="15">
        <v>0.94069999999999998</v>
      </c>
      <c r="P254" s="15">
        <v>0.94810000000000005</v>
      </c>
      <c r="Q254" s="17">
        <f t="shared" si="11"/>
        <v>0.94069999999999998</v>
      </c>
      <c r="R254" s="46">
        <v>22</v>
      </c>
      <c r="S254" s="46">
        <v>2</v>
      </c>
    </row>
    <row r="255" spans="13:19">
      <c r="M255" s="10" t="str">
        <f t="shared" si="10"/>
        <v/>
      </c>
      <c r="N255" s="14">
        <v>45873</v>
      </c>
      <c r="O255" s="15">
        <v>0.94069999999999998</v>
      </c>
      <c r="P255" s="15">
        <v>0.94810000000000005</v>
      </c>
      <c r="Q255" s="17">
        <f t="shared" si="11"/>
        <v>0.94069999999999998</v>
      </c>
      <c r="R255" s="46">
        <v>20</v>
      </c>
      <c r="S255" s="46">
        <v>4</v>
      </c>
    </row>
    <row r="256" spans="13:19">
      <c r="M256" s="10" t="str">
        <f t="shared" si="10"/>
        <v/>
      </c>
      <c r="N256" s="14">
        <v>45880</v>
      </c>
      <c r="O256" s="15">
        <v>0.93330000000000002</v>
      </c>
      <c r="P256" s="15">
        <v>0.94069999999999998</v>
      </c>
      <c r="Q256" s="17">
        <f t="shared" si="11"/>
        <v>0.93330000000000002</v>
      </c>
      <c r="R256" s="46">
        <v>18</v>
      </c>
      <c r="S256" s="46">
        <v>5</v>
      </c>
    </row>
    <row r="257" spans="13:19">
      <c r="M257" s="10" t="str">
        <f t="shared" si="10"/>
        <v/>
      </c>
      <c r="N257" s="14">
        <v>45911</v>
      </c>
      <c r="O257" s="15"/>
      <c r="P257" s="15"/>
      <c r="Q257" s="17">
        <f t="shared" si="11"/>
        <v>0.90367037037037046</v>
      </c>
      <c r="R257" s="46"/>
      <c r="S257" s="46"/>
    </row>
    <row r="258" spans="13:19">
      <c r="M258" s="10" t="str">
        <f t="shared" si="10"/>
        <v/>
      </c>
      <c r="N258" s="14"/>
      <c r="O258" s="15"/>
      <c r="P258" s="15"/>
      <c r="Q258" s="17" t="str">
        <f t="shared" si="11"/>
        <v/>
      </c>
      <c r="R258" s="46"/>
      <c r="S258" s="46"/>
    </row>
    <row r="259" spans="13:19">
      <c r="M259" s="10" t="str">
        <f t="shared" si="10"/>
        <v/>
      </c>
      <c r="N259" s="14"/>
      <c r="O259" s="15"/>
      <c r="P259" s="15"/>
      <c r="Q259" s="17" t="str">
        <f t="shared" si="11"/>
        <v/>
      </c>
      <c r="R259" s="46"/>
      <c r="S259" s="46"/>
    </row>
    <row r="260" spans="13:19">
      <c r="M260" s="10" t="str">
        <f t="shared" si="10"/>
        <v/>
      </c>
      <c r="N260" s="14"/>
      <c r="O260" s="15"/>
      <c r="P260" s="15"/>
      <c r="Q260" s="17" t="str">
        <f t="shared" si="11"/>
        <v/>
      </c>
      <c r="R260" s="46"/>
      <c r="S260" s="46"/>
    </row>
    <row r="261" spans="13:19">
      <c r="M261" s="10" t="str">
        <f t="shared" si="10"/>
        <v/>
      </c>
      <c r="N261" s="14"/>
      <c r="O261" s="15"/>
      <c r="P261" s="15"/>
      <c r="Q261" s="17" t="str">
        <f t="shared" si="11"/>
        <v/>
      </c>
      <c r="R261" s="46"/>
      <c r="S261" s="46"/>
    </row>
    <row r="262" spans="13:19">
      <c r="M262" s="10" t="str">
        <f t="shared" si="10"/>
        <v/>
      </c>
      <c r="N262" s="14"/>
      <c r="O262" s="15"/>
      <c r="P262" s="15"/>
      <c r="Q262" s="17" t="str">
        <f t="shared" si="11"/>
        <v/>
      </c>
      <c r="R262" s="46"/>
      <c r="S262" s="46"/>
    </row>
    <row r="263" spans="13:19">
      <c r="M263" s="10" t="str">
        <f t="shared" si="10"/>
        <v/>
      </c>
      <c r="N263" s="14"/>
      <c r="O263" s="15"/>
      <c r="P263" s="15"/>
      <c r="Q263" s="17" t="str">
        <f t="shared" si="11"/>
        <v/>
      </c>
      <c r="R263" s="46"/>
      <c r="S263" s="46"/>
    </row>
    <row r="264" spans="13:19">
      <c r="M264" s="10" t="str">
        <f t="shared" si="10"/>
        <v/>
      </c>
      <c r="N264" s="14"/>
      <c r="O264" s="15"/>
      <c r="P264" s="15"/>
      <c r="Q264" s="17" t="str">
        <f t="shared" si="11"/>
        <v/>
      </c>
      <c r="R264" s="46"/>
      <c r="S264" s="46"/>
    </row>
    <row r="265" spans="13:19">
      <c r="M265" s="10" t="str">
        <f t="shared" si="10"/>
        <v/>
      </c>
      <c r="N265" s="14"/>
      <c r="O265" s="15"/>
      <c r="P265" s="15"/>
      <c r="Q265" s="17" t="str">
        <f t="shared" si="11"/>
        <v/>
      </c>
      <c r="R265" s="46"/>
      <c r="S265" s="46"/>
    </row>
    <row r="266" spans="13:19">
      <c r="M266" s="10" t="str">
        <f t="shared" si="10"/>
        <v/>
      </c>
      <c r="N266" s="14"/>
      <c r="O266" s="15"/>
      <c r="P266" s="15"/>
      <c r="Q266" s="17" t="str">
        <f t="shared" si="11"/>
        <v/>
      </c>
      <c r="R266" s="46"/>
      <c r="S266" s="46"/>
    </row>
    <row r="267" spans="13:19">
      <c r="M267" s="10" t="str">
        <f t="shared" si="10"/>
        <v/>
      </c>
      <c r="N267" s="14"/>
      <c r="O267" s="15"/>
      <c r="P267" s="15"/>
      <c r="Q267" s="17" t="str">
        <f t="shared" si="11"/>
        <v/>
      </c>
      <c r="R267" s="46"/>
      <c r="S267" s="46"/>
    </row>
    <row r="268" spans="13:19">
      <c r="M268" s="10" t="str">
        <f t="shared" si="10"/>
        <v/>
      </c>
      <c r="N268" s="14"/>
      <c r="O268" s="15"/>
      <c r="P268" s="15"/>
      <c r="Q268" s="17" t="str">
        <f t="shared" si="11"/>
        <v/>
      </c>
      <c r="R268" s="46"/>
      <c r="S268" s="46"/>
    </row>
    <row r="269" spans="13:19">
      <c r="M269" s="10" t="str">
        <f t="shared" si="10"/>
        <v/>
      </c>
      <c r="N269" s="14"/>
      <c r="O269" s="15"/>
      <c r="P269" s="15"/>
      <c r="Q269" s="17" t="str">
        <f t="shared" si="11"/>
        <v/>
      </c>
      <c r="R269" s="46"/>
      <c r="S269" s="46"/>
    </row>
    <row r="270" spans="13:19">
      <c r="M270" s="10" t="str">
        <f t="shared" si="10"/>
        <v/>
      </c>
      <c r="N270" s="14"/>
      <c r="O270" s="15"/>
      <c r="P270" s="15"/>
      <c r="Q270" s="17" t="str">
        <f t="shared" si="11"/>
        <v/>
      </c>
      <c r="R270" s="46"/>
      <c r="S270" s="46"/>
    </row>
    <row r="271" spans="13:19">
      <c r="M271" s="10" t="str">
        <f t="shared" si="10"/>
        <v/>
      </c>
      <c r="N271" s="14"/>
      <c r="O271" s="15"/>
      <c r="P271" s="15"/>
      <c r="Q271" s="17" t="str">
        <f t="shared" si="11"/>
        <v/>
      </c>
      <c r="R271" s="46"/>
      <c r="S271" s="46"/>
    </row>
    <row r="272" spans="13:19">
      <c r="M272" s="10" t="str">
        <f t="shared" si="10"/>
        <v/>
      </c>
      <c r="N272" s="14"/>
      <c r="O272" s="15"/>
      <c r="P272" s="15"/>
      <c r="Q272" s="17" t="str">
        <f t="shared" si="11"/>
        <v/>
      </c>
      <c r="R272" s="46"/>
      <c r="S272" s="46"/>
    </row>
    <row r="273" spans="13:19">
      <c r="M273" s="10" t="str">
        <f t="shared" si="10"/>
        <v/>
      </c>
      <c r="N273" s="14"/>
      <c r="O273" s="15"/>
      <c r="P273" s="15"/>
      <c r="Q273" s="78" t="str">
        <f t="shared" si="11"/>
        <v/>
      </c>
      <c r="R273" s="46"/>
      <c r="S273" s="46"/>
    </row>
    <row r="274" spans="13:19">
      <c r="M274" s="10" t="str">
        <f t="shared" si="10"/>
        <v/>
      </c>
      <c r="N274" s="14"/>
      <c r="O274" s="15"/>
      <c r="P274" s="15"/>
      <c r="Q274" s="17" t="str">
        <f t="shared" si="11"/>
        <v/>
      </c>
      <c r="R274" s="46"/>
      <c r="S274" s="46"/>
    </row>
    <row r="275" spans="13:19">
      <c r="M275" s="10" t="str">
        <f t="shared" si="10"/>
        <v/>
      </c>
      <c r="N275" s="14"/>
      <c r="O275" s="15"/>
      <c r="P275" s="15"/>
      <c r="Q275" s="17" t="str">
        <f t="shared" si="11"/>
        <v/>
      </c>
      <c r="R275" s="46"/>
      <c r="S275" s="46"/>
    </row>
    <row r="276" spans="13:19">
      <c r="M276" s="10" t="str">
        <f t="shared" si="10"/>
        <v/>
      </c>
      <c r="N276" s="14"/>
      <c r="O276" s="15"/>
      <c r="P276" s="15"/>
      <c r="Q276" s="17" t="str">
        <f t="shared" si="11"/>
        <v/>
      </c>
      <c r="R276" s="46"/>
      <c r="S276" s="46"/>
    </row>
    <row r="277" spans="13:19">
      <c r="M277" s="10" t="str">
        <f t="shared" si="10"/>
        <v/>
      </c>
      <c r="N277" s="14"/>
      <c r="O277" s="15"/>
      <c r="P277" s="15"/>
      <c r="Q277" s="17" t="str">
        <f t="shared" si="11"/>
        <v/>
      </c>
      <c r="R277" s="46"/>
      <c r="S277" s="46"/>
    </row>
    <row r="278" spans="13:19">
      <c r="M278" s="10" t="str">
        <f t="shared" si="10"/>
        <v/>
      </c>
      <c r="N278" s="14"/>
      <c r="O278" s="15"/>
      <c r="P278" s="15"/>
      <c r="Q278" s="17" t="str">
        <f t="shared" si="11"/>
        <v/>
      </c>
      <c r="R278" s="46"/>
      <c r="S278" s="46"/>
    </row>
    <row r="279" spans="13:19">
      <c r="M279" s="10" t="str">
        <f t="shared" si="10"/>
        <v/>
      </c>
      <c r="N279" s="14"/>
      <c r="O279" s="15"/>
      <c r="P279" s="15"/>
      <c r="Q279" s="17" t="str">
        <f t="shared" si="11"/>
        <v/>
      </c>
      <c r="R279" s="46"/>
      <c r="S279" s="46"/>
    </row>
    <row r="280" spans="13:19">
      <c r="M280" s="10" t="str">
        <f t="shared" si="10"/>
        <v/>
      </c>
      <c r="N280" s="14"/>
      <c r="O280" s="15"/>
      <c r="P280" s="15"/>
      <c r="Q280" s="17" t="str">
        <f t="shared" si="11"/>
        <v/>
      </c>
      <c r="R280" s="46"/>
      <c r="S280" s="46"/>
    </row>
    <row r="281" spans="13:19">
      <c r="M281" s="10" t="str">
        <f t="shared" si="10"/>
        <v/>
      </c>
      <c r="N281" s="14"/>
      <c r="O281" s="15"/>
      <c r="P281" s="15"/>
      <c r="Q281" s="17" t="str">
        <f t="shared" si="11"/>
        <v/>
      </c>
      <c r="R281" s="46"/>
      <c r="S281" s="46"/>
    </row>
    <row r="282" spans="13:19">
      <c r="M282" s="10" t="str">
        <f t="shared" si="10"/>
        <v/>
      </c>
      <c r="N282" s="14"/>
      <c r="O282" s="15"/>
      <c r="P282" s="15"/>
      <c r="Q282" s="17" t="str">
        <f t="shared" si="11"/>
        <v/>
      </c>
      <c r="R282" s="46"/>
      <c r="S282" s="46"/>
    </row>
    <row r="283" spans="13:19">
      <c r="M283" s="10" t="str">
        <f t="shared" si="10"/>
        <v/>
      </c>
      <c r="N283" s="14"/>
      <c r="O283" s="15"/>
      <c r="P283" s="15"/>
      <c r="Q283" s="17" t="str">
        <f t="shared" si="11"/>
        <v/>
      </c>
      <c r="R283" s="46"/>
      <c r="S283" s="46"/>
    </row>
    <row r="284" spans="13:19">
      <c r="M284" s="10" t="str">
        <f t="shared" si="10"/>
        <v/>
      </c>
      <c r="N284" s="14"/>
      <c r="O284" s="15"/>
      <c r="P284" s="15"/>
      <c r="Q284" s="17" t="str">
        <f t="shared" si="11"/>
        <v/>
      </c>
      <c r="R284" s="46"/>
      <c r="S284" s="46"/>
    </row>
    <row r="285" spans="13:19">
      <c r="M285" s="10" t="str">
        <f t="shared" si="10"/>
        <v/>
      </c>
      <c r="N285" s="14"/>
      <c r="O285" s="15"/>
      <c r="P285" s="15"/>
      <c r="Q285" s="17" t="str">
        <f t="shared" si="11"/>
        <v/>
      </c>
      <c r="R285" s="46"/>
      <c r="S285" s="46"/>
    </row>
    <row r="286" spans="13:19">
      <c r="M286" s="10" t="str">
        <f t="shared" si="10"/>
        <v/>
      </c>
      <c r="N286" s="14"/>
      <c r="O286" s="15"/>
      <c r="P286" s="15"/>
      <c r="Q286" s="17" t="str">
        <f t="shared" si="11"/>
        <v/>
      </c>
      <c r="R286" s="46"/>
      <c r="S286" s="46"/>
    </row>
    <row r="287" spans="13:19">
      <c r="M287" s="10" t="str">
        <f t="shared" si="10"/>
        <v/>
      </c>
      <c r="N287" s="14"/>
      <c r="O287" s="15"/>
      <c r="P287" s="15"/>
      <c r="Q287" s="17" t="str">
        <f t="shared" si="11"/>
        <v/>
      </c>
      <c r="R287" s="46"/>
      <c r="S287" s="46"/>
    </row>
    <row r="288" spans="13:19">
      <c r="M288" s="10" t="str">
        <f t="shared" si="10"/>
        <v/>
      </c>
      <c r="N288" s="14"/>
      <c r="O288" s="15"/>
      <c r="P288" s="15"/>
      <c r="Q288" s="17" t="str">
        <f t="shared" si="11"/>
        <v/>
      </c>
      <c r="R288" s="46"/>
      <c r="S288" s="46"/>
    </row>
    <row r="289" spans="13:19">
      <c r="M289" s="10" t="str">
        <f t="shared" si="10"/>
        <v/>
      </c>
      <c r="N289" s="14"/>
      <c r="O289" s="15"/>
      <c r="P289" s="15"/>
      <c r="Q289" s="17" t="str">
        <f t="shared" si="11"/>
        <v/>
      </c>
      <c r="R289" s="46"/>
      <c r="S289" s="46"/>
    </row>
    <row r="290" spans="13:19">
      <c r="M290" s="10" t="str">
        <f t="shared" si="10"/>
        <v/>
      </c>
      <c r="N290" s="14"/>
      <c r="O290" s="15"/>
      <c r="P290" s="15"/>
      <c r="Q290" s="17" t="str">
        <f t="shared" si="11"/>
        <v/>
      </c>
      <c r="R290" s="46"/>
      <c r="S290" s="46"/>
    </row>
    <row r="291" spans="13:19">
      <c r="M291" s="10" t="str">
        <f t="shared" si="10"/>
        <v/>
      </c>
      <c r="N291" s="14"/>
      <c r="O291" s="15"/>
      <c r="P291" s="15"/>
      <c r="Q291" s="17" t="str">
        <f t="shared" si="11"/>
        <v/>
      </c>
      <c r="R291" s="46"/>
      <c r="S291" s="46"/>
    </row>
    <row r="292" spans="13:19">
      <c r="M292" s="10" t="str">
        <f t="shared" si="10"/>
        <v/>
      </c>
      <c r="N292" s="14"/>
      <c r="O292" s="15"/>
      <c r="P292" s="15"/>
      <c r="Q292" s="17" t="str">
        <f t="shared" si="11"/>
        <v/>
      </c>
      <c r="R292" s="46"/>
      <c r="S292" s="46"/>
    </row>
    <row r="293" spans="13:19">
      <c r="M293" s="10" t="str">
        <f t="shared" si="10"/>
        <v/>
      </c>
      <c r="N293" s="14"/>
      <c r="O293" s="15"/>
      <c r="P293" s="15"/>
      <c r="Q293" s="17" t="str">
        <f t="shared" si="11"/>
        <v/>
      </c>
      <c r="R293" s="46"/>
      <c r="S293" s="46"/>
    </row>
    <row r="294" spans="13:19">
      <c r="M294" s="10" t="str">
        <f t="shared" si="10"/>
        <v/>
      </c>
      <c r="N294" s="14"/>
      <c r="O294" s="15"/>
      <c r="P294" s="15"/>
      <c r="Q294" s="17" t="str">
        <f t="shared" si="11"/>
        <v/>
      </c>
      <c r="R294" s="46"/>
      <c r="S294" s="46"/>
    </row>
    <row r="295" spans="13:19">
      <c r="M295" s="10" t="str">
        <f t="shared" si="10"/>
        <v/>
      </c>
      <c r="N295" s="14"/>
      <c r="O295" s="15"/>
      <c r="P295" s="15"/>
      <c r="Q295" s="17" t="str">
        <f t="shared" si="11"/>
        <v/>
      </c>
      <c r="R295" s="46"/>
      <c r="S295" s="46"/>
    </row>
    <row r="296" spans="13:19">
      <c r="M296" s="10" t="str">
        <f t="shared" si="10"/>
        <v/>
      </c>
      <c r="N296" s="14"/>
      <c r="O296" s="15"/>
      <c r="P296" s="15"/>
      <c r="Q296" s="17" t="str">
        <f t="shared" si="11"/>
        <v/>
      </c>
      <c r="R296" s="46"/>
      <c r="S296" s="46"/>
    </row>
    <row r="297" spans="13:19">
      <c r="M297" s="10" t="str">
        <f t="shared" si="10"/>
        <v/>
      </c>
      <c r="N297" s="14"/>
      <c r="O297" s="15"/>
      <c r="P297" s="15"/>
      <c r="Q297" s="17" t="str">
        <f t="shared" si="11"/>
        <v/>
      </c>
      <c r="R297" s="46"/>
      <c r="S297" s="46"/>
    </row>
    <row r="298" spans="13:19">
      <c r="M298" s="10" t="str">
        <f t="shared" si="10"/>
        <v/>
      </c>
      <c r="N298" s="14"/>
      <c r="O298" s="15"/>
      <c r="P298" s="15"/>
      <c r="Q298" s="17" t="str">
        <f t="shared" si="11"/>
        <v/>
      </c>
      <c r="R298" s="46"/>
      <c r="S298" s="46"/>
    </row>
    <row r="299" spans="13:19">
      <c r="M299" s="10" t="str">
        <f t="shared" si="10"/>
        <v/>
      </c>
      <c r="N299" s="14"/>
      <c r="O299" s="15"/>
      <c r="P299" s="15"/>
      <c r="Q299" s="17" t="str">
        <f t="shared" si="11"/>
        <v/>
      </c>
      <c r="R299" s="46"/>
      <c r="S299" s="46"/>
    </row>
    <row r="300" spans="13:19">
      <c r="M300" s="10" t="str">
        <f t="shared" si="10"/>
        <v/>
      </c>
      <c r="N300" s="14"/>
      <c r="O300" s="15"/>
      <c r="P300" s="15"/>
      <c r="Q300" s="17" t="str">
        <f t="shared" si="11"/>
        <v/>
      </c>
      <c r="R300" s="46"/>
      <c r="S300" s="46"/>
    </row>
    <row r="301" spans="13:19">
      <c r="M301" s="10" t="str">
        <f t="shared" si="10"/>
        <v/>
      </c>
      <c r="N301" s="14"/>
      <c r="O301" s="15"/>
      <c r="P301" s="15"/>
      <c r="Q301" s="17" t="str">
        <f t="shared" ref="Q301:Q364" si="12">IF(N301="","",IF(O301="",((O300*$B$3)+$G$19-$I$19)/$B$3,O301))</f>
        <v/>
      </c>
      <c r="R301" s="46"/>
      <c r="S301" s="46"/>
    </row>
    <row r="302" spans="13:19">
      <c r="M302" s="10" t="str">
        <f t="shared" si="10"/>
        <v/>
      </c>
      <c r="N302" s="14"/>
      <c r="O302" s="15"/>
      <c r="P302" s="15"/>
      <c r="Q302" s="17" t="str">
        <f t="shared" si="12"/>
        <v/>
      </c>
      <c r="R302" s="46"/>
      <c r="S302" s="46"/>
    </row>
    <row r="303" spans="13:19">
      <c r="M303" s="10" t="str">
        <f t="shared" si="10"/>
        <v/>
      </c>
      <c r="N303" s="14"/>
      <c r="O303" s="15"/>
      <c r="P303" s="15"/>
      <c r="Q303" s="17" t="str">
        <f t="shared" si="12"/>
        <v/>
      </c>
      <c r="R303" s="46"/>
      <c r="S303" s="46"/>
    </row>
    <row r="304" spans="13:19">
      <c r="M304" s="10" t="str">
        <f t="shared" si="10"/>
        <v/>
      </c>
      <c r="N304" s="14"/>
      <c r="O304" s="15"/>
      <c r="P304" s="15"/>
      <c r="Q304" s="17" t="str">
        <f t="shared" si="12"/>
        <v/>
      </c>
      <c r="R304" s="46"/>
      <c r="S304" s="46"/>
    </row>
    <row r="305" spans="13:19">
      <c r="M305" s="10" t="str">
        <f t="shared" si="10"/>
        <v/>
      </c>
      <c r="N305" s="14"/>
      <c r="O305" s="15"/>
      <c r="P305" s="15"/>
      <c r="Q305" s="17" t="str">
        <f t="shared" si="12"/>
        <v/>
      </c>
      <c r="R305" s="46"/>
      <c r="S305" s="46"/>
    </row>
    <row r="306" spans="13:19">
      <c r="M306" s="10" t="str">
        <f t="shared" si="10"/>
        <v/>
      </c>
      <c r="Q306" s="17" t="str">
        <f t="shared" si="12"/>
        <v/>
      </c>
    </row>
    <row r="307" spans="13:19">
      <c r="M307" s="10" t="str">
        <f t="shared" si="10"/>
        <v/>
      </c>
      <c r="Q307" s="17" t="str">
        <f t="shared" si="12"/>
        <v/>
      </c>
    </row>
    <row r="308" spans="13:19">
      <c r="M308" s="10" t="str">
        <f t="shared" si="10"/>
        <v/>
      </c>
      <c r="Q308" s="17" t="str">
        <f t="shared" si="12"/>
        <v/>
      </c>
    </row>
    <row r="309" spans="13:19">
      <c r="M309" s="10" t="str">
        <f t="shared" si="10"/>
        <v/>
      </c>
      <c r="Q309" s="17" t="str">
        <f t="shared" si="12"/>
        <v/>
      </c>
    </row>
    <row r="310" spans="13:19">
      <c r="M310" s="10" t="str">
        <f t="shared" si="10"/>
        <v/>
      </c>
      <c r="Q310" s="17" t="str">
        <f t="shared" si="12"/>
        <v/>
      </c>
    </row>
    <row r="311" spans="13:19">
      <c r="M311" s="10" t="str">
        <f t="shared" si="10"/>
        <v/>
      </c>
      <c r="Q311" s="17" t="str">
        <f t="shared" si="12"/>
        <v/>
      </c>
    </row>
    <row r="312" spans="13:19">
      <c r="M312" s="10" t="str">
        <f t="shared" si="10"/>
        <v/>
      </c>
      <c r="Q312" s="17" t="str">
        <f t="shared" si="12"/>
        <v/>
      </c>
    </row>
    <row r="313" spans="13:19">
      <c r="M313" s="10" t="str">
        <f t="shared" ref="M313:M376" si="13">IF(L315=0,"",INT(L315))</f>
        <v/>
      </c>
      <c r="Q313" s="17" t="str">
        <f t="shared" si="12"/>
        <v/>
      </c>
    </row>
    <row r="314" spans="13:19">
      <c r="M314" s="10" t="str">
        <f t="shared" si="13"/>
        <v/>
      </c>
      <c r="Q314" s="17" t="str">
        <f t="shared" si="12"/>
        <v/>
      </c>
    </row>
    <row r="315" spans="13:19">
      <c r="M315" s="10" t="str">
        <f t="shared" si="13"/>
        <v/>
      </c>
      <c r="Q315" s="17" t="str">
        <f t="shared" si="12"/>
        <v/>
      </c>
    </row>
    <row r="316" spans="13:19">
      <c r="M316" s="10" t="str">
        <f t="shared" si="13"/>
        <v/>
      </c>
      <c r="Q316" s="17" t="str">
        <f t="shared" si="12"/>
        <v/>
      </c>
    </row>
    <row r="317" spans="13:19">
      <c r="M317" s="10" t="str">
        <f t="shared" si="13"/>
        <v/>
      </c>
      <c r="Q317" s="17" t="str">
        <f t="shared" si="12"/>
        <v/>
      </c>
    </row>
    <row r="318" spans="13:19">
      <c r="M318" s="10" t="str">
        <f t="shared" si="13"/>
        <v/>
      </c>
      <c r="Q318" s="17" t="str">
        <f t="shared" si="12"/>
        <v/>
      </c>
    </row>
    <row r="319" spans="13:19">
      <c r="M319" s="10" t="str">
        <f t="shared" si="13"/>
        <v/>
      </c>
      <c r="Q319" s="17" t="str">
        <f t="shared" si="12"/>
        <v/>
      </c>
    </row>
    <row r="320" spans="13:19">
      <c r="M320" s="10" t="str">
        <f t="shared" si="13"/>
        <v/>
      </c>
      <c r="Q320" s="17" t="str">
        <f t="shared" si="12"/>
        <v/>
      </c>
    </row>
    <row r="321" spans="13:17">
      <c r="M321" s="10" t="str">
        <f t="shared" si="13"/>
        <v/>
      </c>
      <c r="Q321" s="17" t="str">
        <f t="shared" si="12"/>
        <v/>
      </c>
    </row>
    <row r="322" spans="13:17">
      <c r="M322" s="10" t="str">
        <f t="shared" si="13"/>
        <v/>
      </c>
      <c r="Q322" s="17" t="str">
        <f t="shared" si="12"/>
        <v/>
      </c>
    </row>
    <row r="323" spans="13:17">
      <c r="M323" s="10" t="str">
        <f t="shared" si="13"/>
        <v/>
      </c>
      <c r="Q323" s="17" t="str">
        <f t="shared" si="12"/>
        <v/>
      </c>
    </row>
    <row r="324" spans="13:17">
      <c r="M324" s="10" t="str">
        <f t="shared" si="13"/>
        <v/>
      </c>
      <c r="Q324" s="17" t="str">
        <f t="shared" si="12"/>
        <v/>
      </c>
    </row>
    <row r="325" spans="13:17">
      <c r="M325" s="10" t="str">
        <f t="shared" si="13"/>
        <v/>
      </c>
      <c r="Q325" s="17" t="str">
        <f t="shared" si="12"/>
        <v/>
      </c>
    </row>
    <row r="326" spans="13:17">
      <c r="M326" s="10" t="str">
        <f t="shared" si="13"/>
        <v/>
      </c>
      <c r="Q326" s="17" t="str">
        <f t="shared" si="12"/>
        <v/>
      </c>
    </row>
    <row r="327" spans="13:17">
      <c r="M327" s="10" t="str">
        <f t="shared" si="13"/>
        <v/>
      </c>
      <c r="Q327" s="17" t="str">
        <f t="shared" si="12"/>
        <v/>
      </c>
    </row>
    <row r="328" spans="13:17">
      <c r="M328" s="10" t="str">
        <f t="shared" si="13"/>
        <v/>
      </c>
      <c r="Q328" s="17" t="str">
        <f t="shared" si="12"/>
        <v/>
      </c>
    </row>
    <row r="329" spans="13:17">
      <c r="M329" s="10" t="str">
        <f t="shared" si="13"/>
        <v/>
      </c>
      <c r="Q329" s="17" t="str">
        <f t="shared" si="12"/>
        <v/>
      </c>
    </row>
    <row r="330" spans="13:17">
      <c r="M330" s="10" t="str">
        <f t="shared" si="13"/>
        <v/>
      </c>
      <c r="Q330" s="17" t="str">
        <f t="shared" si="12"/>
        <v/>
      </c>
    </row>
    <row r="331" spans="13:17">
      <c r="M331" s="10" t="str">
        <f t="shared" si="13"/>
        <v/>
      </c>
      <c r="Q331" s="17" t="str">
        <f t="shared" si="12"/>
        <v/>
      </c>
    </row>
    <row r="332" spans="13:17">
      <c r="M332" s="10" t="str">
        <f t="shared" si="13"/>
        <v/>
      </c>
      <c r="Q332" s="17" t="str">
        <f t="shared" si="12"/>
        <v/>
      </c>
    </row>
    <row r="333" spans="13:17">
      <c r="M333" s="10" t="str">
        <f t="shared" si="13"/>
        <v/>
      </c>
      <c r="Q333" s="17" t="str">
        <f t="shared" si="12"/>
        <v/>
      </c>
    </row>
    <row r="334" spans="13:17">
      <c r="M334" s="10" t="str">
        <f t="shared" si="13"/>
        <v/>
      </c>
      <c r="Q334" s="17" t="str">
        <f t="shared" si="12"/>
        <v/>
      </c>
    </row>
    <row r="335" spans="13:17">
      <c r="M335" s="10" t="str">
        <f t="shared" si="13"/>
        <v/>
      </c>
      <c r="Q335" s="17" t="str">
        <f t="shared" si="12"/>
        <v/>
      </c>
    </row>
    <row r="336" spans="13:17">
      <c r="M336" s="10" t="str">
        <f t="shared" si="13"/>
        <v/>
      </c>
      <c r="Q336" s="17" t="str">
        <f t="shared" si="12"/>
        <v/>
      </c>
    </row>
    <row r="337" spans="13:17">
      <c r="M337" s="10" t="str">
        <f t="shared" si="13"/>
        <v/>
      </c>
      <c r="Q337" s="17" t="str">
        <f t="shared" si="12"/>
        <v/>
      </c>
    </row>
    <row r="338" spans="13:17">
      <c r="M338" s="10" t="str">
        <f t="shared" si="13"/>
        <v/>
      </c>
      <c r="Q338" s="17" t="str">
        <f t="shared" si="12"/>
        <v/>
      </c>
    </row>
    <row r="339" spans="13:17">
      <c r="M339" s="10" t="str">
        <f t="shared" si="13"/>
        <v/>
      </c>
      <c r="Q339" s="17" t="str">
        <f t="shared" si="12"/>
        <v/>
      </c>
    </row>
    <row r="340" spans="13:17">
      <c r="M340" s="10" t="str">
        <f t="shared" si="13"/>
        <v/>
      </c>
      <c r="Q340" s="17" t="str">
        <f t="shared" si="12"/>
        <v/>
      </c>
    </row>
    <row r="341" spans="13:17">
      <c r="M341" s="10" t="str">
        <f t="shared" si="13"/>
        <v/>
      </c>
      <c r="Q341" s="17" t="str">
        <f t="shared" si="12"/>
        <v/>
      </c>
    </row>
    <row r="342" spans="13:17">
      <c r="M342" s="10" t="str">
        <f t="shared" si="13"/>
        <v/>
      </c>
      <c r="Q342" s="17" t="str">
        <f t="shared" si="12"/>
        <v/>
      </c>
    </row>
    <row r="343" spans="13:17">
      <c r="M343" s="10" t="str">
        <f t="shared" si="13"/>
        <v/>
      </c>
      <c r="Q343" s="17" t="str">
        <f t="shared" si="12"/>
        <v/>
      </c>
    </row>
    <row r="344" spans="13:17">
      <c r="M344" s="10" t="str">
        <f t="shared" si="13"/>
        <v/>
      </c>
      <c r="Q344" s="17" t="str">
        <f t="shared" si="12"/>
        <v/>
      </c>
    </row>
    <row r="345" spans="13:17">
      <c r="M345" s="10" t="str">
        <f t="shared" si="13"/>
        <v/>
      </c>
      <c r="Q345" s="17" t="str">
        <f t="shared" si="12"/>
        <v/>
      </c>
    </row>
    <row r="346" spans="13:17">
      <c r="M346" s="10" t="str">
        <f t="shared" si="13"/>
        <v/>
      </c>
      <c r="Q346" s="17" t="str">
        <f t="shared" si="12"/>
        <v/>
      </c>
    </row>
    <row r="347" spans="13:17">
      <c r="M347" s="10" t="str">
        <f t="shared" si="13"/>
        <v/>
      </c>
      <c r="Q347" s="17" t="str">
        <f t="shared" si="12"/>
        <v/>
      </c>
    </row>
    <row r="348" spans="13:17">
      <c r="M348" s="10" t="str">
        <f t="shared" si="13"/>
        <v/>
      </c>
      <c r="Q348" s="17" t="str">
        <f t="shared" si="12"/>
        <v/>
      </c>
    </row>
    <row r="349" spans="13:17">
      <c r="M349" s="10" t="str">
        <f t="shared" si="13"/>
        <v/>
      </c>
      <c r="Q349" s="17" t="str">
        <f t="shared" si="12"/>
        <v/>
      </c>
    </row>
    <row r="350" spans="13:17">
      <c r="M350" s="10" t="str">
        <f t="shared" si="13"/>
        <v/>
      </c>
      <c r="Q350" s="17" t="str">
        <f t="shared" si="12"/>
        <v/>
      </c>
    </row>
    <row r="351" spans="13:17">
      <c r="M351" s="10" t="str">
        <f t="shared" si="13"/>
        <v/>
      </c>
      <c r="Q351" s="17" t="str">
        <f t="shared" si="12"/>
        <v/>
      </c>
    </row>
    <row r="352" spans="13:17">
      <c r="M352" s="10" t="str">
        <f t="shared" si="13"/>
        <v/>
      </c>
      <c r="Q352" s="17" t="str">
        <f t="shared" si="12"/>
        <v/>
      </c>
    </row>
    <row r="353" spans="13:17">
      <c r="M353" s="10" t="str">
        <f t="shared" si="13"/>
        <v/>
      </c>
      <c r="Q353" s="17" t="str">
        <f t="shared" si="12"/>
        <v/>
      </c>
    </row>
    <row r="354" spans="13:17">
      <c r="M354" s="10" t="str">
        <f t="shared" si="13"/>
        <v/>
      </c>
      <c r="Q354" s="17" t="str">
        <f t="shared" si="12"/>
        <v/>
      </c>
    </row>
    <row r="355" spans="13:17">
      <c r="M355" s="10" t="str">
        <f t="shared" si="13"/>
        <v/>
      </c>
      <c r="Q355" s="17" t="str">
        <f t="shared" si="12"/>
        <v/>
      </c>
    </row>
    <row r="356" spans="13:17">
      <c r="M356" s="10" t="str">
        <f t="shared" si="13"/>
        <v/>
      </c>
      <c r="Q356" s="17" t="str">
        <f t="shared" si="12"/>
        <v/>
      </c>
    </row>
    <row r="357" spans="13:17">
      <c r="M357" s="10" t="str">
        <f t="shared" si="13"/>
        <v/>
      </c>
      <c r="Q357" s="17" t="str">
        <f t="shared" si="12"/>
        <v/>
      </c>
    </row>
    <row r="358" spans="13:17">
      <c r="M358" s="10" t="str">
        <f t="shared" si="13"/>
        <v/>
      </c>
      <c r="Q358" s="17" t="str">
        <f t="shared" si="12"/>
        <v/>
      </c>
    </row>
    <row r="359" spans="13:17">
      <c r="M359" s="10" t="str">
        <f t="shared" si="13"/>
        <v/>
      </c>
      <c r="Q359" s="17" t="str">
        <f t="shared" si="12"/>
        <v/>
      </c>
    </row>
    <row r="360" spans="13:17">
      <c r="M360" s="10" t="str">
        <f t="shared" si="13"/>
        <v/>
      </c>
      <c r="Q360" s="17" t="str">
        <f t="shared" si="12"/>
        <v/>
      </c>
    </row>
    <row r="361" spans="13:17">
      <c r="M361" s="10" t="str">
        <f t="shared" si="13"/>
        <v/>
      </c>
      <c r="Q361" s="17" t="str">
        <f t="shared" si="12"/>
        <v/>
      </c>
    </row>
    <row r="362" spans="13:17">
      <c r="M362" s="10" t="str">
        <f t="shared" si="13"/>
        <v/>
      </c>
      <c r="Q362" s="17" t="str">
        <f t="shared" si="12"/>
        <v/>
      </c>
    </row>
    <row r="363" spans="13:17">
      <c r="M363" s="10" t="str">
        <f t="shared" si="13"/>
        <v/>
      </c>
      <c r="Q363" s="17" t="str">
        <f t="shared" si="12"/>
        <v/>
      </c>
    </row>
    <row r="364" spans="13:17">
      <c r="M364" s="10" t="str">
        <f t="shared" si="13"/>
        <v/>
      </c>
      <c r="Q364" s="17" t="str">
        <f t="shared" si="12"/>
        <v/>
      </c>
    </row>
    <row r="365" spans="13:17">
      <c r="M365" s="10" t="str">
        <f t="shared" si="13"/>
        <v/>
      </c>
      <c r="Q365" s="17" t="str">
        <f t="shared" ref="Q365:Q417" si="14">IF(N365="","",IF(O365="",((O364*$B$3)+$G$19-$I$19)/$B$3,O365))</f>
        <v/>
      </c>
    </row>
    <row r="366" spans="13:17">
      <c r="M366" s="10" t="str">
        <f t="shared" si="13"/>
        <v/>
      </c>
      <c r="Q366" s="17" t="str">
        <f t="shared" si="14"/>
        <v/>
      </c>
    </row>
    <row r="367" spans="13:17">
      <c r="M367" s="10" t="str">
        <f t="shared" si="13"/>
        <v/>
      </c>
      <c r="Q367" s="17" t="str">
        <f t="shared" si="14"/>
        <v/>
      </c>
    </row>
    <row r="368" spans="13:17">
      <c r="M368" s="10" t="str">
        <f t="shared" si="13"/>
        <v/>
      </c>
      <c r="Q368" s="17" t="str">
        <f t="shared" si="14"/>
        <v/>
      </c>
    </row>
    <row r="369" spans="13:17">
      <c r="M369" s="10" t="str">
        <f t="shared" si="13"/>
        <v/>
      </c>
      <c r="Q369" s="17" t="str">
        <f t="shared" si="14"/>
        <v/>
      </c>
    </row>
    <row r="370" spans="13:17">
      <c r="M370" s="10" t="str">
        <f t="shared" si="13"/>
        <v/>
      </c>
      <c r="Q370" s="17" t="str">
        <f t="shared" si="14"/>
        <v/>
      </c>
    </row>
    <row r="371" spans="13:17">
      <c r="M371" s="10" t="str">
        <f t="shared" si="13"/>
        <v/>
      </c>
      <c r="Q371" s="17" t="str">
        <f t="shared" si="14"/>
        <v/>
      </c>
    </row>
    <row r="372" spans="13:17">
      <c r="M372" s="10" t="str">
        <f t="shared" si="13"/>
        <v/>
      </c>
      <c r="Q372" s="17" t="str">
        <f t="shared" si="14"/>
        <v/>
      </c>
    </row>
    <row r="373" spans="13:17">
      <c r="M373" s="10" t="str">
        <f t="shared" si="13"/>
        <v/>
      </c>
      <c r="Q373" s="17" t="str">
        <f t="shared" si="14"/>
        <v/>
      </c>
    </row>
    <row r="374" spans="13:17">
      <c r="M374" s="10" t="str">
        <f t="shared" si="13"/>
        <v/>
      </c>
      <c r="Q374" s="17" t="str">
        <f t="shared" si="14"/>
        <v/>
      </c>
    </row>
    <row r="375" spans="13:17">
      <c r="M375" s="10" t="str">
        <f t="shared" si="13"/>
        <v/>
      </c>
      <c r="Q375" s="17" t="str">
        <f t="shared" si="14"/>
        <v/>
      </c>
    </row>
    <row r="376" spans="13:17">
      <c r="M376" s="10" t="str">
        <f t="shared" si="13"/>
        <v/>
      </c>
      <c r="Q376" s="17" t="str">
        <f t="shared" si="14"/>
        <v/>
      </c>
    </row>
    <row r="377" spans="13:17">
      <c r="M377" s="10" t="str">
        <f t="shared" ref="M377:M392" si="15">IF(L379=0,"",INT(L379))</f>
        <v/>
      </c>
      <c r="Q377" s="17" t="str">
        <f t="shared" si="14"/>
        <v/>
      </c>
    </row>
    <row r="378" spans="13:17">
      <c r="M378" s="10" t="str">
        <f t="shared" si="15"/>
        <v/>
      </c>
      <c r="Q378" s="17" t="str">
        <f t="shared" si="14"/>
        <v/>
      </c>
    </row>
    <row r="379" spans="13:17">
      <c r="M379" s="10" t="str">
        <f t="shared" si="15"/>
        <v/>
      </c>
      <c r="Q379" s="17" t="str">
        <f t="shared" si="14"/>
        <v/>
      </c>
    </row>
    <row r="380" spans="13:17">
      <c r="M380" s="10" t="str">
        <f t="shared" si="15"/>
        <v/>
      </c>
      <c r="Q380" s="17" t="str">
        <f t="shared" si="14"/>
        <v/>
      </c>
    </row>
    <row r="381" spans="13:17">
      <c r="M381" s="10" t="str">
        <f t="shared" si="15"/>
        <v/>
      </c>
      <c r="Q381" s="17" t="str">
        <f t="shared" si="14"/>
        <v/>
      </c>
    </row>
    <row r="382" spans="13:17">
      <c r="M382" s="10" t="str">
        <f t="shared" si="15"/>
        <v/>
      </c>
      <c r="Q382" s="17" t="str">
        <f t="shared" si="14"/>
        <v/>
      </c>
    </row>
    <row r="383" spans="13:17">
      <c r="M383" s="10" t="str">
        <f t="shared" si="15"/>
        <v/>
      </c>
      <c r="Q383" s="17" t="str">
        <f t="shared" si="14"/>
        <v/>
      </c>
    </row>
    <row r="384" spans="13:17">
      <c r="M384" s="10" t="str">
        <f t="shared" si="15"/>
        <v/>
      </c>
      <c r="Q384" s="17" t="str">
        <f t="shared" si="14"/>
        <v/>
      </c>
    </row>
    <row r="385" spans="13:17">
      <c r="M385" s="10" t="str">
        <f t="shared" si="15"/>
        <v/>
      </c>
      <c r="Q385" s="17" t="str">
        <f t="shared" si="14"/>
        <v/>
      </c>
    </row>
    <row r="386" spans="13:17">
      <c r="M386" s="10" t="str">
        <f t="shared" si="15"/>
        <v/>
      </c>
      <c r="Q386" s="17" t="str">
        <f t="shared" si="14"/>
        <v/>
      </c>
    </row>
    <row r="387" spans="13:17">
      <c r="M387" s="10" t="str">
        <f t="shared" si="15"/>
        <v/>
      </c>
      <c r="Q387" s="17" t="str">
        <f t="shared" si="14"/>
        <v/>
      </c>
    </row>
    <row r="388" spans="13:17">
      <c r="M388" s="10" t="str">
        <f t="shared" si="15"/>
        <v/>
      </c>
      <c r="Q388" s="17" t="str">
        <f t="shared" si="14"/>
        <v/>
      </c>
    </row>
    <row r="389" spans="13:17">
      <c r="M389" s="10" t="str">
        <f t="shared" si="15"/>
        <v/>
      </c>
      <c r="Q389" s="17" t="str">
        <f t="shared" si="14"/>
        <v/>
      </c>
    </row>
    <row r="390" spans="13:17">
      <c r="M390" s="10" t="str">
        <f t="shared" si="15"/>
        <v/>
      </c>
      <c r="Q390" s="17" t="str">
        <f t="shared" si="14"/>
        <v/>
      </c>
    </row>
    <row r="391" spans="13:17">
      <c r="M391" s="10" t="str">
        <f t="shared" si="15"/>
        <v/>
      </c>
      <c r="Q391" s="17" t="str">
        <f t="shared" si="14"/>
        <v/>
      </c>
    </row>
    <row r="392" spans="13:17">
      <c r="M392" s="10" t="str">
        <f t="shared" si="15"/>
        <v/>
      </c>
      <c r="Q392" s="17" t="str">
        <f t="shared" si="14"/>
        <v/>
      </c>
    </row>
    <row r="393" spans="13:17">
      <c r="Q393" s="17" t="str">
        <f t="shared" si="14"/>
        <v/>
      </c>
    </row>
    <row r="394" spans="13:17">
      <c r="Q394" s="17" t="str">
        <f t="shared" si="14"/>
        <v/>
      </c>
    </row>
    <row r="395" spans="13:17">
      <c r="Q395" s="17" t="str">
        <f t="shared" si="14"/>
        <v/>
      </c>
    </row>
    <row r="396" spans="13:17">
      <c r="Q396" s="17" t="str">
        <f t="shared" si="14"/>
        <v/>
      </c>
    </row>
    <row r="397" spans="13:17">
      <c r="Q397" s="17" t="str">
        <f t="shared" si="14"/>
        <v/>
      </c>
    </row>
    <row r="398" spans="13:17">
      <c r="Q398" s="17" t="str">
        <f t="shared" si="14"/>
        <v/>
      </c>
    </row>
    <row r="399" spans="13:17">
      <c r="Q399" s="17" t="str">
        <f t="shared" si="14"/>
        <v/>
      </c>
    </row>
    <row r="400" spans="13:17">
      <c r="Q400" s="17" t="str">
        <f t="shared" si="14"/>
        <v/>
      </c>
    </row>
    <row r="401" spans="17:17">
      <c r="Q401" s="17" t="str">
        <f t="shared" si="14"/>
        <v/>
      </c>
    </row>
    <row r="402" spans="17:17">
      <c r="Q402" s="17" t="str">
        <f t="shared" si="14"/>
        <v/>
      </c>
    </row>
    <row r="403" spans="17:17">
      <c r="Q403" s="17" t="str">
        <f t="shared" si="14"/>
        <v/>
      </c>
    </row>
    <row r="404" spans="17:17">
      <c r="Q404" s="17" t="str">
        <f t="shared" si="14"/>
        <v/>
      </c>
    </row>
    <row r="405" spans="17:17">
      <c r="Q405" s="17" t="str">
        <f t="shared" si="14"/>
        <v/>
      </c>
    </row>
    <row r="406" spans="17:17">
      <c r="Q406" s="17" t="str">
        <f t="shared" si="14"/>
        <v/>
      </c>
    </row>
    <row r="407" spans="17:17">
      <c r="Q407" s="17" t="str">
        <f t="shared" si="14"/>
        <v/>
      </c>
    </row>
    <row r="408" spans="17:17">
      <c r="Q408" s="17" t="str">
        <f t="shared" si="14"/>
        <v/>
      </c>
    </row>
    <row r="409" spans="17:17">
      <c r="Q409" s="17" t="str">
        <f t="shared" si="14"/>
        <v/>
      </c>
    </row>
    <row r="410" spans="17:17">
      <c r="Q410" s="17" t="str">
        <f t="shared" si="14"/>
        <v/>
      </c>
    </row>
    <row r="411" spans="17:17">
      <c r="Q411" s="17" t="str">
        <f t="shared" si="14"/>
        <v/>
      </c>
    </row>
    <row r="412" spans="17:17">
      <c r="Q412" s="17" t="str">
        <f t="shared" si="14"/>
        <v/>
      </c>
    </row>
    <row r="413" spans="17:17">
      <c r="Q413" s="17" t="str">
        <f t="shared" si="14"/>
        <v/>
      </c>
    </row>
    <row r="414" spans="17:17">
      <c r="Q414" s="17" t="str">
        <f t="shared" si="14"/>
        <v/>
      </c>
    </row>
    <row r="415" spans="17:17">
      <c r="Q415" s="17" t="str">
        <f t="shared" si="14"/>
        <v/>
      </c>
    </row>
    <row r="416" spans="17:17">
      <c r="Q416" s="17" t="str">
        <f t="shared" si="14"/>
        <v/>
      </c>
    </row>
    <row r="417" spans="17:17">
      <c r="Q417" s="17" t="str">
        <f t="shared" si="14"/>
        <v/>
      </c>
    </row>
  </sheetData>
  <mergeCells count="7">
    <mergeCell ref="G19:H19"/>
    <mergeCell ref="E20:L20"/>
    <mergeCell ref="F16:G16"/>
    <mergeCell ref="F17:G17"/>
    <mergeCell ref="K18:L18"/>
    <mergeCell ref="K19:L19"/>
    <mergeCell ref="G18:H18"/>
  </mergeCells>
  <conditionalFormatting sqref="K19:L19">
    <cfRule type="cellIs" dxfId="2" priority="1" operator="equal">
      <formula>"ALERT"</formula>
    </cfRule>
    <cfRule type="cellIs" dxfId="1" priority="2" operator="equal">
      <formula>"WATCH"</formula>
    </cfRule>
    <cfRule type="cellIs" dxfId="0" priority="3" operator="equal">
      <formula>"GOOD"</formula>
    </cfRule>
  </conditionalFormatting>
  <printOptions horizontalCentered="1"/>
  <pageMargins left="0.25" right="0.25" top="0.75" bottom="0.75" header="0.3" footer="0.3"/>
  <pageSetup scale="99" orientation="portrait" r:id="rId1"/>
  <rowBreaks count="1" manualBreakCount="1">
    <brk id="42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FFAD-08B9-4A3A-B63D-6D1E89EB2EDB}">
  <sheetPr>
    <pageSetUpPr fitToPage="1"/>
  </sheetPr>
  <dimension ref="B1:T253"/>
  <sheetViews>
    <sheetView tabSelected="1" view="pageBreakPreview" topLeftCell="A19" zoomScale="80" zoomScaleNormal="100" zoomScaleSheetLayoutView="80" workbookViewId="0">
      <selection activeCell="H49" sqref="H49"/>
    </sheetView>
  </sheetViews>
  <sheetFormatPr defaultRowHeight="14.25"/>
  <cols>
    <col min="1" max="1" width="15" customWidth="1"/>
    <col min="2" max="2" width="20" style="5" customWidth="1"/>
    <col min="3" max="6" width="16.3984375" style="5" customWidth="1"/>
    <col min="7" max="7" width="11.86328125" style="5" customWidth="1"/>
    <col min="8" max="8" width="11.86328125" customWidth="1"/>
    <col min="9" max="9" width="14.265625" customWidth="1"/>
    <col min="10" max="10" width="9.3984375" bestFit="1" customWidth="1"/>
    <col min="12" max="12" width="4" customWidth="1"/>
    <col min="13" max="13" width="14.59765625" customWidth="1"/>
    <col min="14" max="14" width="12.59765625" style="29" bestFit="1" customWidth="1"/>
    <col min="15" max="15" width="11.265625" style="29" customWidth="1"/>
    <col min="16" max="16" width="15.265625" style="29" bestFit="1" customWidth="1"/>
    <col min="17" max="17" width="13.265625" style="29" bestFit="1" customWidth="1"/>
    <col min="18" max="18" width="13" style="29" customWidth="1"/>
    <col min="19" max="19" width="13.265625" bestFit="1" customWidth="1"/>
    <col min="20" max="23" width="12.59765625" bestFit="1" customWidth="1"/>
  </cols>
  <sheetData>
    <row r="1" spans="2:20" ht="14.65" thickBot="1">
      <c r="F1" s="33"/>
    </row>
    <row r="2" spans="2:20" ht="15" customHeight="1">
      <c r="B2" s="81" t="s">
        <v>55</v>
      </c>
      <c r="C2" s="82"/>
      <c r="D2" s="82"/>
      <c r="E2" s="82"/>
      <c r="F2" s="82"/>
      <c r="G2" s="82"/>
      <c r="H2" s="83" t="str">
        <f>Occupancy!L2</f>
        <v>Weekly Report | Aug-11-2025</v>
      </c>
      <c r="I2" s="11"/>
      <c r="J2" s="23" t="s">
        <v>4</v>
      </c>
      <c r="K2" s="23" t="s">
        <v>56</v>
      </c>
      <c r="L2" s="23"/>
      <c r="M2" s="23" t="s">
        <v>4</v>
      </c>
      <c r="N2" s="23" t="s">
        <v>57</v>
      </c>
      <c r="O2" s="23" t="s">
        <v>58</v>
      </c>
      <c r="P2" s="23" t="s">
        <v>59</v>
      </c>
      <c r="Q2" s="23" t="s">
        <v>60</v>
      </c>
      <c r="R2" s="23" t="s">
        <v>61</v>
      </c>
      <c r="S2" s="23" t="s">
        <v>62</v>
      </c>
      <c r="T2" s="23" t="s">
        <v>63</v>
      </c>
    </row>
    <row r="3" spans="2:20" ht="15" customHeight="1">
      <c r="B3" s="84"/>
      <c r="H3" s="85"/>
      <c r="I3" s="11"/>
      <c r="J3" s="24">
        <v>44378</v>
      </c>
      <c r="K3" s="25">
        <v>0</v>
      </c>
      <c r="L3" s="25"/>
      <c r="M3" s="32">
        <v>44197</v>
      </c>
      <c r="N3" s="31">
        <v>956.25</v>
      </c>
      <c r="O3" s="31">
        <v>927.47</v>
      </c>
      <c r="P3" s="31">
        <v>128979.76</v>
      </c>
      <c r="Q3" s="31">
        <v>60337.48</v>
      </c>
      <c r="R3" s="31"/>
      <c r="S3" s="31"/>
      <c r="T3" s="79" t="e">
        <f t="shared" ref="T3:T66" si="0">(S3-R3)/S3</f>
        <v>#DIV/0!</v>
      </c>
    </row>
    <row r="4" spans="2:20" ht="15" customHeight="1">
      <c r="B4" s="84"/>
      <c r="H4" s="85"/>
      <c r="I4" s="11"/>
      <c r="J4" s="24">
        <v>44409</v>
      </c>
      <c r="K4" s="25">
        <v>6</v>
      </c>
      <c r="L4" s="25"/>
      <c r="M4" s="32">
        <v>44228</v>
      </c>
      <c r="N4" s="31">
        <v>956.25</v>
      </c>
      <c r="O4" s="31">
        <v>946.99</v>
      </c>
      <c r="P4" s="31">
        <v>138117.78</v>
      </c>
      <c r="Q4" s="31">
        <v>58528.22</v>
      </c>
      <c r="R4" s="31"/>
      <c r="S4" s="31"/>
      <c r="T4" s="79" t="e">
        <f t="shared" si="0"/>
        <v>#DIV/0!</v>
      </c>
    </row>
    <row r="5" spans="2:20" ht="15" customHeight="1">
      <c r="B5" s="84"/>
      <c r="H5" s="85"/>
      <c r="I5" s="11"/>
      <c r="J5" s="24">
        <v>44440</v>
      </c>
      <c r="K5" s="25">
        <v>1</v>
      </c>
      <c r="L5" s="25"/>
      <c r="M5" s="32">
        <v>44256</v>
      </c>
      <c r="N5" s="31">
        <v>967.07</v>
      </c>
      <c r="O5" s="31">
        <v>918.46</v>
      </c>
      <c r="P5" s="31">
        <v>133315.54999999999</v>
      </c>
      <c r="Q5" s="31">
        <v>61973.8</v>
      </c>
      <c r="R5" s="31"/>
      <c r="S5" s="31"/>
      <c r="T5" s="79" t="e">
        <f t="shared" si="0"/>
        <v>#DIV/0!</v>
      </c>
    </row>
    <row r="6" spans="2:20" ht="15" customHeight="1">
      <c r="B6" s="84"/>
      <c r="H6" s="85"/>
      <c r="I6" s="11"/>
      <c r="J6" s="24">
        <v>44470</v>
      </c>
      <c r="K6" s="25">
        <v>7</v>
      </c>
      <c r="L6" s="25"/>
      <c r="M6" s="32">
        <v>44287</v>
      </c>
      <c r="N6" s="31">
        <v>992.11</v>
      </c>
      <c r="O6" s="31">
        <v>931.84</v>
      </c>
      <c r="P6" s="31">
        <v>142419.81</v>
      </c>
      <c r="Q6" s="31">
        <v>61425.93</v>
      </c>
      <c r="R6" s="31"/>
      <c r="S6" s="31"/>
      <c r="T6" s="79" t="e">
        <f t="shared" si="0"/>
        <v>#DIV/0!</v>
      </c>
    </row>
    <row r="7" spans="2:20" ht="15" customHeight="1">
      <c r="B7" s="84"/>
      <c r="H7" s="85"/>
      <c r="I7" s="11"/>
      <c r="J7" s="24">
        <v>44501</v>
      </c>
      <c r="K7" s="25">
        <v>9</v>
      </c>
      <c r="L7" s="25"/>
      <c r="M7" s="32">
        <v>44317</v>
      </c>
      <c r="N7" s="31">
        <v>992.89</v>
      </c>
      <c r="O7" s="31">
        <v>946.5</v>
      </c>
      <c r="P7" s="31">
        <v>135791.37</v>
      </c>
      <c r="Q7" s="31">
        <v>60681.7</v>
      </c>
      <c r="R7" s="31"/>
      <c r="S7" s="31"/>
      <c r="T7" s="79" t="e">
        <f t="shared" si="0"/>
        <v>#DIV/0!</v>
      </c>
    </row>
    <row r="8" spans="2:20" ht="15" customHeight="1">
      <c r="B8" s="84"/>
      <c r="H8" s="85"/>
      <c r="I8" s="11"/>
      <c r="J8" s="24">
        <v>44531</v>
      </c>
      <c r="K8" s="25">
        <v>7</v>
      </c>
      <c r="L8" s="25"/>
      <c r="M8" s="32">
        <v>44348</v>
      </c>
      <c r="N8" s="31">
        <v>992.89</v>
      </c>
      <c r="O8" s="31">
        <v>951.82</v>
      </c>
      <c r="P8" s="31">
        <v>145304.18</v>
      </c>
      <c r="Q8" s="31">
        <v>57515.02</v>
      </c>
      <c r="R8" s="31"/>
      <c r="S8" s="31"/>
      <c r="T8" s="79" t="e">
        <f t="shared" si="0"/>
        <v>#DIV/0!</v>
      </c>
    </row>
    <row r="9" spans="2:20" ht="15" customHeight="1">
      <c r="B9" s="84"/>
      <c r="H9" s="85"/>
      <c r="I9" s="11"/>
      <c r="J9" s="24">
        <v>44562</v>
      </c>
      <c r="K9" s="25">
        <v>15</v>
      </c>
      <c r="L9" s="25"/>
      <c r="M9" s="32">
        <v>44378</v>
      </c>
      <c r="N9" s="31">
        <v>1019.56</v>
      </c>
      <c r="O9" s="31">
        <v>956.26</v>
      </c>
      <c r="P9" s="31">
        <v>132070.32</v>
      </c>
      <c r="Q9" s="31">
        <v>59918.76</v>
      </c>
      <c r="R9" s="31"/>
      <c r="S9" s="31"/>
      <c r="T9" s="79" t="e">
        <f t="shared" si="0"/>
        <v>#DIV/0!</v>
      </c>
    </row>
    <row r="10" spans="2:20" ht="15" customHeight="1">
      <c r="B10" s="84"/>
      <c r="H10" s="85"/>
      <c r="I10" s="11"/>
      <c r="J10" s="24">
        <v>44593</v>
      </c>
      <c r="K10" s="25">
        <v>9</v>
      </c>
      <c r="L10" s="25"/>
      <c r="M10" s="32">
        <v>44409</v>
      </c>
      <c r="N10" s="31">
        <v>1019.56</v>
      </c>
      <c r="O10" s="31">
        <v>962.86</v>
      </c>
      <c r="P10" s="31">
        <v>144340.73000000001</v>
      </c>
      <c r="Q10" s="31">
        <v>65426.12</v>
      </c>
      <c r="R10" s="31"/>
      <c r="S10" s="31"/>
      <c r="T10" s="79" t="e">
        <f t="shared" si="0"/>
        <v>#DIV/0!</v>
      </c>
    </row>
    <row r="11" spans="2:20" ht="15" customHeight="1">
      <c r="B11" s="84"/>
      <c r="H11" s="85"/>
      <c r="I11" s="11"/>
      <c r="J11" s="24">
        <v>44621</v>
      </c>
      <c r="K11" s="25">
        <v>6</v>
      </c>
      <c r="L11" s="25"/>
      <c r="M11" s="32">
        <v>44440</v>
      </c>
      <c r="N11" s="31">
        <v>1134.74</v>
      </c>
      <c r="O11" s="31">
        <v>972.33</v>
      </c>
      <c r="P11" s="31">
        <v>147960.32000000001</v>
      </c>
      <c r="Q11" s="31">
        <v>63455.43</v>
      </c>
      <c r="R11" s="31"/>
      <c r="S11" s="31"/>
      <c r="T11" s="79" t="e">
        <f t="shared" si="0"/>
        <v>#DIV/0!</v>
      </c>
    </row>
    <row r="12" spans="2:20" ht="15" customHeight="1">
      <c r="B12" s="84"/>
      <c r="H12" s="85"/>
      <c r="I12" s="11"/>
      <c r="J12" s="24">
        <v>44652</v>
      </c>
      <c r="K12" s="25">
        <v>8</v>
      </c>
      <c r="L12" s="25"/>
      <c r="M12" s="32">
        <v>44470</v>
      </c>
      <c r="N12" s="31">
        <v>1135.4100000000001</v>
      </c>
      <c r="O12" s="31">
        <v>985.82</v>
      </c>
      <c r="P12" s="31">
        <v>137137.98000000001</v>
      </c>
      <c r="Q12" s="31">
        <v>59657.03</v>
      </c>
      <c r="R12" s="31"/>
      <c r="S12" s="31"/>
      <c r="T12" s="79" t="e">
        <f t="shared" si="0"/>
        <v>#DIV/0!</v>
      </c>
    </row>
    <row r="13" spans="2:20" ht="15" customHeight="1">
      <c r="B13" s="84"/>
      <c r="H13" s="85"/>
      <c r="I13" s="11"/>
      <c r="J13" s="24">
        <v>44682</v>
      </c>
      <c r="K13" s="25">
        <v>25</v>
      </c>
      <c r="L13" s="25"/>
      <c r="M13" s="32">
        <v>44501</v>
      </c>
      <c r="N13" s="31">
        <v>1136.07</v>
      </c>
      <c r="O13" s="31">
        <v>991.48</v>
      </c>
      <c r="P13" s="31">
        <v>141215.85999999999</v>
      </c>
      <c r="Q13" s="31">
        <v>65261.29</v>
      </c>
      <c r="R13" s="31"/>
      <c r="S13" s="31"/>
      <c r="T13" s="79" t="e">
        <f t="shared" si="0"/>
        <v>#DIV/0!</v>
      </c>
    </row>
    <row r="14" spans="2:20" ht="15" customHeight="1">
      <c r="B14" s="84"/>
      <c r="H14" s="85"/>
      <c r="I14" s="11"/>
      <c r="J14" s="24">
        <v>44713</v>
      </c>
      <c r="K14" s="25">
        <v>8</v>
      </c>
      <c r="L14" s="25"/>
      <c r="M14" s="32">
        <v>44531</v>
      </c>
      <c r="N14" s="31">
        <v>1136.8900000000001</v>
      </c>
      <c r="O14" s="31">
        <v>1004.96</v>
      </c>
      <c r="P14" s="31">
        <v>102658.97</v>
      </c>
      <c r="Q14" s="31">
        <v>67064.820000000007</v>
      </c>
      <c r="R14" s="31"/>
      <c r="S14" s="31"/>
      <c r="T14" s="79" t="e">
        <f t="shared" si="0"/>
        <v>#DIV/0!</v>
      </c>
    </row>
    <row r="15" spans="2:20" ht="15.75">
      <c r="B15" s="84"/>
      <c r="G15" s="119" t="s">
        <v>64</v>
      </c>
      <c r="H15" s="120"/>
      <c r="I15" s="10"/>
      <c r="J15" s="24">
        <v>44743</v>
      </c>
      <c r="K15" s="25">
        <v>11</v>
      </c>
      <c r="L15" s="25"/>
      <c r="M15" s="32">
        <v>44562</v>
      </c>
      <c r="N15" s="31">
        <v>1163.22</v>
      </c>
      <c r="O15" s="31">
        <v>1014.35</v>
      </c>
      <c r="P15" s="31">
        <v>146622.79999999999</v>
      </c>
      <c r="Q15" s="31">
        <v>66019.48</v>
      </c>
      <c r="R15" s="31"/>
      <c r="S15" s="31"/>
      <c r="T15" s="79" t="e">
        <f t="shared" si="0"/>
        <v>#DIV/0!</v>
      </c>
    </row>
    <row r="16" spans="2:20">
      <c r="B16" s="84"/>
      <c r="G16" s="86">
        <f>(DATE(YEAR(Occupancy!$F$1),MONTH(Occupancy!$F$1),1))</f>
        <v>45870</v>
      </c>
      <c r="H16" s="87">
        <f>VLOOKUP(G16,Financial!$J$3:$L$250,2,)</f>
        <v>13</v>
      </c>
      <c r="I16" s="10"/>
      <c r="J16" s="24">
        <v>44774</v>
      </c>
      <c r="K16" s="25">
        <v>9</v>
      </c>
      <c r="L16" s="25"/>
      <c r="M16" s="32">
        <v>44593</v>
      </c>
      <c r="N16" s="31">
        <v>1226.8900000000001</v>
      </c>
      <c r="O16" s="31">
        <v>1041.05</v>
      </c>
      <c r="P16" s="31">
        <v>147300.81</v>
      </c>
      <c r="Q16" s="31">
        <v>59067.35</v>
      </c>
      <c r="R16" s="31"/>
      <c r="S16" s="31"/>
      <c r="T16" s="79" t="e">
        <f t="shared" si="0"/>
        <v>#DIV/0!</v>
      </c>
    </row>
    <row r="17" spans="2:20">
      <c r="B17" s="84"/>
      <c r="E17" s="88">
        <v>0.91849999999999998</v>
      </c>
      <c r="F17" s="88">
        <v>0.94810000000000005</v>
      </c>
      <c r="G17" s="86">
        <f t="shared" ref="G17:G27" si="1">(DATE(YEAR(G16),MONTH(G16)+1,1))</f>
        <v>45901</v>
      </c>
      <c r="H17" s="87">
        <f>VLOOKUP(G17,Financial!$J$3:$L$250,2,)</f>
        <v>11</v>
      </c>
      <c r="I17" s="10"/>
      <c r="J17" s="24">
        <v>44805</v>
      </c>
      <c r="K17" s="25">
        <v>8</v>
      </c>
      <c r="M17" s="32">
        <v>44621</v>
      </c>
      <c r="N17" s="31">
        <v>1278.1099999999999</v>
      </c>
      <c r="O17" s="31">
        <v>1058.98</v>
      </c>
      <c r="P17" s="31">
        <v>150788.15</v>
      </c>
      <c r="Q17" s="31">
        <v>67828.710000000006</v>
      </c>
      <c r="R17" s="31"/>
      <c r="S17" s="31"/>
      <c r="T17" s="79" t="e">
        <f t="shared" si="0"/>
        <v>#DIV/0!</v>
      </c>
    </row>
    <row r="18" spans="2:20">
      <c r="B18" s="84"/>
      <c r="G18" s="86">
        <f t="shared" si="1"/>
        <v>45931</v>
      </c>
      <c r="H18" s="87">
        <f>VLOOKUP(G18,Financial!$J$3:$L$250,2,)</f>
        <v>14</v>
      </c>
      <c r="I18" s="10"/>
      <c r="J18" s="24">
        <v>44835</v>
      </c>
      <c r="K18" s="25">
        <v>8</v>
      </c>
      <c r="M18" s="32">
        <v>44652</v>
      </c>
      <c r="N18" s="31">
        <v>1280.04</v>
      </c>
      <c r="O18" s="31">
        <v>1075.78</v>
      </c>
      <c r="P18" s="31">
        <v>145104.04999999999</v>
      </c>
      <c r="Q18" s="31">
        <v>59900.65</v>
      </c>
      <c r="R18" s="31"/>
      <c r="S18" s="31"/>
      <c r="T18" s="79" t="e">
        <f t="shared" si="0"/>
        <v>#DIV/0!</v>
      </c>
    </row>
    <row r="19" spans="2:20">
      <c r="B19" s="84"/>
      <c r="G19" s="86">
        <f t="shared" si="1"/>
        <v>45962</v>
      </c>
      <c r="H19" s="87">
        <f>VLOOKUP(G19,Financial!$J$3:$L$250,2,)</f>
        <v>10</v>
      </c>
      <c r="I19" s="10"/>
      <c r="J19" s="24">
        <v>5</v>
      </c>
      <c r="K19" s="25">
        <v>9</v>
      </c>
      <c r="M19" s="32">
        <v>44682</v>
      </c>
      <c r="N19" s="31">
        <v>1281.96</v>
      </c>
      <c r="O19" s="31">
        <v>1094.8399999999999</v>
      </c>
      <c r="P19" s="31">
        <v>152696.09</v>
      </c>
      <c r="Q19" s="31">
        <v>61633.75</v>
      </c>
      <c r="R19" s="31"/>
      <c r="S19" s="31"/>
      <c r="T19" s="79" t="e">
        <f t="shared" si="0"/>
        <v>#DIV/0!</v>
      </c>
    </row>
    <row r="20" spans="2:20">
      <c r="B20" s="84"/>
      <c r="G20" s="86">
        <f t="shared" si="1"/>
        <v>45992</v>
      </c>
      <c r="H20" s="87">
        <f>VLOOKUP(G20,Financial!$J$3:$L$250,2,)</f>
        <v>8</v>
      </c>
      <c r="I20" s="10"/>
      <c r="J20" s="24">
        <v>44896</v>
      </c>
      <c r="K20" s="25">
        <v>7</v>
      </c>
      <c r="M20" s="32">
        <v>44713</v>
      </c>
      <c r="N20" s="31">
        <v>1331.96</v>
      </c>
      <c r="O20" s="31">
        <v>1148.06</v>
      </c>
      <c r="P20" s="31">
        <v>157299.35</v>
      </c>
      <c r="Q20" s="31">
        <v>70228.75</v>
      </c>
      <c r="R20" s="31"/>
      <c r="S20" s="31"/>
      <c r="T20" s="79" t="e">
        <f t="shared" si="0"/>
        <v>#DIV/0!</v>
      </c>
    </row>
    <row r="21" spans="2:20">
      <c r="B21" s="89"/>
      <c r="G21" s="86">
        <f t="shared" si="1"/>
        <v>46023</v>
      </c>
      <c r="H21" s="87">
        <f>VLOOKUP(G21,Financial!$J$3:$L$250,2,)</f>
        <v>10</v>
      </c>
      <c r="I21" s="10"/>
      <c r="J21" s="24">
        <v>44927</v>
      </c>
      <c r="K21" s="25">
        <v>16</v>
      </c>
      <c r="M21" s="32">
        <v>44743</v>
      </c>
      <c r="N21" s="31">
        <v>1331.96</v>
      </c>
      <c r="O21" s="31">
        <v>1172.44</v>
      </c>
      <c r="P21" s="31">
        <v>160666.15</v>
      </c>
      <c r="Q21" s="31">
        <v>68384.38</v>
      </c>
      <c r="R21" s="31"/>
      <c r="S21" s="31"/>
      <c r="T21" s="79" t="e">
        <f t="shared" si="0"/>
        <v>#DIV/0!</v>
      </c>
    </row>
    <row r="22" spans="2:20">
      <c r="B22" s="89"/>
      <c r="G22" s="86">
        <f t="shared" si="1"/>
        <v>46054</v>
      </c>
      <c r="H22" s="87">
        <f>VLOOKUP(G22,Financial!$J$3:$L$250,2,)</f>
        <v>8</v>
      </c>
      <c r="I22" s="10"/>
      <c r="J22" s="24">
        <v>44958</v>
      </c>
      <c r="K22" s="25">
        <v>0</v>
      </c>
      <c r="L22" s="40"/>
      <c r="M22" s="32">
        <v>44774</v>
      </c>
      <c r="N22" s="31">
        <v>1331.96</v>
      </c>
      <c r="O22" s="31">
        <v>1195.77</v>
      </c>
      <c r="P22" s="31">
        <v>168895.08</v>
      </c>
      <c r="Q22" s="31">
        <v>85710.76</v>
      </c>
      <c r="R22" s="31"/>
      <c r="S22" s="31"/>
      <c r="T22" s="79" t="e">
        <f t="shared" si="0"/>
        <v>#DIV/0!</v>
      </c>
    </row>
    <row r="23" spans="2:20">
      <c r="B23" s="89"/>
      <c r="G23" s="86">
        <f t="shared" si="1"/>
        <v>46082</v>
      </c>
      <c r="H23" s="87">
        <f>VLOOKUP(G23,Financial!$J$3:$L$250,2,)</f>
        <v>8</v>
      </c>
      <c r="I23" s="10"/>
      <c r="J23" s="24">
        <v>44986</v>
      </c>
      <c r="K23" s="25">
        <v>0</v>
      </c>
      <c r="L23" s="40"/>
      <c r="M23" s="32">
        <v>44805</v>
      </c>
      <c r="N23" s="31">
        <v>1331.96</v>
      </c>
      <c r="O23" s="31">
        <v>1226.0899999999999</v>
      </c>
      <c r="P23" s="31">
        <v>160369.47</v>
      </c>
      <c r="Q23" s="31">
        <v>69924.100000000006</v>
      </c>
      <c r="R23" s="31"/>
      <c r="S23" s="31"/>
      <c r="T23" s="79" t="e">
        <f t="shared" si="0"/>
        <v>#DIV/0!</v>
      </c>
    </row>
    <row r="24" spans="2:20">
      <c r="B24" s="89"/>
      <c r="G24" s="86">
        <f t="shared" si="1"/>
        <v>46113</v>
      </c>
      <c r="H24" s="87">
        <f>VLOOKUP(G24,Financial!$J$3:$L$250,2,)</f>
        <v>8</v>
      </c>
      <c r="I24" s="10"/>
      <c r="J24" s="24">
        <v>45017</v>
      </c>
      <c r="K24" s="25">
        <v>0</v>
      </c>
      <c r="L24" s="40"/>
      <c r="M24" s="32">
        <v>44835</v>
      </c>
      <c r="N24" s="31">
        <v>1334.4</v>
      </c>
      <c r="O24" s="31">
        <v>1230.1600000000001</v>
      </c>
      <c r="P24" s="31">
        <v>168705.52</v>
      </c>
      <c r="Q24" s="31">
        <v>76118.22</v>
      </c>
      <c r="R24" s="31"/>
      <c r="S24" s="31"/>
      <c r="T24" s="79" t="e">
        <f t="shared" si="0"/>
        <v>#DIV/0!</v>
      </c>
    </row>
    <row r="25" spans="2:20">
      <c r="B25" s="89"/>
      <c r="G25" s="86">
        <f t="shared" si="1"/>
        <v>46143</v>
      </c>
      <c r="H25" s="87">
        <f>VLOOKUP(G25,Financial!$J$3:$L$250,2,)</f>
        <v>11</v>
      </c>
      <c r="I25" s="10"/>
      <c r="J25" s="24">
        <v>45047</v>
      </c>
      <c r="K25" s="25">
        <v>1</v>
      </c>
      <c r="L25" s="40"/>
      <c r="M25" s="32">
        <v>44866</v>
      </c>
      <c r="N25" s="31">
        <v>1335.62</v>
      </c>
      <c r="O25" s="31">
        <v>1249.3800000000001</v>
      </c>
      <c r="P25" s="31">
        <v>165177.43</v>
      </c>
      <c r="Q25" s="31">
        <v>59668.61</v>
      </c>
      <c r="R25" s="31"/>
      <c r="S25" s="31"/>
      <c r="T25" s="79" t="e">
        <f t="shared" si="0"/>
        <v>#DIV/0!</v>
      </c>
    </row>
    <row r="26" spans="2:20">
      <c r="B26" s="89"/>
      <c r="G26" s="86">
        <f t="shared" si="1"/>
        <v>46174</v>
      </c>
      <c r="H26" s="87">
        <f>VLOOKUP(G26,Financial!$J$3:$L$250,2,)</f>
        <v>6</v>
      </c>
      <c r="I26" s="10"/>
      <c r="J26" s="24">
        <v>45078</v>
      </c>
      <c r="K26" s="25">
        <v>8</v>
      </c>
      <c r="L26" s="40"/>
      <c r="M26" s="32">
        <v>44896</v>
      </c>
      <c r="N26" s="31">
        <v>1336.85</v>
      </c>
      <c r="O26" s="31">
        <v>1268.03</v>
      </c>
      <c r="P26" s="31">
        <v>173593.98</v>
      </c>
      <c r="Q26" s="31">
        <v>56140.639999999999</v>
      </c>
      <c r="R26" s="31"/>
      <c r="S26" s="31"/>
      <c r="T26" s="79" t="e">
        <f t="shared" si="0"/>
        <v>#DIV/0!</v>
      </c>
    </row>
    <row r="27" spans="2:20">
      <c r="B27" s="89"/>
      <c r="G27" s="86">
        <f t="shared" si="1"/>
        <v>46204</v>
      </c>
      <c r="H27" s="87">
        <f>VLOOKUP(G27,Financial!$J$3:$L$250,2,)</f>
        <v>15</v>
      </c>
      <c r="I27" s="10"/>
      <c r="J27" s="24">
        <v>45108</v>
      </c>
      <c r="K27" s="25">
        <v>4</v>
      </c>
      <c r="L27" s="40"/>
      <c r="M27" s="32">
        <v>44927</v>
      </c>
      <c r="N27" s="31">
        <v>1336.85</v>
      </c>
      <c r="O27" s="31">
        <v>1282.44</v>
      </c>
      <c r="P27" s="31">
        <v>170430.21</v>
      </c>
      <c r="Q27" s="31">
        <v>75836.210000000006</v>
      </c>
      <c r="R27" s="31"/>
      <c r="S27" s="31"/>
      <c r="T27" s="79" t="e">
        <f>(S27-R27)/S27</f>
        <v>#DIV/0!</v>
      </c>
    </row>
    <row r="28" spans="2:20" ht="18">
      <c r="B28" s="90" t="s">
        <v>65</v>
      </c>
      <c r="C28" s="49" t="s">
        <v>66</v>
      </c>
      <c r="D28" s="49" t="s">
        <v>67</v>
      </c>
      <c r="E28" s="49" t="s">
        <v>68</v>
      </c>
      <c r="F28" s="49" t="s">
        <v>69</v>
      </c>
      <c r="G28" s="119" t="s">
        <v>70</v>
      </c>
      <c r="H28" s="120"/>
      <c r="I28" s="10"/>
      <c r="J28" s="24">
        <v>45139</v>
      </c>
      <c r="K28" s="25">
        <v>0</v>
      </c>
      <c r="L28" s="40"/>
      <c r="M28" s="32">
        <v>44958</v>
      </c>
      <c r="N28" s="31">
        <v>1273.74</v>
      </c>
      <c r="O28" s="31">
        <v>1295.99</v>
      </c>
      <c r="P28" s="31">
        <v>181269.88</v>
      </c>
      <c r="Q28" s="31">
        <v>76869.67</v>
      </c>
      <c r="R28" s="31"/>
      <c r="S28" s="31"/>
      <c r="T28" s="79" t="e">
        <f t="shared" si="0"/>
        <v>#DIV/0!</v>
      </c>
    </row>
    <row r="29" spans="2:20">
      <c r="B29" s="91" t="s">
        <v>71</v>
      </c>
      <c r="C29" s="22">
        <v>13</v>
      </c>
      <c r="D29" s="22">
        <v>17</v>
      </c>
      <c r="E29" s="22">
        <v>18</v>
      </c>
      <c r="F29" s="22">
        <v>97</v>
      </c>
      <c r="G29" s="121"/>
      <c r="H29" s="122"/>
      <c r="I29" s="10"/>
      <c r="J29" s="24">
        <v>45170</v>
      </c>
      <c r="K29" s="25">
        <v>0</v>
      </c>
      <c r="L29" s="40"/>
      <c r="M29" s="32">
        <v>44986</v>
      </c>
      <c r="N29" s="31">
        <v>1274.96</v>
      </c>
      <c r="O29" s="31">
        <v>1304.53</v>
      </c>
      <c r="P29" s="31">
        <v>182165.26</v>
      </c>
      <c r="Q29" s="31">
        <v>75104.759999999995</v>
      </c>
      <c r="R29" s="31"/>
      <c r="S29" s="31"/>
      <c r="T29" s="79" t="e">
        <f t="shared" si="0"/>
        <v>#DIV/0!</v>
      </c>
    </row>
    <row r="30" spans="2:20">
      <c r="B30" s="91" t="s">
        <v>72</v>
      </c>
      <c r="C30" s="22">
        <v>4</v>
      </c>
      <c r="D30" s="22">
        <v>5</v>
      </c>
      <c r="E30" s="22">
        <v>6</v>
      </c>
      <c r="F30" s="22">
        <v>21</v>
      </c>
      <c r="G30" s="121"/>
      <c r="H30" s="122"/>
      <c r="I30" s="10"/>
      <c r="J30" s="24">
        <v>45200</v>
      </c>
      <c r="K30" s="25">
        <v>8</v>
      </c>
      <c r="L30" s="40"/>
      <c r="M30" s="32">
        <v>45017</v>
      </c>
      <c r="N30" s="31">
        <v>1278.1099999999999</v>
      </c>
      <c r="O30" s="31">
        <v>1308.77</v>
      </c>
      <c r="P30" s="31">
        <v>186955.88</v>
      </c>
      <c r="Q30" s="31">
        <v>69906.649999999994</v>
      </c>
      <c r="R30" s="31"/>
      <c r="S30" s="31"/>
      <c r="T30" s="79" t="e">
        <f t="shared" si="0"/>
        <v>#DIV/0!</v>
      </c>
    </row>
    <row r="31" spans="2:20">
      <c r="B31" s="91" t="s">
        <v>73</v>
      </c>
      <c r="C31" s="22">
        <v>3</v>
      </c>
      <c r="D31" s="22">
        <v>3</v>
      </c>
      <c r="E31" s="22">
        <v>4</v>
      </c>
      <c r="F31" s="22">
        <v>5</v>
      </c>
      <c r="G31" s="121"/>
      <c r="H31" s="122"/>
      <c r="I31" s="10"/>
      <c r="J31" s="24">
        <v>45231</v>
      </c>
      <c r="K31" s="25">
        <v>2</v>
      </c>
      <c r="L31" s="40"/>
      <c r="M31" s="32">
        <v>45047</v>
      </c>
      <c r="N31" s="31">
        <v>1281.33</v>
      </c>
      <c r="O31" s="31">
        <v>1317.33</v>
      </c>
      <c r="P31" s="31">
        <v>162136.6</v>
      </c>
      <c r="Q31" s="31">
        <v>80419.05</v>
      </c>
      <c r="R31" s="31"/>
      <c r="S31" s="31"/>
      <c r="T31" s="79" t="e">
        <f t="shared" si="0"/>
        <v>#DIV/0!</v>
      </c>
    </row>
    <row r="32" spans="2:20">
      <c r="B32" s="91" t="s">
        <v>74</v>
      </c>
      <c r="C32" s="22">
        <v>0</v>
      </c>
      <c r="D32" s="22">
        <v>1</v>
      </c>
      <c r="E32" s="22">
        <v>0</v>
      </c>
      <c r="F32" s="22">
        <v>4</v>
      </c>
      <c r="G32" s="121"/>
      <c r="H32" s="122"/>
      <c r="I32" s="10"/>
      <c r="J32" s="24">
        <v>45261</v>
      </c>
      <c r="K32" s="25">
        <v>4</v>
      </c>
      <c r="L32" s="40"/>
      <c r="M32" s="32">
        <v>45078</v>
      </c>
      <c r="N32" s="31">
        <v>1281.33</v>
      </c>
      <c r="O32" s="31">
        <v>1318.11</v>
      </c>
      <c r="P32" s="31">
        <v>165910.29</v>
      </c>
      <c r="Q32" s="31">
        <v>82148.27</v>
      </c>
      <c r="R32" s="31"/>
      <c r="S32" s="31"/>
      <c r="T32" s="79" t="e">
        <f t="shared" si="0"/>
        <v>#DIV/0!</v>
      </c>
    </row>
    <row r="33" spans="2:20">
      <c r="B33" s="91" t="s">
        <v>75</v>
      </c>
      <c r="C33" s="22">
        <v>2</v>
      </c>
      <c r="D33" s="22">
        <v>0</v>
      </c>
      <c r="E33" s="22">
        <v>2</v>
      </c>
      <c r="F33" s="22">
        <v>6</v>
      </c>
      <c r="G33" s="121"/>
      <c r="H33" s="122"/>
      <c r="I33" s="10"/>
      <c r="J33" s="24">
        <v>45292</v>
      </c>
      <c r="K33" s="25">
        <v>3</v>
      </c>
      <c r="L33" s="25"/>
      <c r="M33" s="32">
        <v>45108</v>
      </c>
      <c r="N33" s="31">
        <v>1283.77</v>
      </c>
      <c r="O33" s="31">
        <v>1321.17</v>
      </c>
      <c r="P33" s="31">
        <v>179162.96</v>
      </c>
      <c r="Q33" s="31">
        <v>77491.89</v>
      </c>
      <c r="R33" s="31">
        <f>0.0336*S33</f>
        <v>5712</v>
      </c>
      <c r="S33" s="31">
        <v>170000</v>
      </c>
      <c r="T33" s="79">
        <f t="shared" si="0"/>
        <v>0.96640000000000004</v>
      </c>
    </row>
    <row r="34" spans="2:20">
      <c r="B34" s="92"/>
      <c r="C34" s="22"/>
      <c r="D34" s="22"/>
      <c r="E34" s="22"/>
      <c r="F34" s="22"/>
      <c r="G34" s="121"/>
      <c r="H34" s="122"/>
      <c r="I34" s="10"/>
      <c r="J34" s="24">
        <v>45323</v>
      </c>
      <c r="K34" s="25">
        <v>5</v>
      </c>
      <c r="L34" s="25"/>
      <c r="M34" s="32">
        <v>45139</v>
      </c>
      <c r="N34" s="31">
        <v>1308.92</v>
      </c>
      <c r="O34" s="31">
        <v>1318.93</v>
      </c>
      <c r="P34" s="31">
        <v>185185.25</v>
      </c>
      <c r="Q34" s="31">
        <v>53004.2</v>
      </c>
      <c r="R34" s="31">
        <f>0.0984*S34</f>
        <v>16728</v>
      </c>
      <c r="S34" s="31">
        <v>170000</v>
      </c>
      <c r="T34" s="79">
        <f t="shared" si="0"/>
        <v>0.90159999999999996</v>
      </c>
    </row>
    <row r="35" spans="2:20" ht="18">
      <c r="B35" s="125" t="s">
        <v>76</v>
      </c>
      <c r="C35" s="126"/>
      <c r="D35" s="126"/>
      <c r="E35" s="126"/>
      <c r="F35" s="127"/>
      <c r="G35" s="128" t="s">
        <v>77</v>
      </c>
      <c r="H35" s="129"/>
      <c r="I35" s="10"/>
      <c r="J35" s="24">
        <v>45352</v>
      </c>
      <c r="K35" s="25">
        <v>8</v>
      </c>
      <c r="L35" s="25"/>
      <c r="M35" s="32">
        <v>45170</v>
      </c>
      <c r="N35" s="31">
        <v>1337.44</v>
      </c>
      <c r="O35" s="31">
        <v>1319.83</v>
      </c>
      <c r="P35" s="31">
        <v>176956.94</v>
      </c>
      <c r="Q35" s="31">
        <v>67438.33</v>
      </c>
      <c r="R35" s="31">
        <f>0.0461*S35</f>
        <v>7837</v>
      </c>
      <c r="S35" s="31">
        <v>170000</v>
      </c>
      <c r="T35" s="79">
        <f t="shared" si="0"/>
        <v>0.95389999999999997</v>
      </c>
    </row>
    <row r="36" spans="2:20">
      <c r="B36" s="84"/>
      <c r="G36" s="26" t="s">
        <v>78</v>
      </c>
      <c r="H36" s="93">
        <v>15663.12</v>
      </c>
      <c r="I36" s="10"/>
      <c r="J36" s="24">
        <v>45383</v>
      </c>
      <c r="K36" s="25">
        <v>10</v>
      </c>
      <c r="L36" s="25"/>
      <c r="M36" s="32">
        <v>45200</v>
      </c>
      <c r="N36" s="31">
        <v>1337.44</v>
      </c>
      <c r="O36" s="31">
        <v>1321.28</v>
      </c>
      <c r="P36" s="31">
        <v>172950.16</v>
      </c>
      <c r="Q36" s="31">
        <v>71205.7</v>
      </c>
      <c r="R36" s="31">
        <f>0.0109*S36</f>
        <v>1853</v>
      </c>
      <c r="S36" s="31">
        <v>170000</v>
      </c>
      <c r="T36" s="79">
        <f t="shared" si="0"/>
        <v>0.98909999999999998</v>
      </c>
    </row>
    <row r="37" spans="2:20">
      <c r="B37" s="84"/>
      <c r="G37" s="26" t="s">
        <v>79</v>
      </c>
      <c r="H37" s="93">
        <v>5392.91</v>
      </c>
      <c r="I37" s="10"/>
      <c r="J37" s="24">
        <v>45413</v>
      </c>
      <c r="K37" s="25">
        <v>7</v>
      </c>
      <c r="L37" s="25"/>
      <c r="M37" s="32">
        <v>45231</v>
      </c>
      <c r="N37" s="31">
        <v>1337.44</v>
      </c>
      <c r="O37" s="31">
        <v>1324.41</v>
      </c>
      <c r="P37" s="31">
        <v>169371.93</v>
      </c>
      <c r="Q37" s="31">
        <v>77570.33</v>
      </c>
      <c r="R37" s="31">
        <f>0.0576*S37</f>
        <v>9792</v>
      </c>
      <c r="S37" s="31">
        <v>170000</v>
      </c>
      <c r="T37" s="79">
        <f t="shared" si="0"/>
        <v>0.94240000000000002</v>
      </c>
    </row>
    <row r="38" spans="2:20">
      <c r="B38" s="84"/>
      <c r="G38" s="26" t="s">
        <v>80</v>
      </c>
      <c r="H38" s="93">
        <v>0</v>
      </c>
      <c r="I38" s="10"/>
      <c r="J38" s="24">
        <v>45444</v>
      </c>
      <c r="K38" s="25">
        <v>7</v>
      </c>
      <c r="L38" s="25"/>
      <c r="M38" s="32">
        <v>45261</v>
      </c>
      <c r="N38" s="31">
        <v>1315.74</v>
      </c>
      <c r="O38" s="31">
        <v>1327.78</v>
      </c>
      <c r="P38" s="31">
        <v>178450.52</v>
      </c>
      <c r="Q38" s="31">
        <v>50508.07</v>
      </c>
      <c r="R38" s="31">
        <f>0.085*S38</f>
        <v>14450.000000000002</v>
      </c>
      <c r="S38" s="31">
        <v>170000</v>
      </c>
      <c r="T38" s="79">
        <f t="shared" si="0"/>
        <v>0.91500000000000004</v>
      </c>
    </row>
    <row r="39" spans="2:20">
      <c r="B39" s="91"/>
      <c r="C39" s="22"/>
      <c r="D39" s="22"/>
      <c r="E39" s="28"/>
      <c r="F39" s="42"/>
      <c r="G39" s="26" t="s">
        <v>81</v>
      </c>
      <c r="H39" s="93">
        <v>0</v>
      </c>
      <c r="I39" s="10"/>
      <c r="J39" s="24">
        <v>45474</v>
      </c>
      <c r="K39" s="25">
        <v>5</v>
      </c>
      <c r="L39" s="25"/>
      <c r="M39" s="32">
        <v>45292</v>
      </c>
      <c r="N39" s="31">
        <v>1315.74</v>
      </c>
      <c r="O39" s="31">
        <v>1325.55</v>
      </c>
      <c r="P39" s="31">
        <v>177345.89</v>
      </c>
      <c r="Q39" s="31">
        <v>72415.22</v>
      </c>
      <c r="R39" s="31">
        <f>0.0729*S39</f>
        <v>12393.000000000002</v>
      </c>
      <c r="S39" s="31">
        <v>170000</v>
      </c>
      <c r="T39" s="79">
        <f t="shared" si="0"/>
        <v>0.92710000000000004</v>
      </c>
    </row>
    <row r="40" spans="2:20">
      <c r="B40" s="84"/>
      <c r="G40" s="26" t="s">
        <v>82</v>
      </c>
      <c r="H40" s="93">
        <v>-1031.54</v>
      </c>
      <c r="I40" s="10"/>
      <c r="J40" s="24">
        <v>45505</v>
      </c>
      <c r="K40" s="25">
        <v>14</v>
      </c>
      <c r="L40" s="25"/>
      <c r="M40" s="32">
        <v>45323</v>
      </c>
      <c r="N40" s="31">
        <v>1316.96</v>
      </c>
      <c r="O40" s="31">
        <v>1330.01</v>
      </c>
      <c r="P40" s="31">
        <v>180526.24</v>
      </c>
      <c r="Q40" s="31">
        <v>70297.27</v>
      </c>
      <c r="R40" s="31">
        <f>0.0417*S40</f>
        <v>7089</v>
      </c>
      <c r="S40" s="31">
        <v>170000</v>
      </c>
      <c r="T40" s="79">
        <f t="shared" si="0"/>
        <v>0.95830000000000004</v>
      </c>
    </row>
    <row r="41" spans="2:20">
      <c r="B41" s="84"/>
      <c r="G41" s="26" t="s">
        <v>83</v>
      </c>
      <c r="H41" s="93">
        <f>SUM(H36:H40)</f>
        <v>20024.489999999998</v>
      </c>
      <c r="I41" s="10"/>
      <c r="J41" s="24">
        <v>45536</v>
      </c>
      <c r="K41" s="25">
        <v>6</v>
      </c>
      <c r="L41" s="25"/>
      <c r="M41" s="32">
        <v>45352</v>
      </c>
      <c r="N41" s="31">
        <v>1318.18</v>
      </c>
      <c r="O41" s="31">
        <v>1328.45</v>
      </c>
      <c r="P41" s="31">
        <v>185345.78</v>
      </c>
      <c r="Q41" s="31">
        <v>68534.69</v>
      </c>
      <c r="R41" s="31">
        <f>0.1047*S41</f>
        <v>17799</v>
      </c>
      <c r="S41" s="31">
        <v>170000</v>
      </c>
      <c r="T41" s="79">
        <f t="shared" si="0"/>
        <v>0.89529999999999998</v>
      </c>
    </row>
    <row r="42" spans="2:20">
      <c r="B42" s="84"/>
      <c r="G42" s="4"/>
      <c r="H42" s="94"/>
      <c r="I42" s="10"/>
      <c r="J42" s="24">
        <v>45566</v>
      </c>
      <c r="K42" s="25">
        <v>3</v>
      </c>
      <c r="L42" s="25"/>
      <c r="M42" s="32">
        <v>45383</v>
      </c>
      <c r="N42" s="31">
        <v>1320.11</v>
      </c>
      <c r="O42" s="31">
        <v>1336.77</v>
      </c>
      <c r="P42" s="31">
        <v>179496.56</v>
      </c>
      <c r="Q42" s="31">
        <v>84118.53</v>
      </c>
      <c r="R42" s="31">
        <v>3862.5</v>
      </c>
      <c r="S42" s="31">
        <v>179496.56</v>
      </c>
      <c r="T42" s="79">
        <f t="shared" si="0"/>
        <v>0.9784814817621017</v>
      </c>
    </row>
    <row r="43" spans="2:20">
      <c r="B43" s="84"/>
      <c r="G43" s="26"/>
      <c r="H43" s="95"/>
      <c r="I43" s="10"/>
      <c r="J43" s="24">
        <v>45597</v>
      </c>
      <c r="K43" s="25">
        <v>4</v>
      </c>
      <c r="L43" s="25"/>
      <c r="M43" s="32">
        <v>45413</v>
      </c>
      <c r="N43" s="31">
        <v>1323.33</v>
      </c>
      <c r="O43" s="31">
        <v>1335.99</v>
      </c>
      <c r="P43" s="31">
        <v>174686.33</v>
      </c>
      <c r="Q43" s="31">
        <v>100418.12</v>
      </c>
      <c r="R43" s="31">
        <v>10187.5</v>
      </c>
      <c r="S43" s="31">
        <v>174686.33</v>
      </c>
      <c r="T43" s="79">
        <f t="shared" si="0"/>
        <v>0.94168118363926934</v>
      </c>
    </row>
    <row r="44" spans="2:20">
      <c r="B44" s="84"/>
      <c r="G44" s="26"/>
      <c r="H44" s="95"/>
      <c r="I44" s="10"/>
      <c r="J44" s="24">
        <v>45627</v>
      </c>
      <c r="K44" s="25">
        <v>3</v>
      </c>
      <c r="L44" s="25"/>
      <c r="M44" s="32">
        <v>45444</v>
      </c>
      <c r="N44" s="31">
        <v>1324.03</v>
      </c>
      <c r="O44" s="31">
        <v>1339.37</v>
      </c>
      <c r="P44" s="31">
        <v>173922.97</v>
      </c>
      <c r="Q44" s="31">
        <v>92173.5</v>
      </c>
      <c r="R44" s="31">
        <v>10461.25</v>
      </c>
      <c r="S44" s="31">
        <f>173922.97+5461.09</f>
        <v>179384.06</v>
      </c>
      <c r="T44" s="79">
        <f t="shared" si="0"/>
        <v>0.94168238805610716</v>
      </c>
    </row>
    <row r="45" spans="2:20">
      <c r="B45" s="84"/>
      <c r="G45" s="26"/>
      <c r="H45" s="95"/>
      <c r="I45" s="10"/>
      <c r="J45" s="24">
        <v>45658</v>
      </c>
      <c r="K45" s="25">
        <v>3</v>
      </c>
      <c r="L45" s="25"/>
      <c r="M45" s="32">
        <v>45474</v>
      </c>
      <c r="N45" s="31">
        <v>1325.25</v>
      </c>
      <c r="O45" s="31">
        <v>1343.76</v>
      </c>
      <c r="P45" s="31">
        <v>178273.91</v>
      </c>
      <c r="Q45" s="31">
        <v>84060.25</v>
      </c>
      <c r="R45" s="9">
        <v>18672.63</v>
      </c>
      <c r="S45" s="31">
        <f>178273.91+6189.09</f>
        <v>184463</v>
      </c>
      <c r="T45" s="79">
        <f>(S45-R45)/S45</f>
        <v>0.8987730330743835</v>
      </c>
    </row>
    <row r="46" spans="2:20" ht="18">
      <c r="B46" s="96" t="s">
        <v>84</v>
      </c>
      <c r="C46" s="49" t="s">
        <v>66</v>
      </c>
      <c r="D46" s="49" t="s">
        <v>67</v>
      </c>
      <c r="E46" s="49" t="s">
        <v>85</v>
      </c>
      <c r="F46" s="49" t="s">
        <v>86</v>
      </c>
      <c r="G46" s="119" t="s">
        <v>87</v>
      </c>
      <c r="H46" s="120"/>
      <c r="I46" s="10"/>
      <c r="J46" s="24">
        <v>45689</v>
      </c>
      <c r="K46" s="25">
        <v>5</v>
      </c>
      <c r="L46" s="25"/>
      <c r="M46" s="32">
        <v>45505</v>
      </c>
      <c r="N46" s="31">
        <v>1325.96</v>
      </c>
      <c r="O46" s="31">
        <v>1346.18</v>
      </c>
      <c r="P46" s="31">
        <v>174888.63</v>
      </c>
      <c r="Q46" s="31">
        <v>83653.59</v>
      </c>
      <c r="R46" s="31">
        <v>9549.09</v>
      </c>
      <c r="S46" s="31">
        <f>174913.57+6529</f>
        <v>181442.57</v>
      </c>
      <c r="T46" s="79">
        <f>(S46-R46)/S46</f>
        <v>0.94737128117177793</v>
      </c>
    </row>
    <row r="47" spans="2:20">
      <c r="B47" s="91" t="s">
        <v>88</v>
      </c>
      <c r="C47" s="22">
        <v>18</v>
      </c>
      <c r="D47" s="22">
        <v>20</v>
      </c>
      <c r="E47" s="22">
        <v>22</v>
      </c>
      <c r="F47" s="22">
        <v>23</v>
      </c>
      <c r="G47" s="77" t="s">
        <v>89</v>
      </c>
      <c r="H47" s="97">
        <v>9</v>
      </c>
      <c r="I47" s="10"/>
      <c r="J47" s="24">
        <v>45717</v>
      </c>
      <c r="K47" s="25">
        <v>2</v>
      </c>
      <c r="L47" s="25"/>
      <c r="M47" s="32">
        <v>45536</v>
      </c>
      <c r="N47" s="31">
        <v>1325.96</v>
      </c>
      <c r="O47" s="31">
        <v>1349.02</v>
      </c>
      <c r="P47" s="31">
        <v>170011.99</v>
      </c>
      <c r="Q47" s="31">
        <v>98201.71</v>
      </c>
      <c r="R47" s="31">
        <v>5585.11</v>
      </c>
      <c r="S47" s="31">
        <f>170011.99-0+7953</f>
        <v>177964.99</v>
      </c>
      <c r="T47" s="79">
        <f t="shared" si="0"/>
        <v>0.9686168049120224</v>
      </c>
    </row>
    <row r="48" spans="2:20" ht="14.25" customHeight="1">
      <c r="B48" s="91" t="s">
        <v>90</v>
      </c>
      <c r="C48" s="22">
        <v>5</v>
      </c>
      <c r="D48" s="22">
        <v>4</v>
      </c>
      <c r="E48" s="22">
        <v>2</v>
      </c>
      <c r="F48" s="22">
        <v>4</v>
      </c>
      <c r="G48" s="77" t="s">
        <v>91</v>
      </c>
      <c r="H48" s="97">
        <v>1</v>
      </c>
      <c r="I48" s="10" t="str">
        <f>IF(H58=0,"",INT(H58))</f>
        <v/>
      </c>
      <c r="J48" s="24">
        <v>45748</v>
      </c>
      <c r="K48" s="25">
        <v>3</v>
      </c>
      <c r="L48" s="25"/>
      <c r="M48" s="32">
        <v>45566</v>
      </c>
      <c r="N48" s="31">
        <v>1277.8800000000001</v>
      </c>
      <c r="O48" s="31">
        <v>1353.14</v>
      </c>
      <c r="P48" s="31">
        <v>170722.72</v>
      </c>
      <c r="Q48" s="31">
        <v>94727.05</v>
      </c>
      <c r="R48" s="31">
        <v>9541.7099999999991</v>
      </c>
      <c r="S48" s="31">
        <v>170722.72</v>
      </c>
      <c r="T48" s="79">
        <f t="shared" si="0"/>
        <v>0.94410989937367451</v>
      </c>
    </row>
    <row r="49" spans="2:20" ht="14.25" customHeight="1">
      <c r="B49" s="91"/>
      <c r="C49" s="22"/>
      <c r="D49" s="22"/>
      <c r="E49" s="28"/>
      <c r="F49" s="42"/>
      <c r="G49" s="77" t="s">
        <v>92</v>
      </c>
      <c r="H49" s="97">
        <v>4</v>
      </c>
      <c r="I49" s="10" t="str" cm="1">
        <f t="array" ref="I49">IF(H59=0,"",K381INT(H59))</f>
        <v/>
      </c>
      <c r="J49" s="24">
        <v>45778</v>
      </c>
      <c r="K49" s="25">
        <v>11</v>
      </c>
      <c r="L49" s="25"/>
      <c r="M49" s="32">
        <v>45597</v>
      </c>
      <c r="N49" s="31">
        <v>1277.8800000000001</v>
      </c>
      <c r="O49" s="31">
        <v>1340.81</v>
      </c>
      <c r="P49" s="31">
        <v>169752.37</v>
      </c>
      <c r="Q49" s="31">
        <v>13126.02</v>
      </c>
      <c r="R49" s="31">
        <v>7895.42</v>
      </c>
      <c r="S49" s="31">
        <v>182878.39</v>
      </c>
      <c r="T49" s="79">
        <f t="shared" si="0"/>
        <v>0.95682693838238619</v>
      </c>
    </row>
    <row r="50" spans="2:20" ht="14.65" thickBot="1">
      <c r="B50" s="98" t="s">
        <v>93</v>
      </c>
      <c r="C50" s="123" t="s">
        <v>94</v>
      </c>
      <c r="D50" s="123"/>
      <c r="E50" s="123"/>
      <c r="F50" s="123"/>
      <c r="G50" s="123"/>
      <c r="H50" s="124"/>
      <c r="I50" s="10"/>
      <c r="J50" s="24">
        <v>45809</v>
      </c>
      <c r="K50" s="25">
        <v>7</v>
      </c>
      <c r="L50" s="25"/>
      <c r="M50" s="32">
        <v>45627</v>
      </c>
      <c r="N50" s="31">
        <v>1277.8800000000001</v>
      </c>
      <c r="O50" s="31">
        <v>1336.99</v>
      </c>
      <c r="P50" s="31">
        <v>173528.31</v>
      </c>
      <c r="Q50" s="31">
        <v>3611.71</v>
      </c>
      <c r="R50" s="31">
        <v>11997.68</v>
      </c>
      <c r="S50" s="31">
        <f>173528.31+6286.06</f>
        <v>179814.37</v>
      </c>
      <c r="T50" s="79">
        <f t="shared" si="0"/>
        <v>0.93327741270066467</v>
      </c>
    </row>
    <row r="51" spans="2:20">
      <c r="I51" s="10"/>
      <c r="J51" s="24">
        <v>45839</v>
      </c>
      <c r="K51" s="25">
        <v>11</v>
      </c>
      <c r="L51" s="25"/>
      <c r="M51" s="32">
        <v>45658</v>
      </c>
      <c r="N51" s="31">
        <v>1302.8800000000001</v>
      </c>
      <c r="O51" s="31">
        <v>1333.87</v>
      </c>
      <c r="P51" s="31">
        <v>181939.41</v>
      </c>
      <c r="Q51" s="31">
        <v>91948.11</v>
      </c>
      <c r="R51" s="31">
        <v>9225.64</v>
      </c>
      <c r="S51" s="31">
        <v>189403.19</v>
      </c>
      <c r="T51" s="79">
        <f t="shared" si="0"/>
        <v>0.95129099990343347</v>
      </c>
    </row>
    <row r="52" spans="2:20">
      <c r="I52" s="10"/>
      <c r="J52" s="24">
        <v>45870</v>
      </c>
      <c r="K52" s="25">
        <v>13</v>
      </c>
      <c r="L52" s="25"/>
      <c r="M52" s="32">
        <v>45689</v>
      </c>
      <c r="N52" s="31">
        <v>1302.8800000000001</v>
      </c>
      <c r="O52" s="31">
        <v>1332.84</v>
      </c>
      <c r="P52" s="31">
        <v>185391.64</v>
      </c>
      <c r="Q52" s="31">
        <v>94489.03</v>
      </c>
      <c r="R52" s="31">
        <v>2493.87</v>
      </c>
      <c r="S52" s="31">
        <f>178806.36+6585.32</f>
        <v>185391.68</v>
      </c>
      <c r="T52" s="79">
        <f t="shared" si="0"/>
        <v>0.98654810183499064</v>
      </c>
    </row>
    <row r="53" spans="2:20">
      <c r="I53" s="10"/>
      <c r="J53" s="24">
        <v>45901</v>
      </c>
      <c r="K53" s="25">
        <v>11</v>
      </c>
      <c r="L53" s="25"/>
      <c r="M53" s="32">
        <v>45717</v>
      </c>
      <c r="N53" s="31">
        <v>1329.81</v>
      </c>
      <c r="O53" s="31">
        <v>1333.42</v>
      </c>
      <c r="P53" s="31">
        <v>178076.74</v>
      </c>
      <c r="Q53" s="31">
        <v>76443.91</v>
      </c>
      <c r="R53" s="31">
        <v>1694.27</v>
      </c>
      <c r="S53" s="31">
        <v>177940.16</v>
      </c>
      <c r="T53" s="79">
        <f t="shared" si="0"/>
        <v>0.99047842825363319</v>
      </c>
    </row>
    <row r="54" spans="2:20" ht="18">
      <c r="B54" s="51" t="s">
        <v>95</v>
      </c>
      <c r="C54" s="102" t="s">
        <v>96</v>
      </c>
      <c r="D54" s="49" t="s">
        <v>97</v>
      </c>
      <c r="I54" s="10"/>
      <c r="J54" s="24">
        <v>45931</v>
      </c>
      <c r="K54" s="25">
        <v>14</v>
      </c>
      <c r="L54" s="25"/>
      <c r="M54" s="32">
        <v>45748</v>
      </c>
      <c r="N54" s="31">
        <v>1329.81</v>
      </c>
      <c r="O54" s="31">
        <v>1335.5</v>
      </c>
      <c r="P54" s="31">
        <v>182499.51</v>
      </c>
      <c r="Q54" s="31">
        <v>113226.55</v>
      </c>
      <c r="R54" s="31">
        <v>1491.65</v>
      </c>
      <c r="S54" s="31">
        <f>182499.51-(-4956.02)</f>
        <v>187455.53</v>
      </c>
      <c r="T54" s="79">
        <f t="shared" si="0"/>
        <v>0.9920426460611752</v>
      </c>
    </row>
    <row r="55" spans="2:20">
      <c r="B55" s="50" t="s">
        <v>98</v>
      </c>
      <c r="C55" s="35">
        <v>169725.53</v>
      </c>
      <c r="D55" s="35">
        <v>165319.41</v>
      </c>
      <c r="I55" s="10"/>
      <c r="J55" s="24">
        <v>45962</v>
      </c>
      <c r="K55" s="25">
        <v>10</v>
      </c>
      <c r="L55" s="25"/>
      <c r="M55" s="32">
        <v>45778</v>
      </c>
      <c r="N55" s="31">
        <v>1331.03</v>
      </c>
      <c r="O55" s="31">
        <v>1349.31</v>
      </c>
      <c r="P55" s="31">
        <v>184784.66</v>
      </c>
      <c r="Q55" s="31">
        <v>113979.85</v>
      </c>
      <c r="R55" s="31">
        <v>10998.51</v>
      </c>
      <c r="S55" s="31">
        <f>178607.51+6177.15</f>
        <v>184784.66</v>
      </c>
      <c r="T55" s="79">
        <f t="shared" si="0"/>
        <v>0.94047931251436123</v>
      </c>
    </row>
    <row r="56" spans="2:20">
      <c r="B56" s="50" t="s">
        <v>99</v>
      </c>
      <c r="C56" s="35">
        <v>18862.060000000001</v>
      </c>
      <c r="D56" s="35">
        <v>14590.25</v>
      </c>
      <c r="I56" s="10"/>
      <c r="J56" s="24">
        <v>45992</v>
      </c>
      <c r="K56" s="25">
        <v>8</v>
      </c>
      <c r="L56" s="25"/>
      <c r="M56" s="32">
        <v>45809</v>
      </c>
      <c r="N56" s="31">
        <v>1356.03</v>
      </c>
      <c r="O56" s="31">
        <v>1339.38</v>
      </c>
      <c r="P56" s="31">
        <v>187036.81</v>
      </c>
      <c r="Q56" s="31">
        <v>83255.179999999993</v>
      </c>
      <c r="R56" s="31">
        <v>1450.97</v>
      </c>
      <c r="S56" s="31">
        <f>184222.06-(-2814.75)</f>
        <v>187036.81</v>
      </c>
      <c r="T56" s="79">
        <f t="shared" si="0"/>
        <v>0.9922423291971243</v>
      </c>
    </row>
    <row r="57" spans="2:20">
      <c r="B57" s="52" t="s">
        <v>59</v>
      </c>
      <c r="C57" s="36">
        <f>SUM(C55:C56)</f>
        <v>188587.59</v>
      </c>
      <c r="D57" s="36">
        <f t="shared" ref="D57" si="2">SUM(D55:D56)</f>
        <v>179909.66</v>
      </c>
      <c r="I57" s="10"/>
      <c r="J57" s="24">
        <v>46023</v>
      </c>
      <c r="K57" s="25">
        <v>10</v>
      </c>
      <c r="L57" s="25"/>
      <c r="M57" s="32">
        <v>45839</v>
      </c>
      <c r="N57" s="31">
        <v>1356.03</v>
      </c>
      <c r="O57" s="31">
        <v>1342.62</v>
      </c>
      <c r="P57" s="31">
        <v>188587.59</v>
      </c>
      <c r="Q57" s="31">
        <v>83860.83</v>
      </c>
      <c r="R57" s="31">
        <v>6570.9</v>
      </c>
      <c r="S57" s="31">
        <f>190237.12-(-643.55)</f>
        <v>190880.66999999998</v>
      </c>
      <c r="T57" s="79">
        <f t="shared" si="0"/>
        <v>0.96557587523136845</v>
      </c>
    </row>
    <row r="58" spans="2:20">
      <c r="B58" s="50" t="s">
        <v>60</v>
      </c>
      <c r="C58" s="35">
        <v>83860.83</v>
      </c>
      <c r="D58" s="35">
        <v>88241.12</v>
      </c>
      <c r="I58" s="10"/>
      <c r="J58" s="24">
        <v>46054</v>
      </c>
      <c r="K58" s="25">
        <v>8</v>
      </c>
      <c r="L58" s="25"/>
      <c r="M58" s="32">
        <v>45870</v>
      </c>
      <c r="N58" s="31">
        <v>1356.74</v>
      </c>
      <c r="O58" s="31">
        <v>1344.56</v>
      </c>
      <c r="P58" s="31"/>
      <c r="Q58" s="31"/>
      <c r="R58" s="31">
        <v>15663.12</v>
      </c>
      <c r="S58" s="31">
        <v>184485.3</v>
      </c>
      <c r="T58" s="79">
        <f t="shared" si="0"/>
        <v>0.91509827612281303</v>
      </c>
    </row>
    <row r="59" spans="2:20">
      <c r="B59" s="52" t="s">
        <v>100</v>
      </c>
      <c r="C59" s="36">
        <f>C57-C58</f>
        <v>104726.76</v>
      </c>
      <c r="D59" s="36">
        <f>D57-D58</f>
        <v>91668.540000000008</v>
      </c>
      <c r="I59" s="10"/>
      <c r="J59" s="24">
        <v>46082</v>
      </c>
      <c r="K59" s="25">
        <v>8</v>
      </c>
      <c r="L59" s="25"/>
      <c r="M59" s="32"/>
      <c r="N59" s="31"/>
      <c r="O59" s="31"/>
      <c r="P59" s="31"/>
      <c r="Q59" s="31"/>
      <c r="R59" s="31"/>
      <c r="S59" s="31"/>
      <c r="T59" s="79" t="e">
        <f t="shared" si="0"/>
        <v>#DIV/0!</v>
      </c>
    </row>
    <row r="60" spans="2:20">
      <c r="B60" s="50" t="s">
        <v>101</v>
      </c>
      <c r="C60" s="35">
        <v>78</v>
      </c>
      <c r="D60" s="37">
        <v>6995.85</v>
      </c>
      <c r="I60" s="10"/>
      <c r="J60" s="24">
        <v>46113</v>
      </c>
      <c r="K60" s="25">
        <v>8</v>
      </c>
      <c r="L60" s="25"/>
      <c r="M60" s="32"/>
      <c r="N60" s="31"/>
      <c r="O60" s="31"/>
      <c r="P60" s="31"/>
      <c r="Q60" s="31"/>
      <c r="R60" s="31"/>
      <c r="S60" s="31"/>
      <c r="T60" s="79" t="e">
        <f t="shared" si="0"/>
        <v>#DIV/0!</v>
      </c>
    </row>
    <row r="61" spans="2:20">
      <c r="B61" s="53" t="s">
        <v>102</v>
      </c>
      <c r="C61" s="38">
        <f>C59-C60</f>
        <v>104648.76</v>
      </c>
      <c r="D61" s="38">
        <f t="shared" ref="D61" si="3">D59-D60</f>
        <v>84672.69</v>
      </c>
      <c r="I61" s="10"/>
      <c r="J61" s="24">
        <v>46143</v>
      </c>
      <c r="K61" s="25">
        <v>11</v>
      </c>
      <c r="L61" s="25"/>
      <c r="M61" s="32"/>
      <c r="N61" s="31"/>
      <c r="O61" s="31"/>
      <c r="P61" s="31"/>
      <c r="Q61" s="31"/>
      <c r="R61" s="31"/>
      <c r="S61" s="31"/>
      <c r="T61" s="79" t="e">
        <f t="shared" si="0"/>
        <v>#DIV/0!</v>
      </c>
    </row>
    <row r="62" spans="2:20">
      <c r="I62" s="10"/>
      <c r="J62" s="24">
        <v>46174</v>
      </c>
      <c r="K62" s="25">
        <v>6</v>
      </c>
      <c r="L62" s="25"/>
      <c r="M62" s="32"/>
      <c r="N62" s="31"/>
      <c r="O62" s="31"/>
      <c r="P62" s="31"/>
      <c r="Q62" s="31"/>
      <c r="R62" s="31"/>
      <c r="S62" s="31"/>
      <c r="T62" s="79" t="e">
        <f t="shared" si="0"/>
        <v>#DIV/0!</v>
      </c>
    </row>
    <row r="63" spans="2:20">
      <c r="I63" s="10"/>
      <c r="J63" s="24">
        <v>46204</v>
      </c>
      <c r="K63" s="25">
        <v>15</v>
      </c>
      <c r="L63" s="25"/>
      <c r="M63" s="32"/>
      <c r="N63" s="31"/>
      <c r="O63" s="31"/>
      <c r="P63" s="31"/>
      <c r="Q63" s="31"/>
      <c r="R63" s="31"/>
      <c r="S63" s="31"/>
      <c r="T63" s="79" t="e">
        <f t="shared" si="0"/>
        <v>#DIV/0!</v>
      </c>
    </row>
    <row r="64" spans="2:20">
      <c r="I64" s="10"/>
      <c r="J64" s="24">
        <v>46235</v>
      </c>
      <c r="K64" s="25">
        <v>0</v>
      </c>
      <c r="L64" s="25"/>
      <c r="M64" s="32"/>
      <c r="N64" s="31"/>
      <c r="O64" s="31"/>
      <c r="P64" s="31"/>
      <c r="Q64" s="31"/>
      <c r="R64" s="31"/>
      <c r="S64" s="31"/>
      <c r="T64" s="79" t="e">
        <f t="shared" si="0"/>
        <v>#DIV/0!</v>
      </c>
    </row>
    <row r="65" spans="9:20">
      <c r="I65" s="10"/>
      <c r="J65" s="24">
        <v>46266</v>
      </c>
      <c r="K65" s="25">
        <v>0</v>
      </c>
      <c r="L65" s="25"/>
      <c r="M65" s="32"/>
      <c r="N65" s="31"/>
      <c r="O65" s="31"/>
      <c r="P65" s="31"/>
      <c r="Q65" s="31"/>
      <c r="R65" s="31"/>
      <c r="S65" s="31"/>
      <c r="T65" s="79" t="e">
        <f t="shared" si="0"/>
        <v>#DIV/0!</v>
      </c>
    </row>
    <row r="66" spans="9:20">
      <c r="I66" s="10" t="str">
        <f t="shared" ref="I66:I109" si="4">IF(H61=0,"",INT(H61))</f>
        <v/>
      </c>
      <c r="J66" s="24">
        <v>46296</v>
      </c>
      <c r="K66" s="25">
        <v>0</v>
      </c>
      <c r="L66" s="25"/>
      <c r="M66" s="32"/>
      <c r="N66" s="31"/>
      <c r="O66" s="31"/>
      <c r="P66" s="31"/>
      <c r="Q66" s="31"/>
      <c r="R66" s="31"/>
      <c r="S66" s="31"/>
      <c r="T66" s="79" t="e">
        <f t="shared" si="0"/>
        <v>#DIV/0!</v>
      </c>
    </row>
    <row r="67" spans="9:20">
      <c r="I67" s="10" t="str">
        <f t="shared" si="4"/>
        <v/>
      </c>
      <c r="J67" s="24">
        <v>46327</v>
      </c>
      <c r="K67" s="25">
        <v>0</v>
      </c>
      <c r="L67" s="25"/>
      <c r="M67" s="32"/>
      <c r="N67" s="31"/>
      <c r="O67" s="31"/>
      <c r="P67" s="31"/>
      <c r="Q67" s="31"/>
      <c r="R67" s="31"/>
      <c r="S67" s="31"/>
      <c r="T67" s="79" t="e">
        <f t="shared" ref="T67:T106" si="5">(S67-R67)/S67</f>
        <v>#DIV/0!</v>
      </c>
    </row>
    <row r="68" spans="9:20">
      <c r="I68" s="10" t="str">
        <f t="shared" si="4"/>
        <v/>
      </c>
      <c r="J68" s="24">
        <v>46357</v>
      </c>
      <c r="K68" s="25">
        <v>0</v>
      </c>
      <c r="L68" s="25"/>
      <c r="M68" s="80"/>
      <c r="N68" s="31"/>
      <c r="O68" s="31"/>
      <c r="P68" s="31"/>
      <c r="Q68" s="31"/>
      <c r="R68" s="31"/>
      <c r="S68" s="31"/>
      <c r="T68" s="79" t="e">
        <f t="shared" si="5"/>
        <v>#DIV/0!</v>
      </c>
    </row>
    <row r="69" spans="9:20">
      <c r="I69" s="10" t="str">
        <f t="shared" si="4"/>
        <v/>
      </c>
      <c r="J69" s="24"/>
      <c r="K69" s="25"/>
      <c r="L69" s="25"/>
      <c r="M69" s="80"/>
      <c r="N69" s="31"/>
      <c r="O69" s="31"/>
      <c r="P69" s="31"/>
      <c r="Q69" s="31"/>
      <c r="R69" s="31"/>
      <c r="S69" s="31"/>
      <c r="T69" s="79" t="e">
        <f t="shared" si="5"/>
        <v>#DIV/0!</v>
      </c>
    </row>
    <row r="70" spans="9:20">
      <c r="I70" s="10" t="str">
        <f t="shared" si="4"/>
        <v/>
      </c>
      <c r="J70" s="24"/>
      <c r="K70" s="25"/>
      <c r="L70" s="25"/>
      <c r="M70" s="80"/>
      <c r="N70" s="31"/>
      <c r="O70" s="31"/>
      <c r="P70" s="31"/>
      <c r="Q70" s="31"/>
      <c r="R70" s="31"/>
      <c r="S70" s="31"/>
      <c r="T70" s="79" t="e">
        <f t="shared" si="5"/>
        <v>#DIV/0!</v>
      </c>
    </row>
    <row r="71" spans="9:20">
      <c r="I71" s="10" t="str">
        <f t="shared" si="4"/>
        <v/>
      </c>
      <c r="J71" s="24"/>
      <c r="K71" s="25"/>
      <c r="L71" s="25"/>
      <c r="M71" s="80"/>
      <c r="N71" s="31"/>
      <c r="O71" s="31"/>
      <c r="P71" s="31"/>
      <c r="Q71" s="31"/>
      <c r="R71" s="31"/>
      <c r="S71" s="31"/>
      <c r="T71" s="79" t="e">
        <f t="shared" si="5"/>
        <v>#DIV/0!</v>
      </c>
    </row>
    <row r="72" spans="9:20">
      <c r="I72" s="10" t="str">
        <f t="shared" si="4"/>
        <v/>
      </c>
      <c r="J72" s="24"/>
      <c r="K72" s="25"/>
      <c r="L72" s="25"/>
      <c r="M72" s="80"/>
      <c r="N72" s="31"/>
      <c r="O72" s="31"/>
      <c r="P72" s="31"/>
      <c r="Q72" s="31"/>
      <c r="R72" s="31"/>
      <c r="S72" s="31"/>
      <c r="T72" s="79" t="e">
        <f t="shared" si="5"/>
        <v>#DIV/0!</v>
      </c>
    </row>
    <row r="73" spans="9:20">
      <c r="I73" s="10" t="str">
        <f t="shared" si="4"/>
        <v/>
      </c>
      <c r="J73" s="24"/>
      <c r="K73" s="25"/>
      <c r="L73" s="25"/>
      <c r="M73" s="80"/>
      <c r="N73" s="31"/>
      <c r="O73" s="31"/>
      <c r="P73" s="31"/>
      <c r="Q73" s="31"/>
      <c r="R73" s="31"/>
      <c r="S73" s="31"/>
      <c r="T73" s="79" t="e">
        <f t="shared" si="5"/>
        <v>#DIV/0!</v>
      </c>
    </row>
    <row r="74" spans="9:20">
      <c r="I74" s="10" t="str">
        <f t="shared" si="4"/>
        <v/>
      </c>
      <c r="J74" s="24"/>
      <c r="K74" s="25"/>
      <c r="L74" s="25"/>
      <c r="M74" s="80"/>
      <c r="N74" s="31"/>
      <c r="O74" s="31"/>
      <c r="P74" s="31"/>
      <c r="Q74" s="31"/>
      <c r="R74" s="31"/>
      <c r="S74" s="31"/>
      <c r="T74" s="79" t="e">
        <f t="shared" si="5"/>
        <v>#DIV/0!</v>
      </c>
    </row>
    <row r="75" spans="9:20">
      <c r="I75" s="10" t="str">
        <f t="shared" si="4"/>
        <v/>
      </c>
      <c r="J75" s="24"/>
      <c r="K75" s="25"/>
      <c r="L75" s="25"/>
      <c r="M75" s="80"/>
      <c r="N75" s="31"/>
      <c r="O75" s="31"/>
      <c r="P75" s="31"/>
      <c r="Q75" s="31"/>
      <c r="R75" s="31"/>
      <c r="S75" s="31"/>
      <c r="T75" s="79" t="e">
        <f t="shared" si="5"/>
        <v>#DIV/0!</v>
      </c>
    </row>
    <row r="76" spans="9:20">
      <c r="I76" s="10" t="str">
        <f t="shared" si="4"/>
        <v/>
      </c>
      <c r="J76" s="24"/>
      <c r="K76" s="25"/>
      <c r="L76" s="25"/>
      <c r="M76" s="80"/>
      <c r="N76" s="31"/>
      <c r="O76" s="31"/>
      <c r="P76" s="31"/>
      <c r="Q76" s="31"/>
      <c r="R76" s="31"/>
      <c r="S76" s="31"/>
      <c r="T76" s="79" t="e">
        <f t="shared" si="5"/>
        <v>#DIV/0!</v>
      </c>
    </row>
    <row r="77" spans="9:20">
      <c r="I77" s="10" t="str">
        <f t="shared" si="4"/>
        <v/>
      </c>
      <c r="J77" s="24"/>
      <c r="K77" s="25"/>
      <c r="L77" s="25"/>
      <c r="M77" s="80"/>
      <c r="N77" s="31"/>
      <c r="O77" s="31"/>
      <c r="P77" s="31"/>
      <c r="Q77" s="31"/>
      <c r="R77" s="31"/>
      <c r="S77" s="31"/>
      <c r="T77" s="79" t="e">
        <f t="shared" si="5"/>
        <v>#DIV/0!</v>
      </c>
    </row>
    <row r="78" spans="9:20">
      <c r="I78" s="10" t="str">
        <f t="shared" si="4"/>
        <v/>
      </c>
      <c r="J78" s="24"/>
      <c r="K78" s="25"/>
      <c r="L78" s="25"/>
      <c r="M78" s="80"/>
      <c r="N78" s="30"/>
      <c r="O78" s="30"/>
      <c r="P78" s="30"/>
      <c r="Q78" s="30"/>
      <c r="R78" s="30"/>
      <c r="S78" s="30"/>
      <c r="T78" s="79" t="e">
        <f t="shared" si="5"/>
        <v>#DIV/0!</v>
      </c>
    </row>
    <row r="79" spans="9:20">
      <c r="I79" s="10" t="str">
        <f t="shared" si="4"/>
        <v/>
      </c>
      <c r="J79" s="24"/>
      <c r="K79" s="25"/>
      <c r="L79" s="25"/>
      <c r="M79" s="80"/>
      <c r="N79" s="30"/>
      <c r="O79" s="30"/>
      <c r="P79" s="30"/>
      <c r="Q79" s="30"/>
      <c r="R79" s="30"/>
      <c r="S79" s="30"/>
      <c r="T79" s="79" t="e">
        <f t="shared" si="5"/>
        <v>#DIV/0!</v>
      </c>
    </row>
    <row r="80" spans="9:20">
      <c r="I80" s="10" t="str">
        <f t="shared" si="4"/>
        <v/>
      </c>
      <c r="J80" s="24"/>
      <c r="K80" s="25"/>
      <c r="L80" s="25"/>
      <c r="M80" s="80"/>
      <c r="N80" s="30"/>
      <c r="O80" s="30"/>
      <c r="P80" s="30"/>
      <c r="Q80" s="30"/>
      <c r="R80" s="30"/>
      <c r="S80" s="30"/>
      <c r="T80" s="79" t="e">
        <f t="shared" si="5"/>
        <v>#DIV/0!</v>
      </c>
    </row>
    <row r="81" spans="9:20">
      <c r="I81" s="10" t="str">
        <f t="shared" si="4"/>
        <v/>
      </c>
      <c r="J81" s="24"/>
      <c r="K81" s="25"/>
      <c r="L81" s="25"/>
      <c r="M81" s="80"/>
      <c r="N81" s="30"/>
      <c r="O81" s="30"/>
      <c r="P81" s="30"/>
      <c r="Q81" s="30"/>
      <c r="R81" s="30"/>
      <c r="S81" s="30"/>
      <c r="T81" s="79" t="e">
        <f t="shared" si="5"/>
        <v>#DIV/0!</v>
      </c>
    </row>
    <row r="82" spans="9:20">
      <c r="I82" s="10" t="str">
        <f t="shared" si="4"/>
        <v/>
      </c>
      <c r="J82" s="24"/>
      <c r="K82" s="25"/>
      <c r="L82" s="25"/>
      <c r="M82" s="80"/>
      <c r="N82" s="30"/>
      <c r="O82" s="30"/>
      <c r="P82" s="30"/>
      <c r="Q82" s="30"/>
      <c r="R82" s="30"/>
      <c r="S82" s="30"/>
      <c r="T82" s="79" t="e">
        <f t="shared" si="5"/>
        <v>#DIV/0!</v>
      </c>
    </row>
    <row r="83" spans="9:20">
      <c r="I83" s="10" t="str">
        <f t="shared" si="4"/>
        <v/>
      </c>
      <c r="J83" s="24"/>
      <c r="K83" s="25"/>
      <c r="L83" s="25"/>
      <c r="M83" s="80"/>
      <c r="N83" s="30"/>
      <c r="O83" s="30"/>
      <c r="P83" s="30"/>
      <c r="Q83" s="30"/>
      <c r="R83" s="30"/>
      <c r="S83" s="30"/>
      <c r="T83" s="79" t="e">
        <f t="shared" si="5"/>
        <v>#DIV/0!</v>
      </c>
    </row>
    <row r="84" spans="9:20">
      <c r="I84" s="10" t="str">
        <f t="shared" si="4"/>
        <v/>
      </c>
      <c r="J84" s="24"/>
      <c r="K84" s="25"/>
      <c r="L84" s="25"/>
      <c r="M84" s="80"/>
      <c r="N84" s="30"/>
      <c r="O84" s="30"/>
      <c r="P84" s="30"/>
      <c r="Q84" s="30"/>
      <c r="R84" s="30"/>
      <c r="S84" s="30"/>
      <c r="T84" s="79" t="e">
        <f t="shared" si="5"/>
        <v>#DIV/0!</v>
      </c>
    </row>
    <row r="85" spans="9:20">
      <c r="I85" s="10" t="str">
        <f t="shared" si="4"/>
        <v/>
      </c>
      <c r="J85" s="24"/>
      <c r="K85" s="25"/>
      <c r="L85" s="25"/>
      <c r="M85" s="80"/>
      <c r="N85" s="30"/>
      <c r="O85" s="30"/>
      <c r="P85" s="30"/>
      <c r="Q85" s="30"/>
      <c r="R85" s="30"/>
      <c r="S85" s="30"/>
      <c r="T85" s="79" t="e">
        <f t="shared" si="5"/>
        <v>#DIV/0!</v>
      </c>
    </row>
    <row r="86" spans="9:20">
      <c r="I86" s="10" t="str">
        <f t="shared" si="4"/>
        <v/>
      </c>
      <c r="J86" s="24"/>
      <c r="K86" s="25"/>
      <c r="L86" s="25"/>
      <c r="M86" s="80"/>
      <c r="N86" s="30"/>
      <c r="O86" s="30"/>
      <c r="P86" s="30"/>
      <c r="Q86" s="30"/>
      <c r="R86" s="30"/>
      <c r="S86" s="30"/>
      <c r="T86" s="79" t="e">
        <f t="shared" si="5"/>
        <v>#DIV/0!</v>
      </c>
    </row>
    <row r="87" spans="9:20">
      <c r="I87" s="10" t="str">
        <f t="shared" si="4"/>
        <v/>
      </c>
      <c r="J87" s="24"/>
      <c r="K87" s="25"/>
      <c r="L87" s="25"/>
      <c r="M87" s="80"/>
      <c r="N87" s="30"/>
      <c r="O87" s="30"/>
      <c r="P87" s="30"/>
      <c r="Q87" s="30"/>
      <c r="R87" s="30"/>
      <c r="S87" s="30"/>
      <c r="T87" s="79" t="e">
        <f t="shared" si="5"/>
        <v>#DIV/0!</v>
      </c>
    </row>
    <row r="88" spans="9:20">
      <c r="I88" s="10" t="str">
        <f t="shared" si="4"/>
        <v/>
      </c>
      <c r="J88" s="24"/>
      <c r="K88" s="25"/>
      <c r="L88" s="25"/>
      <c r="M88" s="80"/>
      <c r="N88" s="30"/>
      <c r="O88" s="30"/>
      <c r="P88" s="30"/>
      <c r="Q88" s="30"/>
      <c r="R88" s="30"/>
      <c r="S88" s="30"/>
      <c r="T88" s="79" t="e">
        <f t="shared" si="5"/>
        <v>#DIV/0!</v>
      </c>
    </row>
    <row r="89" spans="9:20">
      <c r="I89" s="10" t="str">
        <f t="shared" si="4"/>
        <v/>
      </c>
      <c r="J89" s="24"/>
      <c r="K89" s="25"/>
      <c r="L89" s="25"/>
      <c r="M89" s="80"/>
      <c r="N89" s="30"/>
      <c r="O89" s="30"/>
      <c r="P89" s="30"/>
      <c r="Q89" s="30"/>
      <c r="R89" s="30"/>
      <c r="S89" s="30"/>
      <c r="T89" s="79" t="e">
        <f t="shared" si="5"/>
        <v>#DIV/0!</v>
      </c>
    </row>
    <row r="90" spans="9:20">
      <c r="I90" s="10" t="str">
        <f t="shared" si="4"/>
        <v/>
      </c>
      <c r="J90" s="24"/>
      <c r="K90" s="25"/>
      <c r="L90" s="25"/>
      <c r="M90" s="80"/>
      <c r="N90" s="30"/>
      <c r="O90" s="30"/>
      <c r="P90" s="30"/>
      <c r="Q90" s="30"/>
      <c r="R90" s="30"/>
      <c r="S90" s="30"/>
      <c r="T90" s="79" t="e">
        <f t="shared" si="5"/>
        <v>#DIV/0!</v>
      </c>
    </row>
    <row r="91" spans="9:20">
      <c r="I91" s="10" t="str">
        <f t="shared" si="4"/>
        <v/>
      </c>
      <c r="J91" s="24"/>
      <c r="K91" s="25"/>
      <c r="L91" s="25"/>
      <c r="M91" s="80"/>
      <c r="N91" s="30"/>
      <c r="O91" s="30"/>
      <c r="P91" s="30"/>
      <c r="Q91" s="30"/>
      <c r="R91" s="30"/>
      <c r="S91" s="30"/>
      <c r="T91" s="79" t="e">
        <f t="shared" si="5"/>
        <v>#DIV/0!</v>
      </c>
    </row>
    <row r="92" spans="9:20">
      <c r="I92" s="10" t="str">
        <f t="shared" si="4"/>
        <v/>
      </c>
      <c r="J92" s="24"/>
      <c r="K92" s="25"/>
      <c r="L92" s="25"/>
      <c r="M92" s="80"/>
      <c r="N92" s="30"/>
      <c r="O92" s="30"/>
      <c r="P92" s="30"/>
      <c r="Q92" s="30"/>
      <c r="R92" s="30"/>
      <c r="S92" s="30"/>
      <c r="T92" s="79" t="e">
        <f t="shared" si="5"/>
        <v>#DIV/0!</v>
      </c>
    </row>
    <row r="93" spans="9:20">
      <c r="I93" s="10" t="str">
        <f t="shared" si="4"/>
        <v/>
      </c>
      <c r="J93" s="24"/>
      <c r="K93" s="25"/>
      <c r="L93" s="25"/>
      <c r="M93" s="80"/>
      <c r="N93" s="30"/>
      <c r="O93" s="30"/>
      <c r="P93" s="30"/>
      <c r="Q93" s="30"/>
      <c r="R93" s="30"/>
      <c r="S93" s="30"/>
      <c r="T93" s="79" t="e">
        <f t="shared" si="5"/>
        <v>#DIV/0!</v>
      </c>
    </row>
    <row r="94" spans="9:20">
      <c r="I94" s="10" t="str">
        <f t="shared" si="4"/>
        <v/>
      </c>
      <c r="J94" s="24"/>
      <c r="K94" s="25"/>
      <c r="L94" s="25"/>
      <c r="M94" s="80"/>
      <c r="N94" s="30"/>
      <c r="O94" s="30"/>
      <c r="P94" s="30"/>
      <c r="Q94" s="30"/>
      <c r="R94" s="30"/>
      <c r="S94" s="30"/>
      <c r="T94" s="79" t="e">
        <f t="shared" si="5"/>
        <v>#DIV/0!</v>
      </c>
    </row>
    <row r="95" spans="9:20">
      <c r="I95" s="10" t="str">
        <f t="shared" si="4"/>
        <v/>
      </c>
      <c r="J95" s="24"/>
      <c r="K95" s="25"/>
      <c r="L95" s="25"/>
      <c r="M95" s="80"/>
      <c r="N95" s="30"/>
      <c r="O95" s="30"/>
      <c r="P95" s="30"/>
      <c r="Q95" s="30"/>
      <c r="R95" s="30"/>
      <c r="S95" s="30"/>
      <c r="T95" s="79" t="e">
        <f t="shared" si="5"/>
        <v>#DIV/0!</v>
      </c>
    </row>
    <row r="96" spans="9:20">
      <c r="I96" s="10" t="str">
        <f t="shared" si="4"/>
        <v/>
      </c>
      <c r="J96" s="24"/>
      <c r="K96" s="25"/>
      <c r="L96" s="25"/>
      <c r="M96" s="80"/>
      <c r="N96" s="30"/>
      <c r="O96" s="30"/>
      <c r="P96" s="30"/>
      <c r="Q96" s="30"/>
      <c r="R96" s="30"/>
      <c r="S96" s="30"/>
      <c r="T96" s="79" t="e">
        <f t="shared" si="5"/>
        <v>#DIV/0!</v>
      </c>
    </row>
    <row r="97" spans="9:20">
      <c r="I97" s="10" t="str">
        <f t="shared" si="4"/>
        <v/>
      </c>
      <c r="J97" s="24"/>
      <c r="K97" s="25"/>
      <c r="L97" s="25"/>
      <c r="M97" s="80"/>
      <c r="N97" s="34"/>
      <c r="O97" s="30"/>
      <c r="P97" s="30"/>
      <c r="Q97" s="30"/>
      <c r="R97" s="30"/>
      <c r="S97" s="30"/>
      <c r="T97" s="79" t="e">
        <f t="shared" si="5"/>
        <v>#DIV/0!</v>
      </c>
    </row>
    <row r="98" spans="9:20">
      <c r="I98" s="10" t="str">
        <f t="shared" si="4"/>
        <v/>
      </c>
      <c r="J98" s="24"/>
      <c r="K98" s="25"/>
      <c r="L98" s="25"/>
      <c r="M98" s="80"/>
      <c r="N98" s="34"/>
      <c r="O98" s="30"/>
      <c r="P98" s="30"/>
      <c r="Q98" s="30"/>
      <c r="R98" s="30"/>
      <c r="S98" s="30"/>
      <c r="T98" s="79" t="e">
        <f t="shared" si="5"/>
        <v>#DIV/0!</v>
      </c>
    </row>
    <row r="99" spans="9:20">
      <c r="I99" s="10" t="str">
        <f t="shared" si="4"/>
        <v/>
      </c>
      <c r="J99" s="24"/>
      <c r="K99" s="25"/>
      <c r="L99" s="25"/>
      <c r="M99" s="80"/>
      <c r="N99" s="30"/>
      <c r="O99" s="30"/>
      <c r="P99" s="30"/>
      <c r="Q99" s="30"/>
      <c r="R99" s="30"/>
      <c r="S99" s="30"/>
      <c r="T99" s="79" t="e">
        <f t="shared" si="5"/>
        <v>#DIV/0!</v>
      </c>
    </row>
    <row r="100" spans="9:20">
      <c r="I100" s="10" t="str">
        <f t="shared" si="4"/>
        <v/>
      </c>
      <c r="J100" s="24"/>
      <c r="K100" s="25"/>
      <c r="L100" s="25"/>
      <c r="M100" s="25"/>
      <c r="N100" s="34">
        <v>44753</v>
      </c>
      <c r="O100" s="39">
        <v>0.90369999999999995</v>
      </c>
      <c r="P100" s="39">
        <v>0.94810000000000005</v>
      </c>
      <c r="Q100" s="30"/>
      <c r="R100" s="30"/>
      <c r="S100" s="30"/>
      <c r="T100" s="79" t="e">
        <f t="shared" si="5"/>
        <v>#DIV/0!</v>
      </c>
    </row>
    <row r="101" spans="9:20">
      <c r="I101" s="10" t="str">
        <f t="shared" si="4"/>
        <v/>
      </c>
      <c r="J101" s="24"/>
      <c r="K101" s="25"/>
      <c r="L101" s="25"/>
      <c r="M101" s="25"/>
      <c r="N101" s="34">
        <v>44784</v>
      </c>
      <c r="O101" s="30"/>
      <c r="P101" s="30"/>
      <c r="Q101" s="30"/>
      <c r="R101" s="30"/>
      <c r="S101" s="30"/>
      <c r="T101" s="79" t="e">
        <f t="shared" si="5"/>
        <v>#DIV/0!</v>
      </c>
    </row>
    <row r="102" spans="9:20">
      <c r="I102" s="10" t="str">
        <f t="shared" si="4"/>
        <v/>
      </c>
      <c r="J102" s="24"/>
      <c r="K102" s="25"/>
      <c r="L102" s="25"/>
      <c r="M102" s="25"/>
      <c r="N102" s="34">
        <v>44767</v>
      </c>
      <c r="O102" s="39">
        <v>0.93330000000000002</v>
      </c>
      <c r="P102" s="39">
        <v>0.96299999999999997</v>
      </c>
      <c r="Q102" s="30"/>
      <c r="R102" s="30"/>
      <c r="S102" s="30"/>
      <c r="T102" s="79" t="e">
        <f t="shared" si="5"/>
        <v>#DIV/0!</v>
      </c>
    </row>
    <row r="103" spans="9:20">
      <c r="I103" s="10" t="str">
        <f t="shared" si="4"/>
        <v/>
      </c>
      <c r="J103" s="24"/>
      <c r="K103" s="25"/>
      <c r="L103" s="25"/>
      <c r="M103" s="25"/>
      <c r="N103" s="34">
        <v>44798</v>
      </c>
      <c r="O103" s="30"/>
      <c r="P103" s="30"/>
      <c r="Q103" s="30"/>
      <c r="R103" s="30"/>
      <c r="S103" s="30"/>
      <c r="T103" s="79" t="e">
        <f t="shared" si="5"/>
        <v>#DIV/0!</v>
      </c>
    </row>
    <row r="104" spans="9:20">
      <c r="I104" s="10" t="str">
        <f t="shared" si="4"/>
        <v/>
      </c>
      <c r="J104" s="24"/>
      <c r="K104" s="25"/>
      <c r="L104" s="25"/>
      <c r="M104" s="25"/>
      <c r="N104" s="34">
        <v>44781</v>
      </c>
      <c r="O104" s="30"/>
      <c r="P104" s="30"/>
      <c r="Q104" s="30"/>
      <c r="R104" s="30"/>
      <c r="S104" s="30"/>
      <c r="T104" s="79" t="e">
        <f t="shared" si="5"/>
        <v>#DIV/0!</v>
      </c>
    </row>
    <row r="105" spans="9:20">
      <c r="I105" s="10" t="str">
        <f t="shared" si="4"/>
        <v/>
      </c>
      <c r="J105" s="24"/>
      <c r="K105" s="25"/>
      <c r="L105" s="25"/>
      <c r="M105" s="25"/>
      <c r="N105" s="34">
        <v>44812</v>
      </c>
      <c r="O105" s="30"/>
      <c r="P105" s="30"/>
      <c r="Q105" s="30"/>
      <c r="R105" s="30"/>
      <c r="S105" s="30"/>
      <c r="T105" s="79" t="e">
        <f t="shared" si="5"/>
        <v>#DIV/0!</v>
      </c>
    </row>
    <row r="106" spans="9:20">
      <c r="I106" s="10" t="str">
        <f t="shared" si="4"/>
        <v/>
      </c>
      <c r="J106" s="24"/>
      <c r="K106" s="25"/>
      <c r="L106" s="25"/>
      <c r="M106" s="25"/>
      <c r="N106" s="34">
        <v>44795</v>
      </c>
      <c r="O106" s="39">
        <v>0.94069999999999998</v>
      </c>
      <c r="P106" s="39">
        <v>0.99260000000000004</v>
      </c>
      <c r="Q106" s="30"/>
      <c r="R106" s="30"/>
      <c r="S106" s="30"/>
      <c r="T106" s="79" t="e">
        <f t="shared" si="5"/>
        <v>#DIV/0!</v>
      </c>
    </row>
    <row r="107" spans="9:20">
      <c r="I107" s="10" t="str">
        <f t="shared" si="4"/>
        <v/>
      </c>
      <c r="J107" s="24"/>
      <c r="K107" s="25"/>
      <c r="L107" s="25"/>
      <c r="M107" s="25"/>
      <c r="N107" s="41">
        <v>44826</v>
      </c>
    </row>
    <row r="108" spans="9:20">
      <c r="I108" s="10" t="str">
        <f t="shared" si="4"/>
        <v/>
      </c>
      <c r="J108" s="24"/>
      <c r="K108" s="25"/>
      <c r="L108" s="25"/>
      <c r="M108" s="25"/>
    </row>
    <row r="109" spans="9:20">
      <c r="I109" s="10" t="str">
        <f t="shared" si="4"/>
        <v/>
      </c>
      <c r="J109" s="24"/>
      <c r="K109" s="25"/>
      <c r="L109" s="25"/>
      <c r="M109" s="25"/>
    </row>
    <row r="110" spans="9:20">
      <c r="I110" s="10" t="str">
        <f t="shared" ref="I110:I173" si="6">IF(H105=0,"",INT(H105))</f>
        <v/>
      </c>
      <c r="J110" s="24"/>
      <c r="K110" s="25"/>
      <c r="L110" s="25"/>
      <c r="M110" s="25"/>
    </row>
    <row r="111" spans="9:20">
      <c r="I111" s="10" t="str">
        <f t="shared" si="6"/>
        <v/>
      </c>
      <c r="J111" s="24"/>
      <c r="K111" s="25"/>
      <c r="L111" s="25"/>
      <c r="M111" s="25"/>
    </row>
    <row r="112" spans="9:20">
      <c r="I112" s="10" t="str">
        <f t="shared" si="6"/>
        <v/>
      </c>
      <c r="J112" s="24"/>
      <c r="K112" s="25"/>
      <c r="L112" s="25"/>
      <c r="M112" s="25"/>
    </row>
    <row r="113" spans="9:17">
      <c r="I113" s="10" t="str">
        <f t="shared" si="6"/>
        <v/>
      </c>
      <c r="J113" s="24"/>
    </row>
    <row r="114" spans="9:17">
      <c r="I114" s="10" t="str">
        <f t="shared" si="6"/>
        <v/>
      </c>
      <c r="J114" s="24"/>
    </row>
    <row r="115" spans="9:17">
      <c r="I115" s="10" t="str">
        <f t="shared" si="6"/>
        <v/>
      </c>
      <c r="J115" s="24"/>
    </row>
    <row r="116" spans="9:17">
      <c r="I116" s="10" t="str">
        <f t="shared" si="6"/>
        <v/>
      </c>
      <c r="J116" s="24"/>
    </row>
    <row r="117" spans="9:17">
      <c r="I117" s="10" t="str">
        <f t="shared" si="6"/>
        <v/>
      </c>
      <c r="J117" s="24"/>
    </row>
    <row r="118" spans="9:17">
      <c r="I118" s="10" t="str">
        <f t="shared" si="6"/>
        <v/>
      </c>
      <c r="J118" s="24"/>
      <c r="N118" s="41">
        <v>44893</v>
      </c>
      <c r="O118" s="43">
        <v>0.9556</v>
      </c>
      <c r="P118" s="43">
        <v>0.9778</v>
      </c>
    </row>
    <row r="119" spans="9:17">
      <c r="I119" s="10" t="str">
        <f t="shared" si="6"/>
        <v/>
      </c>
      <c r="J119" s="24"/>
      <c r="N119" s="41">
        <v>44923</v>
      </c>
    </row>
    <row r="120" spans="9:17">
      <c r="I120" s="10" t="str">
        <f t="shared" si="6"/>
        <v/>
      </c>
      <c r="J120" s="24"/>
      <c r="N120" s="41">
        <v>44907</v>
      </c>
      <c r="O120" s="43">
        <v>0.96299999999999997</v>
      </c>
      <c r="P120" s="43">
        <v>0.9778</v>
      </c>
    </row>
    <row r="121" spans="9:17">
      <c r="I121" s="10" t="str">
        <f t="shared" si="6"/>
        <v/>
      </c>
      <c r="J121" s="24"/>
      <c r="N121" s="41">
        <v>44938</v>
      </c>
    </row>
    <row r="122" spans="9:17">
      <c r="I122" s="10" t="str">
        <f t="shared" si="6"/>
        <v/>
      </c>
      <c r="J122" s="24"/>
    </row>
    <row r="123" spans="9:17">
      <c r="I123" s="10" t="str">
        <f t="shared" si="6"/>
        <v/>
      </c>
      <c r="J123" s="24"/>
      <c r="N123" s="41">
        <v>44942</v>
      </c>
      <c r="O123" s="43">
        <v>0.92589999999999995</v>
      </c>
      <c r="P123" s="43">
        <v>0.95550000000000002</v>
      </c>
      <c r="Q123" s="29">
        <f>IF(N123="","",IF(O123="",((O122*$B$3)+$G$19-$I$19)/$B$3,O123))</f>
        <v>0.92589999999999995</v>
      </c>
    </row>
    <row r="124" spans="9:17">
      <c r="I124" s="10" t="str">
        <f t="shared" si="6"/>
        <v/>
      </c>
      <c r="J124" s="24"/>
      <c r="N124" s="41">
        <v>44949</v>
      </c>
      <c r="O124" s="43">
        <v>0.92589999999999995</v>
      </c>
      <c r="P124" s="43">
        <v>0.94810000000000005</v>
      </c>
    </row>
    <row r="125" spans="9:17">
      <c r="I125" s="10" t="str">
        <f t="shared" si="6"/>
        <v/>
      </c>
      <c r="J125" s="24"/>
      <c r="N125" s="41">
        <v>44980</v>
      </c>
      <c r="O125" s="43"/>
      <c r="P125" s="43"/>
    </row>
    <row r="126" spans="9:17">
      <c r="I126" s="10" t="str">
        <f t="shared" si="6"/>
        <v/>
      </c>
      <c r="J126" s="24"/>
      <c r="N126" s="41"/>
      <c r="O126" s="43"/>
      <c r="P126" s="43"/>
    </row>
    <row r="127" spans="9:17">
      <c r="I127" s="10" t="str">
        <f t="shared" si="6"/>
        <v/>
      </c>
      <c r="J127" s="24"/>
      <c r="N127" s="41">
        <v>44970</v>
      </c>
      <c r="O127" s="43">
        <v>0.94069999999999998</v>
      </c>
      <c r="P127" s="43">
        <v>0.97770000000000001</v>
      </c>
    </row>
    <row r="128" spans="9:17">
      <c r="I128" s="10" t="str">
        <f t="shared" si="6"/>
        <v/>
      </c>
      <c r="J128" s="24"/>
      <c r="N128" s="41">
        <v>44998</v>
      </c>
      <c r="O128" s="43"/>
      <c r="P128" s="43"/>
    </row>
    <row r="129" spans="9:16">
      <c r="I129" s="10" t="str">
        <f t="shared" si="6"/>
        <v/>
      </c>
      <c r="J129" s="24"/>
      <c r="N129" s="41"/>
      <c r="O129" s="43"/>
      <c r="P129" s="43"/>
    </row>
    <row r="130" spans="9:16">
      <c r="I130" s="10" t="str">
        <f t="shared" si="6"/>
        <v/>
      </c>
      <c r="J130" s="24"/>
      <c r="N130" s="41"/>
      <c r="O130" s="43"/>
      <c r="P130" s="43"/>
    </row>
    <row r="131" spans="9:16">
      <c r="I131" s="10" t="str">
        <f t="shared" si="6"/>
        <v/>
      </c>
      <c r="J131" s="24"/>
      <c r="N131" s="41">
        <v>44998</v>
      </c>
      <c r="O131" s="43">
        <v>0.97030000000000005</v>
      </c>
      <c r="P131" s="43">
        <v>0.97770000000000001</v>
      </c>
    </row>
    <row r="132" spans="9:16">
      <c r="I132" s="10" t="str">
        <f t="shared" si="6"/>
        <v/>
      </c>
      <c r="J132" s="24"/>
      <c r="N132" s="41">
        <v>45029</v>
      </c>
      <c r="O132" s="43"/>
      <c r="P132" s="43"/>
    </row>
    <row r="133" spans="9:16">
      <c r="I133" s="10" t="str">
        <f t="shared" si="6"/>
        <v/>
      </c>
      <c r="J133" s="24"/>
      <c r="N133" s="41"/>
      <c r="O133" s="43"/>
      <c r="P133" s="43"/>
    </row>
    <row r="134" spans="9:16">
      <c r="I134" s="10" t="str">
        <f t="shared" si="6"/>
        <v/>
      </c>
      <c r="J134" s="24"/>
      <c r="N134" s="41">
        <v>45019</v>
      </c>
      <c r="O134" s="43">
        <v>0.92589999999999995</v>
      </c>
      <c r="P134" s="43">
        <v>0.92589999999999995</v>
      </c>
    </row>
    <row r="135" spans="9:16">
      <c r="I135" s="10" t="str">
        <f t="shared" si="6"/>
        <v/>
      </c>
      <c r="J135" s="24"/>
      <c r="N135" s="41">
        <v>45049</v>
      </c>
      <c r="O135" s="43"/>
      <c r="P135" s="43"/>
    </row>
    <row r="136" spans="9:16">
      <c r="I136" s="10" t="str">
        <f t="shared" si="6"/>
        <v/>
      </c>
      <c r="J136" s="24"/>
      <c r="N136" s="41"/>
      <c r="O136" s="43"/>
      <c r="P136" s="43"/>
    </row>
    <row r="137" spans="9:16">
      <c r="I137" s="10" t="str">
        <f t="shared" si="6"/>
        <v/>
      </c>
      <c r="J137" s="24"/>
      <c r="N137" s="41"/>
      <c r="O137" s="43"/>
      <c r="P137" s="43"/>
    </row>
    <row r="138" spans="9:16">
      <c r="I138" s="10" t="str">
        <f t="shared" si="6"/>
        <v/>
      </c>
      <c r="N138" s="41"/>
      <c r="O138" s="43"/>
      <c r="P138" s="43"/>
    </row>
    <row r="139" spans="9:16">
      <c r="I139" s="10" t="str">
        <f t="shared" si="6"/>
        <v/>
      </c>
      <c r="N139" s="41"/>
      <c r="O139" s="43"/>
      <c r="P139" s="43"/>
    </row>
    <row r="140" spans="9:16">
      <c r="I140" s="10" t="str">
        <f t="shared" si="6"/>
        <v/>
      </c>
      <c r="N140" s="41"/>
      <c r="O140" s="43"/>
      <c r="P140" s="43"/>
    </row>
    <row r="141" spans="9:16">
      <c r="I141" s="10" t="str">
        <f t="shared" si="6"/>
        <v/>
      </c>
      <c r="N141" s="41"/>
      <c r="O141" s="43"/>
      <c r="P141" s="43"/>
    </row>
    <row r="142" spans="9:16">
      <c r="I142" s="10" t="str">
        <f t="shared" si="6"/>
        <v/>
      </c>
      <c r="N142" s="41"/>
      <c r="O142" s="43"/>
      <c r="P142" s="43"/>
    </row>
    <row r="143" spans="9:16">
      <c r="I143" s="10" t="str">
        <f t="shared" si="6"/>
        <v/>
      </c>
      <c r="N143" s="41"/>
      <c r="O143" s="43"/>
      <c r="P143" s="43"/>
    </row>
    <row r="144" spans="9:16">
      <c r="I144" s="10" t="str">
        <f t="shared" si="6"/>
        <v/>
      </c>
      <c r="N144" s="41"/>
      <c r="O144" s="43"/>
      <c r="P144" s="43"/>
    </row>
    <row r="145" spans="9:16">
      <c r="I145" s="10" t="str">
        <f t="shared" si="6"/>
        <v/>
      </c>
      <c r="N145" s="41"/>
      <c r="O145" s="43"/>
      <c r="P145" s="43"/>
    </row>
    <row r="146" spans="9:16">
      <c r="I146" s="10" t="str">
        <f t="shared" si="6"/>
        <v/>
      </c>
      <c r="N146" s="41"/>
      <c r="O146" s="43"/>
      <c r="P146" s="43"/>
    </row>
    <row r="147" spans="9:16">
      <c r="I147" s="10" t="str">
        <f t="shared" si="6"/>
        <v/>
      </c>
      <c r="N147" s="41"/>
      <c r="O147" s="43"/>
      <c r="P147" s="43"/>
    </row>
    <row r="148" spans="9:16">
      <c r="I148" s="10" t="str">
        <f t="shared" si="6"/>
        <v/>
      </c>
      <c r="N148" s="41"/>
      <c r="O148" s="43"/>
      <c r="P148" s="43"/>
    </row>
    <row r="149" spans="9:16">
      <c r="I149" s="10" t="str">
        <f t="shared" si="6"/>
        <v/>
      </c>
      <c r="N149" s="41"/>
      <c r="O149" s="43"/>
      <c r="P149" s="43"/>
    </row>
    <row r="150" spans="9:16">
      <c r="I150" s="10" t="str">
        <f t="shared" si="6"/>
        <v/>
      </c>
      <c r="N150" s="41"/>
      <c r="O150" s="43"/>
      <c r="P150" s="43"/>
    </row>
    <row r="151" spans="9:16">
      <c r="I151" s="10" t="str">
        <f t="shared" si="6"/>
        <v/>
      </c>
      <c r="N151" s="41"/>
      <c r="O151" s="43"/>
      <c r="P151" s="43"/>
    </row>
    <row r="152" spans="9:16">
      <c r="I152" s="10" t="str">
        <f t="shared" si="6"/>
        <v/>
      </c>
      <c r="N152" s="41"/>
      <c r="O152" s="43"/>
      <c r="P152" s="43"/>
    </row>
    <row r="153" spans="9:16">
      <c r="I153" s="10" t="str">
        <f t="shared" si="6"/>
        <v/>
      </c>
      <c r="N153" s="41"/>
      <c r="O153" s="43"/>
      <c r="P153" s="43"/>
    </row>
    <row r="154" spans="9:16">
      <c r="I154" s="10" t="str">
        <f t="shared" si="6"/>
        <v/>
      </c>
      <c r="N154" s="41"/>
      <c r="O154" s="43"/>
      <c r="P154" s="43"/>
    </row>
    <row r="155" spans="9:16">
      <c r="I155" s="10" t="str">
        <f t="shared" si="6"/>
        <v/>
      </c>
      <c r="N155" s="41"/>
      <c r="O155" s="43"/>
      <c r="P155" s="43"/>
    </row>
    <row r="156" spans="9:16">
      <c r="I156" s="10" t="str">
        <f t="shared" si="6"/>
        <v/>
      </c>
      <c r="N156" s="41"/>
      <c r="O156" s="43"/>
      <c r="P156" s="43"/>
    </row>
    <row r="157" spans="9:16">
      <c r="I157" s="10" t="str">
        <f t="shared" si="6"/>
        <v/>
      </c>
      <c r="N157" s="41"/>
      <c r="O157" s="43"/>
      <c r="P157" s="43"/>
    </row>
    <row r="158" spans="9:16">
      <c r="I158" s="10" t="str">
        <f t="shared" si="6"/>
        <v/>
      </c>
      <c r="N158" s="41"/>
      <c r="O158" s="43"/>
      <c r="P158" s="43"/>
    </row>
    <row r="159" spans="9:16">
      <c r="I159" s="10" t="str">
        <f t="shared" si="6"/>
        <v/>
      </c>
      <c r="N159" s="41"/>
      <c r="O159" s="43"/>
      <c r="P159" s="43"/>
    </row>
    <row r="160" spans="9:16">
      <c r="I160" s="10" t="str">
        <f t="shared" si="6"/>
        <v/>
      </c>
      <c r="N160" s="41"/>
      <c r="O160" s="43"/>
      <c r="P160" s="43"/>
    </row>
    <row r="161" spans="9:16">
      <c r="I161" s="10" t="str">
        <f t="shared" si="6"/>
        <v/>
      </c>
      <c r="N161" s="41"/>
      <c r="O161" s="43"/>
      <c r="P161" s="43"/>
    </row>
    <row r="162" spans="9:16">
      <c r="I162" s="10" t="str">
        <f t="shared" si="6"/>
        <v/>
      </c>
      <c r="N162" s="41"/>
      <c r="O162" s="43"/>
      <c r="P162" s="43"/>
    </row>
    <row r="163" spans="9:16">
      <c r="I163" s="10" t="str">
        <f t="shared" si="6"/>
        <v/>
      </c>
      <c r="N163" s="41"/>
      <c r="O163" s="43"/>
      <c r="P163" s="43"/>
    </row>
    <row r="164" spans="9:16">
      <c r="I164" s="10" t="str">
        <f t="shared" si="6"/>
        <v/>
      </c>
      <c r="N164" s="41"/>
      <c r="O164" s="43"/>
      <c r="P164" s="43"/>
    </row>
    <row r="165" spans="9:16">
      <c r="I165" s="10" t="str">
        <f t="shared" si="6"/>
        <v/>
      </c>
      <c r="N165" s="41"/>
      <c r="O165" s="43"/>
      <c r="P165" s="43"/>
    </row>
    <row r="166" spans="9:16">
      <c r="I166" s="10" t="str">
        <f t="shared" si="6"/>
        <v/>
      </c>
      <c r="N166" s="41"/>
      <c r="O166" s="43"/>
      <c r="P166" s="43"/>
    </row>
    <row r="167" spans="9:16">
      <c r="I167" s="10" t="str">
        <f t="shared" si="6"/>
        <v/>
      </c>
      <c r="N167" s="41"/>
      <c r="O167" s="43"/>
      <c r="P167" s="43"/>
    </row>
    <row r="168" spans="9:16">
      <c r="I168" s="10" t="str">
        <f t="shared" si="6"/>
        <v/>
      </c>
      <c r="N168" s="41"/>
      <c r="O168" s="43"/>
      <c r="P168" s="43"/>
    </row>
    <row r="169" spans="9:16">
      <c r="I169" s="10" t="str">
        <f t="shared" si="6"/>
        <v/>
      </c>
      <c r="N169" s="41"/>
      <c r="O169" s="43"/>
      <c r="P169" s="43"/>
    </row>
    <row r="170" spans="9:16">
      <c r="I170" s="10" t="str">
        <f t="shared" si="6"/>
        <v/>
      </c>
      <c r="N170" s="41"/>
      <c r="O170" s="43"/>
      <c r="P170" s="43"/>
    </row>
    <row r="171" spans="9:16">
      <c r="I171" s="10" t="str">
        <f t="shared" si="6"/>
        <v/>
      </c>
      <c r="N171" s="41"/>
      <c r="O171" s="43"/>
      <c r="P171" s="43"/>
    </row>
    <row r="172" spans="9:16">
      <c r="I172" s="10" t="str">
        <f t="shared" si="6"/>
        <v/>
      </c>
      <c r="N172" s="41"/>
      <c r="O172" s="43"/>
      <c r="P172" s="43"/>
    </row>
    <row r="173" spans="9:16">
      <c r="I173" s="10" t="str">
        <f t="shared" si="6"/>
        <v/>
      </c>
      <c r="N173" s="41"/>
      <c r="O173" s="43"/>
      <c r="P173" s="43"/>
    </row>
    <row r="174" spans="9:16">
      <c r="I174" s="10" t="str">
        <f t="shared" ref="I174:I237" si="7">IF(H169=0,"",INT(H169))</f>
        <v/>
      </c>
      <c r="N174" s="41"/>
      <c r="O174" s="43"/>
      <c r="P174" s="43"/>
    </row>
    <row r="175" spans="9:16">
      <c r="I175" s="10" t="str">
        <f t="shared" si="7"/>
        <v/>
      </c>
      <c r="N175" s="41"/>
      <c r="O175" s="43"/>
      <c r="P175" s="43"/>
    </row>
    <row r="176" spans="9:16">
      <c r="I176" s="10" t="str">
        <f t="shared" si="7"/>
        <v/>
      </c>
      <c r="N176" s="41"/>
      <c r="O176" s="43"/>
      <c r="P176" s="43"/>
    </row>
    <row r="177" spans="9:16">
      <c r="I177" s="10" t="str">
        <f t="shared" si="7"/>
        <v/>
      </c>
      <c r="N177" s="41"/>
      <c r="O177" s="43"/>
      <c r="P177" s="43"/>
    </row>
    <row r="178" spans="9:16">
      <c r="I178" s="10" t="str">
        <f t="shared" si="7"/>
        <v/>
      </c>
      <c r="N178" s="41"/>
      <c r="O178" s="43"/>
      <c r="P178" s="43"/>
    </row>
    <row r="179" spans="9:16">
      <c r="I179" s="10" t="str">
        <f t="shared" si="7"/>
        <v/>
      </c>
      <c r="N179" s="41"/>
      <c r="O179" s="43"/>
      <c r="P179" s="43"/>
    </row>
    <row r="180" spans="9:16">
      <c r="I180" s="10" t="str">
        <f t="shared" si="7"/>
        <v/>
      </c>
      <c r="N180" s="41"/>
      <c r="O180" s="43"/>
      <c r="P180" s="43"/>
    </row>
    <row r="181" spans="9:16">
      <c r="I181" s="10" t="str">
        <f t="shared" si="7"/>
        <v/>
      </c>
      <c r="N181" s="41"/>
      <c r="O181" s="43"/>
      <c r="P181" s="43"/>
    </row>
    <row r="182" spans="9:16">
      <c r="I182" s="10" t="str">
        <f t="shared" si="7"/>
        <v/>
      </c>
      <c r="N182" s="41"/>
      <c r="O182" s="43"/>
      <c r="P182" s="43"/>
    </row>
    <row r="183" spans="9:16">
      <c r="I183" s="10" t="str">
        <f t="shared" si="7"/>
        <v/>
      </c>
      <c r="N183" s="41"/>
      <c r="O183" s="43"/>
      <c r="P183" s="43"/>
    </row>
    <row r="184" spans="9:16">
      <c r="I184" s="10" t="str">
        <f t="shared" si="7"/>
        <v/>
      </c>
      <c r="N184" s="41"/>
      <c r="O184" s="43"/>
      <c r="P184" s="43"/>
    </row>
    <row r="185" spans="9:16">
      <c r="I185" s="10" t="str">
        <f t="shared" si="7"/>
        <v/>
      </c>
    </row>
    <row r="186" spans="9:16">
      <c r="I186" s="10" t="str">
        <f t="shared" si="7"/>
        <v/>
      </c>
    </row>
    <row r="187" spans="9:16">
      <c r="I187" s="10" t="str">
        <f t="shared" si="7"/>
        <v/>
      </c>
    </row>
    <row r="188" spans="9:16">
      <c r="I188" s="10" t="str">
        <f t="shared" si="7"/>
        <v/>
      </c>
    </row>
    <row r="189" spans="9:16">
      <c r="I189" s="10" t="str">
        <f t="shared" si="7"/>
        <v/>
      </c>
    </row>
    <row r="190" spans="9:16">
      <c r="I190" s="10" t="str">
        <f t="shared" si="7"/>
        <v/>
      </c>
    </row>
    <row r="191" spans="9:16">
      <c r="I191" s="10" t="str">
        <f t="shared" si="7"/>
        <v/>
      </c>
    </row>
    <row r="192" spans="9:16">
      <c r="I192" s="10" t="str">
        <f t="shared" si="7"/>
        <v/>
      </c>
    </row>
    <row r="193" spans="9:19">
      <c r="I193" s="10" t="str">
        <f t="shared" si="7"/>
        <v/>
      </c>
    </row>
    <row r="194" spans="9:19">
      <c r="I194" s="10" t="str">
        <f t="shared" si="7"/>
        <v/>
      </c>
    </row>
    <row r="195" spans="9:19">
      <c r="I195" s="10" t="str">
        <f t="shared" si="7"/>
        <v/>
      </c>
    </row>
    <row r="196" spans="9:19">
      <c r="I196" s="10" t="str">
        <f t="shared" si="7"/>
        <v/>
      </c>
    </row>
    <row r="197" spans="9:19">
      <c r="I197" s="10" t="str">
        <f t="shared" si="7"/>
        <v/>
      </c>
      <c r="N197" s="41">
        <v>45467</v>
      </c>
      <c r="O197" s="43">
        <v>0.91110000000000002</v>
      </c>
      <c r="P197" s="43">
        <v>0.94069999999999998</v>
      </c>
    </row>
    <row r="198" spans="9:19">
      <c r="I198" s="10" t="str">
        <f t="shared" si="7"/>
        <v/>
      </c>
      <c r="N198" s="41">
        <v>45497</v>
      </c>
    </row>
    <row r="199" spans="9:19">
      <c r="I199" s="10" t="str">
        <f t="shared" si="7"/>
        <v/>
      </c>
    </row>
    <row r="200" spans="9:19">
      <c r="I200" s="10" t="str">
        <f t="shared" si="7"/>
        <v/>
      </c>
    </row>
    <row r="201" spans="9:19">
      <c r="I201" s="10" t="str">
        <f t="shared" si="7"/>
        <v/>
      </c>
    </row>
    <row r="202" spans="9:19">
      <c r="I202" s="10" t="str">
        <f t="shared" si="7"/>
        <v/>
      </c>
    </row>
    <row r="203" spans="9:19">
      <c r="I203" s="10" t="str">
        <f t="shared" si="7"/>
        <v/>
      </c>
      <c r="N203" s="41">
        <v>45509</v>
      </c>
      <c r="O203" s="43">
        <v>0.91849999999999998</v>
      </c>
      <c r="P203" s="43">
        <v>0.94810000000000005</v>
      </c>
      <c r="R203" s="29">
        <v>19</v>
      </c>
      <c r="S203">
        <v>3</v>
      </c>
    </row>
    <row r="204" spans="9:19">
      <c r="I204" s="10" t="str">
        <f t="shared" si="7"/>
        <v/>
      </c>
      <c r="N204" s="41">
        <v>45540</v>
      </c>
    </row>
    <row r="205" spans="9:19">
      <c r="I205" s="10" t="str">
        <f t="shared" si="7"/>
        <v/>
      </c>
    </row>
    <row r="206" spans="9:19">
      <c r="I206" s="10" t="str">
        <f t="shared" si="7"/>
        <v/>
      </c>
    </row>
    <row r="207" spans="9:19">
      <c r="I207" s="10" t="str">
        <f t="shared" si="7"/>
        <v/>
      </c>
    </row>
    <row r="208" spans="9:19">
      <c r="I208" s="10" t="str">
        <f t="shared" si="7"/>
        <v/>
      </c>
    </row>
    <row r="209" spans="9:9">
      <c r="I209" s="10" t="str">
        <f t="shared" si="7"/>
        <v/>
      </c>
    </row>
    <row r="210" spans="9:9">
      <c r="I210" s="10" t="str">
        <f t="shared" si="7"/>
        <v/>
      </c>
    </row>
    <row r="211" spans="9:9">
      <c r="I211" s="10" t="str">
        <f t="shared" si="7"/>
        <v/>
      </c>
    </row>
    <row r="212" spans="9:9">
      <c r="I212" s="10" t="str">
        <f t="shared" si="7"/>
        <v/>
      </c>
    </row>
    <row r="213" spans="9:9">
      <c r="I213" s="10" t="str">
        <f t="shared" si="7"/>
        <v/>
      </c>
    </row>
    <row r="214" spans="9:9">
      <c r="I214" s="10" t="str">
        <f t="shared" si="7"/>
        <v/>
      </c>
    </row>
    <row r="215" spans="9:9">
      <c r="I215" s="10" t="str">
        <f t="shared" si="7"/>
        <v/>
      </c>
    </row>
    <row r="216" spans="9:9">
      <c r="I216" s="10" t="str">
        <f t="shared" si="7"/>
        <v/>
      </c>
    </row>
    <row r="217" spans="9:9">
      <c r="I217" s="10" t="str">
        <f t="shared" si="7"/>
        <v/>
      </c>
    </row>
    <row r="218" spans="9:9">
      <c r="I218" s="10" t="str">
        <f t="shared" si="7"/>
        <v/>
      </c>
    </row>
    <row r="219" spans="9:9">
      <c r="I219" s="10" t="str">
        <f t="shared" si="7"/>
        <v/>
      </c>
    </row>
    <row r="220" spans="9:9">
      <c r="I220" s="10" t="str">
        <f t="shared" si="7"/>
        <v/>
      </c>
    </row>
    <row r="221" spans="9:9">
      <c r="I221" s="10" t="str">
        <f t="shared" si="7"/>
        <v/>
      </c>
    </row>
    <row r="222" spans="9:9">
      <c r="I222" s="10" t="str">
        <f t="shared" si="7"/>
        <v/>
      </c>
    </row>
    <row r="223" spans="9:9">
      <c r="I223" s="10" t="str">
        <f t="shared" si="7"/>
        <v/>
      </c>
    </row>
    <row r="224" spans="9:9">
      <c r="I224" s="10" t="str">
        <f t="shared" si="7"/>
        <v/>
      </c>
    </row>
    <row r="225" spans="9:9">
      <c r="I225" s="10" t="str">
        <f t="shared" si="7"/>
        <v/>
      </c>
    </row>
    <row r="226" spans="9:9">
      <c r="I226" s="10" t="str">
        <f t="shared" si="7"/>
        <v/>
      </c>
    </row>
    <row r="227" spans="9:9">
      <c r="I227" s="10" t="str">
        <f t="shared" si="7"/>
        <v/>
      </c>
    </row>
    <row r="228" spans="9:9">
      <c r="I228" s="10" t="str">
        <f t="shared" si="7"/>
        <v/>
      </c>
    </row>
    <row r="229" spans="9:9">
      <c r="I229" s="10" t="str">
        <f t="shared" si="7"/>
        <v/>
      </c>
    </row>
    <row r="230" spans="9:9">
      <c r="I230" s="10" t="str">
        <f t="shared" si="7"/>
        <v/>
      </c>
    </row>
    <row r="231" spans="9:9">
      <c r="I231" s="10" t="str">
        <f t="shared" si="7"/>
        <v/>
      </c>
    </row>
    <row r="232" spans="9:9">
      <c r="I232" s="10" t="str">
        <f t="shared" si="7"/>
        <v/>
      </c>
    </row>
    <row r="233" spans="9:9">
      <c r="I233" s="10" t="str">
        <f t="shared" si="7"/>
        <v/>
      </c>
    </row>
    <row r="234" spans="9:9">
      <c r="I234" s="10" t="str">
        <f t="shared" si="7"/>
        <v/>
      </c>
    </row>
    <row r="235" spans="9:9">
      <c r="I235" s="10" t="str">
        <f t="shared" si="7"/>
        <v/>
      </c>
    </row>
    <row r="236" spans="9:9">
      <c r="I236" s="10" t="str">
        <f t="shared" si="7"/>
        <v/>
      </c>
    </row>
    <row r="237" spans="9:9">
      <c r="I237" s="10" t="str">
        <f t="shared" si="7"/>
        <v/>
      </c>
    </row>
    <row r="238" spans="9:9">
      <c r="I238" s="10" t="str">
        <f t="shared" ref="I238:I253" si="8">IF(H233=0,"",INT(H233))</f>
        <v/>
      </c>
    </row>
    <row r="239" spans="9:9">
      <c r="I239" s="10" t="str">
        <f t="shared" si="8"/>
        <v/>
      </c>
    </row>
    <row r="240" spans="9:9">
      <c r="I240" s="10" t="str">
        <f t="shared" si="8"/>
        <v/>
      </c>
    </row>
    <row r="241" spans="9:9">
      <c r="I241" s="10" t="str">
        <f t="shared" si="8"/>
        <v/>
      </c>
    </row>
    <row r="242" spans="9:9">
      <c r="I242" s="10" t="str">
        <f t="shared" si="8"/>
        <v/>
      </c>
    </row>
    <row r="243" spans="9:9">
      <c r="I243" s="10" t="str">
        <f t="shared" si="8"/>
        <v/>
      </c>
    </row>
    <row r="244" spans="9:9">
      <c r="I244" s="10" t="str">
        <f t="shared" si="8"/>
        <v/>
      </c>
    </row>
    <row r="245" spans="9:9">
      <c r="I245" s="10" t="str">
        <f t="shared" si="8"/>
        <v/>
      </c>
    </row>
    <row r="246" spans="9:9">
      <c r="I246" s="10" t="str">
        <f t="shared" si="8"/>
        <v/>
      </c>
    </row>
    <row r="247" spans="9:9">
      <c r="I247" s="10" t="str">
        <f t="shared" si="8"/>
        <v/>
      </c>
    </row>
    <row r="248" spans="9:9">
      <c r="I248" s="10" t="str">
        <f t="shared" si="8"/>
        <v/>
      </c>
    </row>
    <row r="249" spans="9:9">
      <c r="I249" s="10" t="str">
        <f t="shared" si="8"/>
        <v/>
      </c>
    </row>
    <row r="250" spans="9:9">
      <c r="I250" s="10" t="str">
        <f t="shared" si="8"/>
        <v/>
      </c>
    </row>
    <row r="251" spans="9:9">
      <c r="I251" s="10" t="str">
        <f t="shared" si="8"/>
        <v/>
      </c>
    </row>
    <row r="252" spans="9:9">
      <c r="I252" s="10" t="str">
        <f t="shared" si="8"/>
        <v/>
      </c>
    </row>
    <row r="253" spans="9:9">
      <c r="I253" s="10" t="str">
        <f t="shared" si="8"/>
        <v/>
      </c>
    </row>
  </sheetData>
  <mergeCells count="12">
    <mergeCell ref="C50:H50"/>
    <mergeCell ref="B35:F35"/>
    <mergeCell ref="G32:H32"/>
    <mergeCell ref="G33:H33"/>
    <mergeCell ref="G34:H34"/>
    <mergeCell ref="G35:H35"/>
    <mergeCell ref="G46:H46"/>
    <mergeCell ref="G15:H15"/>
    <mergeCell ref="G28:H28"/>
    <mergeCell ref="G29:H29"/>
    <mergeCell ref="G30:H30"/>
    <mergeCell ref="G31:H31"/>
  </mergeCells>
  <phoneticPr fontId="10" type="noConversion"/>
  <printOptions horizontalCentered="1"/>
  <pageMargins left="0.25" right="0.25" top="0.75" bottom="0.75" header="0.3" footer="0.3"/>
  <pageSetup scale="92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A36B67B2CAF4BBF825480C896C578" ma:contentTypeVersion="2" ma:contentTypeDescription="Create a new document." ma:contentTypeScope="" ma:versionID="56fb94848ed240a22972d84979fc7eba">
  <xsd:schema xmlns:xsd="http://www.w3.org/2001/XMLSchema" xmlns:xs="http://www.w3.org/2001/XMLSchema" xmlns:p="http://schemas.microsoft.com/office/2006/metadata/properties" xmlns:ns2="d49c87d8-d8ef-4334-8bc5-f33861b8443e" targetNamespace="http://schemas.microsoft.com/office/2006/metadata/properties" ma:root="true" ma:fieldsID="e0e3b04db0514c52aafe2fc54e7cd5fe" ns2:_="">
    <xsd:import namespace="d49c87d8-d8ef-4334-8bc5-f33861b8443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9c87d8-d8ef-4334-8bc5-f33861b844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A5CFA2-F2DB-46DD-AC18-EBB799F1761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7C75387-FFA5-4BCE-9C50-0AB4C42A4A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9c87d8-d8ef-4334-8bc5-f33861b84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C97CC7-B8EB-4D80-8BDD-BFDBE0A1EC8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Occupancy</vt:lpstr>
      <vt:lpstr>Financial</vt:lpstr>
      <vt:lpstr>Financial!Print_Area</vt:lpstr>
      <vt:lpstr>Occupancy!Print_Area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O'Brien</dc:creator>
  <cp:keywords/>
  <dc:description/>
  <cp:lastModifiedBy>Abby Cheng</cp:lastModifiedBy>
  <cp:revision/>
  <cp:lastPrinted>2025-08-11T17:20:39Z</cp:lastPrinted>
  <dcterms:created xsi:type="dcterms:W3CDTF">2014-01-29T16:45:51Z</dcterms:created>
  <dcterms:modified xsi:type="dcterms:W3CDTF">2025-08-11T17:21:04Z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0x0101009F0A36B67B2CAF4BBF825480C896C578</vt:lpwstr>
  </property>
</Properties>
</file>