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/>
  <mc:AlternateContent xmlns:mc="http://schemas.openxmlformats.org/markup-compatibility/2006">
    <mc:Choice Requires="x15">
      <x15ac:absPath xmlns:x15ac="http://schemas.microsoft.com/office/spreadsheetml/2010/11/ac" url="C:\Users\LukeMills\Box\05 Arcan Corporate\05 Reporting\07 Arcan Client Reports\Weekly Reports\WCN - Woodland Commons\"/>
    </mc:Choice>
  </mc:AlternateContent>
  <xr:revisionPtr revIDLastSave="0" documentId="13_ncr:1_{BC57E55C-1D86-4E7B-995C-72427FFB5C08}" xr6:coauthVersionLast="45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ccupancy" sheetId="2" r:id="rId1"/>
    <sheet name="Financial" sheetId="7" r:id="rId2"/>
  </sheets>
  <definedNames>
    <definedName name="_xlnm._FilterDatabase" localSheetId="1" hidden="1">Financial!#REF!</definedName>
    <definedName name="_xlnm._FilterDatabase" localSheetId="0" hidden="1">Occupancy!$E$21:$L$50</definedName>
    <definedName name="_xlnm.Print_Area" localSheetId="1">Financial!$B$2:$H$49</definedName>
    <definedName name="_xlnm.Print_Area" localSheetId="0">Occupancy!$E$2:$L$51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" i="7" l="1"/>
  <c r="C29" i="7"/>
  <c r="E29" i="7"/>
  <c r="J18" i="7" l="1"/>
  <c r="F29" i="7"/>
  <c r="Q38" i="2"/>
  <c r="Q37" i="2"/>
  <c r="S5" i="7"/>
  <c r="Q35" i="2" l="1"/>
  <c r="Q34" i="2"/>
  <c r="Q33" i="2"/>
  <c r="S4" i="7"/>
  <c r="Q32" i="2"/>
  <c r="Q24" i="2"/>
  <c r="Q25" i="2"/>
  <c r="Q26" i="2"/>
  <c r="Q27" i="2"/>
  <c r="Q28" i="2"/>
  <c r="Q29" i="2"/>
  <c r="Q30" i="2"/>
  <c r="Q31" i="2"/>
  <c r="Q23" i="2"/>
  <c r="L22" i="2" l="1"/>
  <c r="L23" i="2" l="1"/>
  <c r="L24" i="2"/>
  <c r="L25" i="2"/>
  <c r="L26" i="2"/>
  <c r="L27" i="2"/>
  <c r="L28" i="2"/>
  <c r="L29" i="2"/>
  <c r="L30" i="2"/>
  <c r="L31" i="2"/>
  <c r="L32" i="2"/>
  <c r="M4" i="7" l="1"/>
  <c r="M5" i="7" s="1"/>
  <c r="M6" i="7" s="1"/>
  <c r="M7" i="7" s="1"/>
  <c r="J4" i="7" l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G16" i="7" l="1"/>
  <c r="Q36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T37" i="7" l="1"/>
  <c r="Q137" i="2"/>
  <c r="Q138" i="2"/>
  <c r="Q139" i="2"/>
  <c r="Q140" i="2"/>
  <c r="Q141" i="2"/>
  <c r="T34" i="7"/>
  <c r="T33" i="7"/>
  <c r="T31" i="7"/>
  <c r="T30" i="7"/>
  <c r="T28" i="7"/>
  <c r="T29" i="7"/>
  <c r="T32" i="7"/>
  <c r="T35" i="7"/>
  <c r="T36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H40" i="7"/>
  <c r="E19" i="2" l="1"/>
  <c r="D54" i="7"/>
  <c r="D56" i="7" s="1"/>
  <c r="D58" i="7" s="1"/>
  <c r="C54" i="7"/>
  <c r="C56" i="7" s="1"/>
  <c r="C58" i="7" s="1"/>
  <c r="G17" i="7"/>
  <c r="G18" i="7" l="1"/>
  <c r="G19" i="7" l="1"/>
  <c r="K19" i="2"/>
  <c r="Q22" i="2"/>
  <c r="L2" i="2"/>
  <c r="G20" i="7" l="1"/>
  <c r="E3" i="2"/>
  <c r="L3" i="2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50" i="7"/>
  <c r="I49" i="7"/>
  <c r="H51" i="2"/>
  <c r="I51" i="2"/>
  <c r="J51" i="2"/>
  <c r="K51" i="2"/>
  <c r="L51" i="2"/>
  <c r="G51" i="2"/>
  <c r="H17" i="2" s="1"/>
  <c r="F51" i="2"/>
  <c r="G21" i="7" l="1"/>
  <c r="G22" i="7" l="1"/>
  <c r="H2" i="7"/>
  <c r="G23" i="7" l="1"/>
  <c r="G24" i="7" l="1"/>
  <c r="H24" i="7" s="1"/>
  <c r="G25" i="7" l="1"/>
  <c r="H25" i="7" s="1"/>
  <c r="G26" i="7" l="1"/>
  <c r="H26" i="7" s="1"/>
  <c r="G27" i="7" l="1"/>
  <c r="H27" i="7" s="1"/>
  <c r="H16" i="7"/>
  <c r="H17" i="7" l="1"/>
  <c r="H18" i="7"/>
  <c r="H19" i="7"/>
  <c r="H20" i="7"/>
  <c r="H21" i="7"/>
  <c r="H22" i="7"/>
  <c r="H2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tc={D6835E27-B018-45F8-B91E-18050CCEF982}</author>
  </authors>
  <commentList>
    <comment ref="S3" authorId="0" shapeId="0" xr:uid="{D6835E27-B018-45F8-B91E-18050CCEF982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Feb 2025 T-3 #s</t>
      </text>
    </comment>
  </commentList>
</comments>
</file>

<file path=xl/sharedStrings.xml><?xml version="1.0" encoding="utf-8"?>
<sst xmlns="http://schemas.openxmlformats.org/spreadsheetml/2006/main" count="119" uniqueCount="110">
  <si>
    <t>REPORT DATE:</t>
  </si>
  <si>
    <t>Report date should always be a Monday</t>
  </si>
  <si>
    <t>Property</t>
  </si>
  <si>
    <t>Woodland Commons</t>
  </si>
  <si>
    <t>Date</t>
  </si>
  <si>
    <t>Units</t>
  </si>
  <si>
    <t>Models</t>
  </si>
  <si>
    <t>Office</t>
  </si>
  <si>
    <t>Analysis Start</t>
  </si>
  <si>
    <t>Location</t>
  </si>
  <si>
    <t>Newnan, GA</t>
  </si>
  <si>
    <t>Equity Investment</t>
  </si>
  <si>
    <t>CURRENT OCCUPANCY</t>
  </si>
  <si>
    <t>LEASED</t>
  </si>
  <si>
    <t>UNITS</t>
  </si>
  <si>
    <t>OCCUPIED</t>
  </si>
  <si>
    <t>VACANT</t>
  </si>
  <si>
    <t>NOTICE</t>
  </si>
  <si>
    <t>RENTED</t>
  </si>
  <si>
    <t>30 DAY PROJECTED</t>
  </si>
  <si>
    <t>AVAILABLE</t>
  </si>
  <si>
    <t>30 DAY- MOVE IN</t>
  </si>
  <si>
    <t>MOVE OUT</t>
  </si>
  <si>
    <t>EVICTION</t>
  </si>
  <si>
    <t>30 DAY STATUS</t>
  </si>
  <si>
    <t>UNIT VACANCY DETAIL</t>
  </si>
  <si>
    <t>UNIT</t>
  </si>
  <si>
    <t>UNIT TYPE</t>
  </si>
  <si>
    <t>VACANT RENTED</t>
  </si>
  <si>
    <t>VACANT UNRENTED</t>
  </si>
  <si>
    <t>NOTICE RENTED</t>
  </si>
  <si>
    <t>NOTICE UNRENTED</t>
  </si>
  <si>
    <t>Occupancy</t>
  </si>
  <si>
    <t>Leased</t>
  </si>
  <si>
    <t>Projection</t>
  </si>
  <si>
    <t>Make Ready</t>
  </si>
  <si>
    <t>Work Orders</t>
  </si>
  <si>
    <t>1X1 CLASSIC</t>
  </si>
  <si>
    <t>1121A1</t>
  </si>
  <si>
    <t>1X1 PARTIAL</t>
  </si>
  <si>
    <t>1121A1P</t>
  </si>
  <si>
    <t>1X1 RENOVATED</t>
  </si>
  <si>
    <t>1121A1R</t>
  </si>
  <si>
    <t xml:space="preserve">1x1 </t>
  </si>
  <si>
    <t>1121A1TR</t>
  </si>
  <si>
    <t>2X2 CLASSIC</t>
  </si>
  <si>
    <t>1121B1</t>
  </si>
  <si>
    <t>2X2 PARTIAL</t>
  </si>
  <si>
    <t>1121B1P</t>
  </si>
  <si>
    <t>2X2 RENOVATED</t>
  </si>
  <si>
    <t>1121B1R</t>
  </si>
  <si>
    <t>2X2</t>
  </si>
  <si>
    <t>1121B1TR</t>
  </si>
  <si>
    <t>3X2 PARTIAL</t>
  </si>
  <si>
    <t>1121C1P</t>
  </si>
  <si>
    <t>3x2 RENOVATED</t>
  </si>
  <si>
    <t>1121C1R</t>
  </si>
  <si>
    <t>3x2</t>
  </si>
  <si>
    <t>1121C1TR</t>
  </si>
  <si>
    <t>TOTALS</t>
  </si>
  <si>
    <t>OTHER</t>
  </si>
  <si>
    <t>Expirations</t>
  </si>
  <si>
    <t>Market Rent</t>
  </si>
  <si>
    <t>Occupied Rent</t>
  </si>
  <si>
    <t>Revenue</t>
  </si>
  <si>
    <t>Expenses</t>
  </si>
  <si>
    <t>Owed</t>
  </si>
  <si>
    <t>Charges</t>
  </si>
  <si>
    <t>Collections</t>
  </si>
  <si>
    <t>LEASE EXPIRATIONS</t>
  </si>
  <si>
    <t>1B 1BA Upgraded</t>
  </si>
  <si>
    <t>1b1baBU</t>
  </si>
  <si>
    <t>LEASING</t>
  </si>
  <si>
    <t>THIS WEEK</t>
  </si>
  <si>
    <t>LAST WEEK</t>
  </si>
  <si>
    <t>2 WEEKS AGO</t>
  </si>
  <si>
    <t>3 WEEKS AGO</t>
  </si>
  <si>
    <t>NOTES</t>
  </si>
  <si>
    <t>NEW LEADS</t>
  </si>
  <si>
    <t>TOURS/VISITS</t>
  </si>
  <si>
    <t>APPLICATIONS</t>
  </si>
  <si>
    <t>MOVE INS</t>
  </si>
  <si>
    <t>MOVE OUTS</t>
  </si>
  <si>
    <t>HISTORICAL COLLECTIONS</t>
  </si>
  <si>
    <t>DELINQUENCY</t>
  </si>
  <si>
    <t>0-30 DAYS</t>
  </si>
  <si>
    <t>31-60 DAYS</t>
  </si>
  <si>
    <t>61-90 DAYS</t>
  </si>
  <si>
    <t>OVER 90 DAYS</t>
  </si>
  <si>
    <t>PREPAYMENT</t>
  </si>
  <si>
    <t>BALANCE</t>
  </si>
  <si>
    <t>MAINTENANCE</t>
  </si>
  <si>
    <t>EVICTIONS</t>
  </si>
  <si>
    <t>MAKE READIES</t>
  </si>
  <si>
    <t>FILED</t>
  </si>
  <si>
    <t>WORK ORDERS</t>
  </si>
  <si>
    <t>NOT FILED</t>
  </si>
  <si>
    <t>MTM</t>
  </si>
  <si>
    <t>Notes:</t>
  </si>
  <si>
    <t>FINANCIALS</t>
  </si>
  <si>
    <t>LAST MONTH -APR</t>
  </si>
  <si>
    <t>BUDGET</t>
  </si>
  <si>
    <t>Net Rental Income</t>
  </si>
  <si>
    <t>Other Income</t>
  </si>
  <si>
    <t>Net Operating Income</t>
  </si>
  <si>
    <t>Routine Replacement</t>
  </si>
  <si>
    <t>NOI Net of CapEx</t>
  </si>
  <si>
    <t>LAST MONTH</t>
  </si>
  <si>
    <t>AUGUST</t>
  </si>
  <si>
    <t>18 residents not filed on are housing assistance recipients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</si>
</sst>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[Red]#,##0"/>
    <numFmt numFmtId="165" formatCode="mmm\ \-\ yyyy"/>
    <numFmt numFmtId="166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14"/>
      <color rgb="FF0000FF"/>
      <name val="Calibri"/>
      <family val="2"/>
      <scheme val="minor"/>
    </font>
    <font>
      <sz val="8"/>
      <name val="Tahoma"/>
      <family val="2"/>
    </font>
    <font>
      <sz val="10"/>
      <color theme="1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>
      <alignment vertical="center"/>
    </xf>
    <xf numFmtId="43" fontId="1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42">
    <xf numFmtId="0" fontId="0" fillId="0" borderId="0" xfId="0"/>
    <xf numFmtId="14" fontId="4" fillId="2" borderId="0" xfId="0" applyNumberFormat="1" applyFont="1" applyFill="1"/>
    <xf numFmtId="0" fontId="4" fillId="2" borderId="0" xfId="0" applyFont="1" applyFill="1"/>
    <xf numFmtId="0" fontId="0" fillId="0" borderId="1" xfId="0" applyBorder="1"/>
    <xf numFmtId="0" fontId="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164" fontId="0" fillId="0" borderId="0" xfId="4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 vertical="top" wrapText="1"/>
    </xf>
    <xf numFmtId="14" fontId="9" fillId="2" borderId="0" xfId="0" applyNumberFormat="1" applyFont="1" applyFill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center" wrapText="1"/>
    </xf>
    <xf numFmtId="14" fontId="4" fillId="2" borderId="1" xfId="0" applyNumberFormat="1" applyFont="1" applyFill="1" applyBorder="1"/>
    <xf numFmtId="10" fontId="4" fillId="2" borderId="1" xfId="1" applyNumberFormat="1" applyFont="1" applyFill="1" applyBorder="1"/>
    <xf numFmtId="0" fontId="9" fillId="0" borderId="0" xfId="0" applyFont="1"/>
    <xf numFmtId="10" fontId="9" fillId="2" borderId="1" xfId="1" applyNumberFormat="1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5" fillId="3" borderId="3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13" fillId="0" borderId="0" xfId="3" applyFont="1" applyAlignment="1">
      <alignment horizontal="left" vertical="center"/>
    </xf>
    <xf numFmtId="14" fontId="15" fillId="0" borderId="0" xfId="0" applyNumberFormat="1" applyFont="1"/>
    <xf numFmtId="1" fontId="15" fillId="0" borderId="0" xfId="0" applyNumberFormat="1" applyFont="1"/>
    <xf numFmtId="0" fontId="14" fillId="0" borderId="1" xfId="0" applyFont="1" applyBorder="1"/>
    <xf numFmtId="0" fontId="4" fillId="5" borderId="1" xfId="0" applyFont="1" applyFill="1" applyBorder="1" applyAlignment="1">
      <alignment horizontal="center" vertical="center" wrapText="1"/>
    </xf>
    <xf numFmtId="44" fontId="0" fillId="0" borderId="0" xfId="2" applyFont="1"/>
    <xf numFmtId="44" fontId="0" fillId="0" borderId="1" xfId="2" applyFont="1" applyBorder="1"/>
    <xf numFmtId="44" fontId="4" fillId="2" borderId="1" xfId="2" applyFont="1" applyFill="1" applyBorder="1"/>
    <xf numFmtId="14" fontId="4" fillId="2" borderId="1" xfId="2" applyNumberFormat="1" applyFont="1" applyFill="1" applyBorder="1"/>
    <xf numFmtId="44" fontId="14" fillId="0" borderId="1" xfId="2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2" applyNumberFormat="1" applyFont="1" applyBorder="1"/>
    <xf numFmtId="10" fontId="0" fillId="0" borderId="1" xfId="2" applyNumberFormat="1" applyFont="1" applyBorder="1"/>
    <xf numFmtId="14" fontId="0" fillId="0" borderId="0" xfId="2" applyNumberFormat="1" applyFont="1"/>
    <xf numFmtId="10" fontId="0" fillId="0" borderId="0" xfId="2" applyNumberFormat="1" applyFont="1"/>
    <xf numFmtId="44" fontId="17" fillId="0" borderId="1" xfId="2" applyFont="1" applyFill="1" applyBorder="1" applyAlignment="1">
      <alignment horizontal="center"/>
    </xf>
    <xf numFmtId="10" fontId="4" fillId="2" borderId="1" xfId="2" applyNumberFormat="1" applyFont="1" applyFill="1" applyBorder="1"/>
    <xf numFmtId="1" fontId="0" fillId="0" borderId="0" xfId="0" applyNumberFormat="1"/>
    <xf numFmtId="0" fontId="0" fillId="0" borderId="1" xfId="0" applyBorder="1" applyAlignment="1">
      <alignment wrapText="1"/>
    </xf>
    <xf numFmtId="166" fontId="4" fillId="2" borderId="1" xfId="4" applyNumberFormat="1" applyFont="1" applyFill="1" applyBorder="1"/>
    <xf numFmtId="0" fontId="16" fillId="3" borderId="5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0" fillId="3" borderId="5" xfId="0" applyFill="1" applyBorder="1"/>
    <xf numFmtId="0" fontId="6" fillId="3" borderId="5" xfId="0" applyFont="1" applyFill="1" applyBorder="1"/>
    <xf numFmtId="0" fontId="3" fillId="3" borderId="8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5" fillId="3" borderId="10" xfId="0" applyFont="1" applyFill="1" applyBorder="1" applyAlignment="1">
      <alignment horizontal="right" vertical="center"/>
    </xf>
    <xf numFmtId="0" fontId="0" fillId="0" borderId="11" xfId="0" applyBorder="1" applyAlignment="1">
      <alignment horizontal="center"/>
    </xf>
    <xf numFmtId="0" fontId="0" fillId="0" borderId="12" xfId="0" applyBorder="1"/>
    <xf numFmtId="165" fontId="19" fillId="0" borderId="0" xfId="0" applyNumberFormat="1" applyFont="1" applyAlignment="1">
      <alignment horizontal="center"/>
    </xf>
    <xf numFmtId="0" fontId="19" fillId="0" borderId="12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1" xfId="0" applyBorder="1" applyAlignment="1">
      <alignment horizontal="left"/>
    </xf>
    <xf numFmtId="0" fontId="3" fillId="3" borderId="14" xfId="0" applyFont="1" applyFill="1" applyBorder="1" applyAlignment="1">
      <alignment vertical="center"/>
    </xf>
    <xf numFmtId="0" fontId="14" fillId="0" borderId="16" xfId="0" applyFont="1" applyBorder="1" applyAlignment="1">
      <alignment horizontal="left"/>
    </xf>
    <xf numFmtId="0" fontId="3" fillId="3" borderId="18" xfId="0" applyFont="1" applyFill="1" applyBorder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17" fillId="0" borderId="16" xfId="0" applyFont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2" fillId="0" borderId="10" xfId="0" applyFont="1" applyBorder="1" applyAlignment="1">
      <alignment horizontal="right"/>
    </xf>
    <xf numFmtId="0" fontId="8" fillId="3" borderId="14" xfId="0" applyFont="1" applyFill="1" applyBorder="1" applyAlignment="1">
      <alignment horizontal="left"/>
    </xf>
    <xf numFmtId="0" fontId="8" fillId="3" borderId="23" xfId="0" applyFont="1" applyFill="1" applyBorder="1" applyAlignment="1">
      <alignment horizontal="right"/>
    </xf>
    <xf numFmtId="0" fontId="8" fillId="3" borderId="11" xfId="0" applyFont="1" applyFill="1" applyBorder="1" applyAlignment="1">
      <alignment horizontal="left"/>
    </xf>
    <xf numFmtId="0" fontId="0" fillId="3" borderId="0" xfId="0" applyFill="1"/>
    <xf numFmtId="0" fontId="6" fillId="3" borderId="0" xfId="0" applyFont="1" applyFill="1"/>
    <xf numFmtId="0" fontId="8" fillId="3" borderId="12" xfId="0" applyFont="1" applyFill="1" applyBorder="1" applyAlignment="1">
      <alignment horizontal="right"/>
    </xf>
    <xf numFmtId="0" fontId="5" fillId="3" borderId="1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left" wrapText="1"/>
    </xf>
    <xf numFmtId="0" fontId="0" fillId="2" borderId="19" xfId="0" applyFill="1" applyBorder="1" applyAlignment="1">
      <alignment horizontal="center" wrapText="1"/>
    </xf>
    <xf numFmtId="0" fontId="0" fillId="0" borderId="16" xfId="0" applyBorder="1" applyAlignment="1">
      <alignment horizontal="left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10" fontId="0" fillId="0" borderId="0" xfId="0" applyNumberFormat="1"/>
    <xf numFmtId="10" fontId="13" fillId="0" borderId="0" xfId="3" applyNumberFormat="1" applyFont="1" applyAlignment="1">
      <alignment horizontal="left" vertical="center"/>
    </xf>
    <xf numFmtId="10" fontId="9" fillId="2" borderId="1" xfId="1" applyNumberFormat="1" applyFont="1" applyFill="1" applyBorder="1" applyAlignment="1">
      <alignment horizontal="center"/>
    </xf>
    <xf numFmtId="44" fontId="14" fillId="0" borderId="1" xfId="2" applyFont="1" applyFill="1" applyBorder="1"/>
    <xf numFmtId="0" fontId="18" fillId="4" borderId="20" xfId="0" applyFont="1" applyFill="1" applyBorder="1"/>
    <xf numFmtId="0" fontId="14" fillId="0" borderId="19" xfId="0" applyFont="1" applyBorder="1" applyAlignment="1">
      <alignment horizontal="center"/>
    </xf>
    <xf numFmtId="0" fontId="14" fillId="0" borderId="29" xfId="0" applyFont="1" applyBorder="1" applyAlignment="1">
      <alignment horizontal="left"/>
    </xf>
    <xf numFmtId="44" fontId="14" fillId="0" borderId="30" xfId="2" applyFont="1" applyFill="1" applyBorder="1" applyAlignment="1">
      <alignment horizontal="center"/>
    </xf>
    <xf numFmtId="44" fontId="14" fillId="0" borderId="31" xfId="2" applyFont="1" applyFill="1" applyBorder="1" applyAlignment="1">
      <alignment horizontal="center"/>
    </xf>
    <xf numFmtId="44" fontId="14" fillId="0" borderId="19" xfId="2" applyFont="1" applyFill="1" applyBorder="1" applyAlignment="1">
      <alignment horizontal="center"/>
    </xf>
    <xf numFmtId="44" fontId="17" fillId="0" borderId="19" xfId="2" applyFont="1" applyFill="1" applyBorder="1" applyAlignment="1">
      <alignment horizontal="center"/>
    </xf>
    <xf numFmtId="44" fontId="14" fillId="0" borderId="19" xfId="2" applyFont="1" applyFill="1" applyBorder="1" applyAlignment="1">
      <alignment horizontal="left"/>
    </xf>
    <xf numFmtId="0" fontId="17" fillId="0" borderId="32" xfId="0" applyFont="1" applyBorder="1" applyAlignment="1">
      <alignment horizontal="left"/>
    </xf>
    <xf numFmtId="44" fontId="17" fillId="0" borderId="33" xfId="2" applyFont="1" applyBorder="1" applyAlignment="1">
      <alignment horizontal="center"/>
    </xf>
    <xf numFmtId="44" fontId="17" fillId="0" borderId="34" xfId="2" applyFont="1" applyBorder="1" applyAlignment="1">
      <alignment horizontal="center"/>
    </xf>
    <xf numFmtId="0" fontId="3" fillId="3" borderId="35" xfId="0" applyFont="1" applyFill="1" applyBorder="1" applyAlignment="1">
      <alignment horizontal="left" vertical="center"/>
    </xf>
    <xf numFmtId="0" fontId="16" fillId="3" borderId="37" xfId="0" applyFont="1" applyFill="1" applyBorder="1" applyAlignment="1">
      <alignment horizontal="center" vertical="center"/>
    </xf>
    <xf numFmtId="16" fontId="4" fillId="2" borderId="0" xfId="0" applyNumberFormat="1" applyFont="1" applyFill="1"/>
    <xf numFmtId="10" fontId="12" fillId="5" borderId="24" xfId="1" applyNumberFormat="1" applyFont="1" applyFill="1" applyBorder="1" applyAlignment="1">
      <alignment horizontal="center" vertical="center"/>
    </xf>
    <xf numFmtId="10" fontId="11" fillId="4" borderId="24" xfId="1" applyNumberFormat="1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44" fontId="4" fillId="0" borderId="0" xfId="2" applyFont="1" applyFill="1"/>
    <xf numFmtId="14" fontId="4" fillId="2" borderId="1" xfId="0" applyNumberFormat="1" applyFont="1" applyFill="1" applyBorder="1" applyAlignment="1">
      <alignment horizontal="right"/>
    </xf>
    <xf numFmtId="10" fontId="4" fillId="2" borderId="1" xfId="1" applyNumberFormat="1" applyFont="1" applyFill="1" applyBorder="1" applyAlignment="1">
      <alignment horizontal="right"/>
    </xf>
    <xf numFmtId="10" fontId="9" fillId="2" borderId="1" xfId="1" applyNumberFormat="1" applyFont="1" applyFill="1" applyBorder="1" applyAlignment="1">
      <alignment horizontal="right"/>
    </xf>
    <xf numFmtId="166" fontId="4" fillId="2" borderId="1" xfId="4" applyNumberFormat="1" applyFont="1" applyFill="1" applyBorder="1" applyAlignment="1">
      <alignment horizontal="right" vertical="center"/>
    </xf>
    <xf numFmtId="166" fontId="4" fillId="2" borderId="1" xfId="4" applyNumberFormat="1" applyFont="1" applyFill="1" applyBorder="1" applyAlignment="1">
      <alignment horizontal="right"/>
    </xf>
    <xf numFmtId="1" fontId="12" fillId="6" borderId="3" xfId="4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" fontId="11" fillId="4" borderId="3" xfId="4" applyNumberFormat="1" applyFont="1" applyFill="1" applyBorder="1" applyAlignment="1">
      <alignment horizontal="center" vertical="center"/>
    </xf>
    <xf numFmtId="1" fontId="11" fillId="4" borderId="17" xfId="4" applyNumberFormat="1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1" fontId="12" fillId="6" borderId="3" xfId="4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1" fontId="11" fillId="4" borderId="3" xfId="4" applyNumberFormat="1" applyFont="1" applyFill="1" applyBorder="1" applyAlignment="1">
      <alignment horizontal="center" vertical="center"/>
    </xf>
    <xf numFmtId="1" fontId="11" fillId="4" borderId="17" xfId="4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10" fontId="12" fillId="5" borderId="3" xfId="1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left"/>
    </xf>
    <xf numFmtId="0" fontId="14" fillId="4" borderId="22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17" xfId="0" applyFont="1" applyBorder="1" applyAlignment="1">
      <alignment horizontal="center"/>
    </xf>
  </cellXfs>
  <cellStyles count="13">
    <cellStyle name="Comma" xfId="4" builtinId="3"/>
    <cellStyle name="Comma [0] 2" xfId="10" xr:uid="{A24C287C-F738-46DF-A6F8-A6FEA78C1B51}"/>
    <cellStyle name="Comma 2" xfId="9" xr:uid="{F810D639-E887-4C5F-8D3E-20FCD2B5D59C}"/>
    <cellStyle name="Comma 3" xfId="12" xr:uid="{B128BF8F-AF38-43EF-AF77-D147823EBB4C}"/>
    <cellStyle name="Currency" xfId="2" builtinId="4"/>
    <cellStyle name="Currency [0] 2" xfId="8" xr:uid="{8B5DDD5D-71E3-454E-8015-02994BAE749A}"/>
    <cellStyle name="Currency 2" xfId="7" xr:uid="{B04DA74C-D39B-49F9-8013-E0791D1950BF}"/>
    <cellStyle name="Currency 3" xfId="11" xr:uid="{24FCBAEE-BCBE-4946-B0F6-64A2DE16FED3}"/>
    <cellStyle name="Normal" xfId="0" builtinId="0"/>
    <cellStyle name="Normal 2" xfId="3" xr:uid="{00000000-0005-0000-0000-000003000000}"/>
    <cellStyle name="Normal 3" xfId="5" xr:uid="{F4E265A4-38A2-4277-A04D-D5255697C210}"/>
    <cellStyle name="Percent" xfId="1" builtinId="5"/>
    <cellStyle name="Percent 2" xfId="6" xr:uid="{F346D60D-E0DB-454F-AB37-8C6FE5252676}"/>
  </cellStyles>
  <dxfs count="3"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860000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860000"/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OCCUPANCY</a:t>
            </a:r>
            <a:endParaRPr lang="en-US" b="0"/>
          </a:p>
        </c:rich>
      </c:tx>
      <c:layout>
        <c:manualLayout>
          <c:xMode val="edge"/>
          <c:yMode val="edge"/>
          <c:x val="0.43620462367577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640380773298862E-2"/>
          <c:y val="9.953980451261385E-2"/>
          <c:w val="0.91111824454778978"/>
          <c:h val="0.67918729395167921"/>
        </c:manualLayout>
      </c:layout>
      <c:areaChart>
        <c:grouping val="standard"/>
        <c:varyColors val="0"/>
        <c:ser>
          <c:idx val="2"/>
          <c:order val="0"/>
          <c:tx>
            <c:v>Projection</c:v>
          </c:tx>
          <c:spPr>
            <a:solidFill>
              <a:schemeClr val="accent5">
                <a:tint val="65000"/>
              </a:schemeClr>
            </a:solidFill>
            <a:ln w="25400">
              <a:noFill/>
            </a:ln>
            <a:effectLst/>
          </c:spPr>
          <c:cat>
            <c:numRef>
              <c:f>Occupancy!$N$22:$N$135</c:f>
              <c:numCache>
                <c:formatCode>m/d/yyyy</c:formatCode>
                <c:ptCount val="114"/>
                <c:pt idx="0">
                  <c:v>45754</c:v>
                </c:pt>
                <c:pt idx="1">
                  <c:v>45761</c:v>
                </c:pt>
                <c:pt idx="2">
                  <c:v>45768</c:v>
                </c:pt>
                <c:pt idx="3">
                  <c:v>45775</c:v>
                </c:pt>
                <c:pt idx="4">
                  <c:v>45782</c:v>
                </c:pt>
                <c:pt idx="5">
                  <c:v>45789</c:v>
                </c:pt>
                <c:pt idx="6">
                  <c:v>45796</c:v>
                </c:pt>
                <c:pt idx="7">
                  <c:v>45803</c:v>
                </c:pt>
                <c:pt idx="8">
                  <c:v>45810</c:v>
                </c:pt>
                <c:pt idx="9">
                  <c:v>45817</c:v>
                </c:pt>
                <c:pt idx="10">
                  <c:v>45824</c:v>
                </c:pt>
                <c:pt idx="11">
                  <c:v>45831</c:v>
                </c:pt>
                <c:pt idx="12">
                  <c:v>45838</c:v>
                </c:pt>
                <c:pt idx="13">
                  <c:v>45845</c:v>
                </c:pt>
                <c:pt idx="14">
                  <c:v>45852</c:v>
                </c:pt>
                <c:pt idx="15">
                  <c:v>45859</c:v>
                </c:pt>
                <c:pt idx="16">
                  <c:v>45866</c:v>
                </c:pt>
                <c:pt idx="17">
                  <c:v>45873</c:v>
                </c:pt>
                <c:pt idx="18">
                  <c:v>45880</c:v>
                </c:pt>
                <c:pt idx="19">
                  <c:v>45911</c:v>
                </c:pt>
              </c:numCache>
            </c:numRef>
          </c:cat>
          <c:val>
            <c:numRef>
              <c:f>Occupancy!$Q$22:$Q$135</c:f>
              <c:numCache>
                <c:formatCode>0.00%</c:formatCode>
                <c:ptCount val="114"/>
                <c:pt idx="0">
                  <c:v>0.92979999999999996</c:v>
                </c:pt>
                <c:pt idx="1">
                  <c:v>0.92979999999999996</c:v>
                </c:pt>
                <c:pt idx="2">
                  <c:v>0.92110000000000003</c:v>
                </c:pt>
                <c:pt idx="3">
                  <c:v>0.92110000000000003</c:v>
                </c:pt>
                <c:pt idx="4">
                  <c:v>0.88600000000000001</c:v>
                </c:pt>
                <c:pt idx="5">
                  <c:v>0.89470000000000005</c:v>
                </c:pt>
                <c:pt idx="6">
                  <c:v>0.9123</c:v>
                </c:pt>
                <c:pt idx="7">
                  <c:v>0.9123</c:v>
                </c:pt>
                <c:pt idx="8">
                  <c:v>0.93859999999999999</c:v>
                </c:pt>
                <c:pt idx="9">
                  <c:v>0.92110000000000003</c:v>
                </c:pt>
                <c:pt idx="10">
                  <c:v>0.92110000000000003</c:v>
                </c:pt>
                <c:pt idx="11">
                  <c:v>0.89470000000000005</c:v>
                </c:pt>
                <c:pt idx="12">
                  <c:v>0.89470000000000005</c:v>
                </c:pt>
                <c:pt idx="13">
                  <c:v>0.90349999999999997</c:v>
                </c:pt>
                <c:pt idx="14">
                  <c:v>0.90349999999999997</c:v>
                </c:pt>
                <c:pt idx="15">
                  <c:v>0.9123</c:v>
                </c:pt>
                <c:pt idx="16">
                  <c:v>0.90349999999999997</c:v>
                </c:pt>
                <c:pt idx="17">
                  <c:v>0.90349999999999997</c:v>
                </c:pt>
                <c:pt idx="18">
                  <c:v>0.9123</c:v>
                </c:pt>
                <c:pt idx="19">
                  <c:v>0.94730000000000003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9-49F1-B9A9-E05B4B686EB8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Occupancy!$N$22:$N$135</c:f>
              <c:numCache>
                <c:formatCode>m/d/yyyy</c:formatCode>
                <c:ptCount val="114"/>
                <c:pt idx="0">
                  <c:v>45754</c:v>
                </c:pt>
                <c:pt idx="1">
                  <c:v>45761</c:v>
                </c:pt>
                <c:pt idx="2">
                  <c:v>45768</c:v>
                </c:pt>
                <c:pt idx="3">
                  <c:v>45775</c:v>
                </c:pt>
                <c:pt idx="4">
                  <c:v>45782</c:v>
                </c:pt>
                <c:pt idx="5">
                  <c:v>45789</c:v>
                </c:pt>
                <c:pt idx="6">
                  <c:v>45796</c:v>
                </c:pt>
                <c:pt idx="7">
                  <c:v>45803</c:v>
                </c:pt>
                <c:pt idx="8">
                  <c:v>45810</c:v>
                </c:pt>
                <c:pt idx="9">
                  <c:v>45817</c:v>
                </c:pt>
                <c:pt idx="10">
                  <c:v>45824</c:v>
                </c:pt>
                <c:pt idx="11">
                  <c:v>45831</c:v>
                </c:pt>
                <c:pt idx="12">
                  <c:v>45838</c:v>
                </c:pt>
                <c:pt idx="13">
                  <c:v>45845</c:v>
                </c:pt>
                <c:pt idx="14">
                  <c:v>45852</c:v>
                </c:pt>
                <c:pt idx="15">
                  <c:v>45859</c:v>
                </c:pt>
                <c:pt idx="16">
                  <c:v>45866</c:v>
                </c:pt>
                <c:pt idx="17">
                  <c:v>45873</c:v>
                </c:pt>
                <c:pt idx="18">
                  <c:v>45880</c:v>
                </c:pt>
                <c:pt idx="19">
                  <c:v>45911</c:v>
                </c:pt>
              </c:numCache>
            </c:numRef>
          </c:cat>
          <c:val>
            <c:numRef>
              <c:f>Occupancy!$P$22:$P$134</c:f>
              <c:numCache>
                <c:formatCode>0.00%</c:formatCode>
                <c:ptCount val="113"/>
                <c:pt idx="0">
                  <c:v>0.92979999999999996</c:v>
                </c:pt>
                <c:pt idx="1">
                  <c:v>0.92979999999999996</c:v>
                </c:pt>
                <c:pt idx="2">
                  <c:v>0.92979999999999996</c:v>
                </c:pt>
                <c:pt idx="3">
                  <c:v>0.92979999999999996</c:v>
                </c:pt>
                <c:pt idx="4">
                  <c:v>0.90349999999999997</c:v>
                </c:pt>
                <c:pt idx="5">
                  <c:v>0.95609999999999995</c:v>
                </c:pt>
                <c:pt idx="6">
                  <c:v>0.95609999999999995</c:v>
                </c:pt>
                <c:pt idx="7">
                  <c:v>0.96489999999999998</c:v>
                </c:pt>
                <c:pt idx="8">
                  <c:v>0.95609999999999995</c:v>
                </c:pt>
                <c:pt idx="9">
                  <c:v>0.97370000000000001</c:v>
                </c:pt>
                <c:pt idx="10">
                  <c:v>0.97370000000000001</c:v>
                </c:pt>
                <c:pt idx="11">
                  <c:v>0.92110000000000003</c:v>
                </c:pt>
                <c:pt idx="12">
                  <c:v>0.93859999999999999</c:v>
                </c:pt>
                <c:pt idx="13">
                  <c:v>0.92979999999999996</c:v>
                </c:pt>
                <c:pt idx="14">
                  <c:v>0.93859999999999999</c:v>
                </c:pt>
                <c:pt idx="15">
                  <c:v>0.94740000000000002</c:v>
                </c:pt>
                <c:pt idx="16">
                  <c:v>0.96489999999999998</c:v>
                </c:pt>
                <c:pt idx="17">
                  <c:v>0.97370000000000001</c:v>
                </c:pt>
                <c:pt idx="18">
                  <c:v>0.97370000000000001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9-49F1-B9A9-E05B4B686EB8}"/>
            </c:ext>
          </c:extLst>
        </c:ser>
        <c:ser>
          <c:idx val="0"/>
          <c:order val="2"/>
          <c:tx>
            <c:v>Occupancy</c:v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cat>
            <c:numRef>
              <c:f>Occupancy!$N$22:$N$135</c:f>
              <c:numCache>
                <c:formatCode>m/d/yyyy</c:formatCode>
                <c:ptCount val="114"/>
                <c:pt idx="0">
                  <c:v>45754</c:v>
                </c:pt>
                <c:pt idx="1">
                  <c:v>45761</c:v>
                </c:pt>
                <c:pt idx="2">
                  <c:v>45768</c:v>
                </c:pt>
                <c:pt idx="3">
                  <c:v>45775</c:v>
                </c:pt>
                <c:pt idx="4">
                  <c:v>45782</c:v>
                </c:pt>
                <c:pt idx="5">
                  <c:v>45789</c:v>
                </c:pt>
                <c:pt idx="6">
                  <c:v>45796</c:v>
                </c:pt>
                <c:pt idx="7">
                  <c:v>45803</c:v>
                </c:pt>
                <c:pt idx="8">
                  <c:v>45810</c:v>
                </c:pt>
                <c:pt idx="9">
                  <c:v>45817</c:v>
                </c:pt>
                <c:pt idx="10">
                  <c:v>45824</c:v>
                </c:pt>
                <c:pt idx="11">
                  <c:v>45831</c:v>
                </c:pt>
                <c:pt idx="12">
                  <c:v>45838</c:v>
                </c:pt>
                <c:pt idx="13">
                  <c:v>45845</c:v>
                </c:pt>
                <c:pt idx="14">
                  <c:v>45852</c:v>
                </c:pt>
                <c:pt idx="15">
                  <c:v>45859</c:v>
                </c:pt>
                <c:pt idx="16">
                  <c:v>45866</c:v>
                </c:pt>
                <c:pt idx="17">
                  <c:v>45873</c:v>
                </c:pt>
                <c:pt idx="18">
                  <c:v>45880</c:v>
                </c:pt>
                <c:pt idx="19">
                  <c:v>45911</c:v>
                </c:pt>
              </c:numCache>
            </c:numRef>
          </c:cat>
          <c:val>
            <c:numRef>
              <c:f>Occupancy!$O$22:$O$134</c:f>
              <c:numCache>
                <c:formatCode>0.00%</c:formatCode>
                <c:ptCount val="113"/>
                <c:pt idx="0">
                  <c:v>0.92979999999999996</c:v>
                </c:pt>
                <c:pt idx="1">
                  <c:v>0.92979999999999996</c:v>
                </c:pt>
                <c:pt idx="2">
                  <c:v>0.92110000000000003</c:v>
                </c:pt>
                <c:pt idx="3">
                  <c:v>0.92110000000000003</c:v>
                </c:pt>
                <c:pt idx="4">
                  <c:v>0.88600000000000001</c:v>
                </c:pt>
                <c:pt idx="5">
                  <c:v>0.89470000000000005</c:v>
                </c:pt>
                <c:pt idx="6">
                  <c:v>0.9123</c:v>
                </c:pt>
                <c:pt idx="7">
                  <c:v>0.9123</c:v>
                </c:pt>
                <c:pt idx="8">
                  <c:v>0.93859999999999999</c:v>
                </c:pt>
                <c:pt idx="9">
                  <c:v>0.92110000000000003</c:v>
                </c:pt>
                <c:pt idx="10">
                  <c:v>0.92110000000000003</c:v>
                </c:pt>
                <c:pt idx="11">
                  <c:v>0.89470000000000005</c:v>
                </c:pt>
                <c:pt idx="12">
                  <c:v>0.89470000000000005</c:v>
                </c:pt>
                <c:pt idx="13">
                  <c:v>0.90349999999999997</c:v>
                </c:pt>
                <c:pt idx="14">
                  <c:v>0.90349999999999997</c:v>
                </c:pt>
                <c:pt idx="15">
                  <c:v>0.9123</c:v>
                </c:pt>
                <c:pt idx="16">
                  <c:v>0.90349999999999997</c:v>
                </c:pt>
                <c:pt idx="17">
                  <c:v>0.90349999999999997</c:v>
                </c:pt>
                <c:pt idx="18">
                  <c:v>0.9123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9-49F1-B9A9-E05B4B686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10664"/>
        <c:axId val="370909880"/>
      </c:areaChart>
      <c:dateAx>
        <c:axId val="370910664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3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09880"/>
        <c:crosses val="autoZero"/>
        <c:auto val="1"/>
        <c:lblOffset val="100"/>
        <c:baseTimeUnit val="days"/>
        <c:majorUnit val="30"/>
        <c:majorTimeUnit val="days"/>
      </c:dateAx>
      <c:valAx>
        <c:axId val="370909880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1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REVENUE &amp; EXPENSES</a:t>
            </a:r>
            <a:endParaRPr lang="en-US"/>
          </a:p>
        </c:rich>
      </c:tx>
      <c:layout>
        <c:manualLayout>
          <c:xMode val="edge"/>
          <c:yMode val="edge"/>
          <c:x val="0.39388632623202302"/>
          <c:y val="1.9298329377035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452755905511799E-2"/>
          <c:y val="0.14209939557497878"/>
          <c:w val="0.93975590551181098"/>
          <c:h val="0.6247853784840864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Financial!$P$2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Financial!$M$3:$M$43</c15:sqref>
                  </c15:fullRef>
                </c:ext>
              </c:extLst>
              <c:f>(Financial!$M$3:$M$5,Financial!$M$8:$M$43)</c:f>
              <c:numCache>
                <c:formatCode>m/d/yyyy</c:formatCode>
                <c:ptCount val="39"/>
                <c:pt idx="0">
                  <c:v>45748</c:v>
                </c:pt>
                <c:pt idx="1">
                  <c:v>45778</c:v>
                </c:pt>
                <c:pt idx="2">
                  <c:v>45809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Financial!$P$3:$P$43</c15:sqref>
                  </c15:fullRef>
                </c:ext>
              </c:extLst>
              <c:f>(Financial!$P$3:$P$5,Financial!$P$8:$P$43)</c:f>
              <c:numCache>
                <c:formatCode>_("$"* #,##0.00_);_("$"* \(#,##0.00\);_("$"* "-"??_);_(@_)</c:formatCode>
                <c:ptCount val="39"/>
                <c:pt idx="0">
                  <c:v>189565.04</c:v>
                </c:pt>
                <c:pt idx="1">
                  <c:v>179062.3</c:v>
                </c:pt>
                <c:pt idx="2">
                  <c:v>181926.11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8-4480-86BD-A1F943C614A1}"/>
            </c:ext>
          </c:extLst>
        </c:ser>
        <c:ser>
          <c:idx val="1"/>
          <c:order val="1"/>
          <c:tx>
            <c:strRef>
              <c:f>Financial!$Q$2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Financial!$M$3:$M$43</c15:sqref>
                  </c15:fullRef>
                </c:ext>
              </c:extLst>
              <c:f>(Financial!$M$3:$M$5,Financial!$M$8:$M$43)</c:f>
              <c:numCache>
                <c:formatCode>m/d/yyyy</c:formatCode>
                <c:ptCount val="39"/>
                <c:pt idx="0">
                  <c:v>45748</c:v>
                </c:pt>
                <c:pt idx="1">
                  <c:v>45778</c:v>
                </c:pt>
                <c:pt idx="2">
                  <c:v>45809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Financial!$Q$3:$Q$43</c15:sqref>
                  </c15:fullRef>
                </c:ext>
              </c:extLst>
              <c:f>(Financial!$Q$3:$Q$5,Financial!$Q$8:$Q$43)</c:f>
              <c:numCache>
                <c:formatCode>_("$"* #,##0.00_);_("$"* \(#,##0.00\);_("$"* "-"??_);_(@_)</c:formatCode>
                <c:ptCount val="39"/>
                <c:pt idx="0">
                  <c:v>42469.98</c:v>
                </c:pt>
                <c:pt idx="1">
                  <c:v>87011.09</c:v>
                </c:pt>
                <c:pt idx="2">
                  <c:v>104141.59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38-4480-86BD-A1F943C61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966080"/>
        <c:axId val="133965688"/>
        <c:axId val="0"/>
      </c:bar3DChart>
      <c:dateAx>
        <c:axId val="133966080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5688"/>
        <c:crosses val="autoZero"/>
        <c:auto val="1"/>
        <c:lblOffset val="100"/>
        <c:baseTimeUnit val="months"/>
      </c:dateAx>
      <c:valAx>
        <c:axId val="13396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RENT vs OCCUPIED RENT</a:t>
            </a:r>
            <a:endParaRPr lang="en-US"/>
          </a:p>
        </c:rich>
      </c:tx>
      <c:layout>
        <c:manualLayout>
          <c:xMode val="edge"/>
          <c:yMode val="edge"/>
          <c:x val="0.3251857342540671"/>
          <c:y val="2.480813865208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433803519730404E-2"/>
          <c:y val="0.13649705551511943"/>
          <c:w val="0.93975590551181098"/>
          <c:h val="0.62478537848408644"/>
        </c:manualLayout>
      </c:layout>
      <c:lineChart>
        <c:grouping val="standard"/>
        <c:varyColors val="0"/>
        <c:ser>
          <c:idx val="0"/>
          <c:order val="0"/>
          <c:tx>
            <c:strRef>
              <c:f>Financial!$N$2</c:f>
              <c:strCache>
                <c:ptCount val="1"/>
                <c:pt idx="0">
                  <c:v>Market 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Financial!$M$3:$M$18</c15:sqref>
                  </c15:fullRef>
                </c:ext>
              </c:extLst>
              <c:f>Financial!$M$3:$M$7</c:f>
              <c:numCache>
                <c:formatCode>m/d/yyyy</c:formatCode>
                <c:ptCount val="5"/>
                <c:pt idx="0">
                  <c:v>45748</c:v>
                </c:pt>
                <c:pt idx="1">
                  <c:v>45778</c:v>
                </c:pt>
                <c:pt idx="2">
                  <c:v>45809</c:v>
                </c:pt>
                <c:pt idx="3">
                  <c:v>45839</c:v>
                </c:pt>
                <c:pt idx="4">
                  <c:v>45870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Financial!$N$3:$N$18</c15:sqref>
                  </c15:fullRef>
                </c:ext>
              </c:extLst>
              <c:f>Financial!$N$3:$N$7</c:f>
              <c:numCache>
                <c:formatCode>_("$"* #,##0.00_);_("$"* \(#,##0.00\);_("$"* "-"??_);_(@_)</c:formatCode>
                <c:ptCount val="5"/>
                <c:pt idx="0">
                  <c:v>1529.57</c:v>
                </c:pt>
                <c:pt idx="1">
                  <c:v>1529.57</c:v>
                </c:pt>
                <c:pt idx="2">
                  <c:v>1529.57</c:v>
                </c:pt>
                <c:pt idx="3">
                  <c:v>1429.57</c:v>
                </c:pt>
                <c:pt idx="4">
                  <c:v>1429.57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6-42DA-B3AF-EBFF7D42EC1B}"/>
            </c:ext>
          </c:extLst>
        </c:ser>
        <c:ser>
          <c:idx val="1"/>
          <c:order val="1"/>
          <c:tx>
            <c:strRef>
              <c:f>Financial!$O$2</c:f>
              <c:strCache>
                <c:ptCount val="1"/>
                <c:pt idx="0">
                  <c:v>Occupied Rent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5152695035260981E-2"/>
                  <c:y val="0.154019718123469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86-48AF-935B-C7A1DF9A9A47}"/>
                </c:ext>
              </c:extLst>
            </c:dLbl>
            <c:dLbl>
              <c:idx val="1"/>
              <c:layout>
                <c:manualLayout>
                  <c:x val="-2.7244674831629997E-2"/>
                  <c:y val="0.1764286817089040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95-4730-9A9C-E4A199F29FE5}"/>
                </c:ext>
              </c:extLst>
            </c:dLbl>
            <c:dLbl>
              <c:idx val="2"/>
              <c:layout>
                <c:manualLayout>
                  <c:x val="-4.5152695035260981E-2"/>
                  <c:y val="0.1035995500562429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9C-4B9D-AE94-5368042CD1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Financial!$M$3:$M$18</c15:sqref>
                  </c15:fullRef>
                </c:ext>
              </c:extLst>
              <c:f>Financial!$M$3:$M$7</c:f>
              <c:numCache>
                <c:formatCode>m/d/yyyy</c:formatCode>
                <c:ptCount val="5"/>
                <c:pt idx="0">
                  <c:v>45748</c:v>
                </c:pt>
                <c:pt idx="1">
                  <c:v>45778</c:v>
                </c:pt>
                <c:pt idx="2">
                  <c:v>45809</c:v>
                </c:pt>
                <c:pt idx="3">
                  <c:v>45839</c:v>
                </c:pt>
                <c:pt idx="4">
                  <c:v>45870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Financial!$O$3:$O$18</c15:sqref>
                  </c15:fullRef>
                </c:ext>
              </c:extLst>
              <c:f>Financial!$O$3:$O$7</c:f>
              <c:numCache>
                <c:formatCode>_("$"* #,##0.00_);_("$"* \(#,##0.00\);_("$"* "-"??_);_(@_)</c:formatCode>
                <c:ptCount val="5"/>
                <c:pt idx="0">
                  <c:v>1518.62</c:v>
                </c:pt>
                <c:pt idx="1">
                  <c:v>1519.36</c:v>
                </c:pt>
                <c:pt idx="2">
                  <c:v>1517.49</c:v>
                </c:pt>
                <c:pt idx="3">
                  <c:v>1520.19</c:v>
                </c:pt>
                <c:pt idx="4">
                  <c:v>1525.09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6-42DA-B3AF-EBFF7D42EC1B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966080"/>
        <c:axId val="133965688"/>
      </c:lineChart>
      <c:dateAx>
        <c:axId val="133966080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8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5688"/>
        <c:crosses val="autoZero"/>
        <c:auto val="1"/>
        <c:lblOffset val="100"/>
        <c:baseTimeUnit val="months"/>
      </c:dateAx>
      <c:valAx>
        <c:axId val="133965688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063781779044513E-2"/>
          <c:y val="0.19205286839145108"/>
          <c:w val="0.93975590551181098"/>
          <c:h val="0.52395763029621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Financial!$M$3:$M$7</c:f>
              <c:numCache>
                <c:formatCode>m/d/yyyy</c:formatCode>
                <c:ptCount val="5"/>
                <c:pt idx="0">
                  <c:v>45748</c:v>
                </c:pt>
                <c:pt idx="1">
                  <c:v>45778</c:v>
                </c:pt>
                <c:pt idx="2">
                  <c:v>45809</c:v>
                </c:pt>
                <c:pt idx="3">
                  <c:v>45839</c:v>
                </c:pt>
                <c:pt idx="4">
                  <c:v>45870</c:v>
                </c:pt>
              </c:numCache>
            </c:numRef>
          </c:cat>
          <c:val>
            <c:numRef>
              <c:f>Financial!$T$3:$T$7</c:f>
              <c:numCache>
                <c:formatCode>0.00%</c:formatCode>
                <c:ptCount val="5"/>
                <c:pt idx="0">
                  <c:v>0.80768600784353695</c:v>
                </c:pt>
                <c:pt idx="1">
                  <c:v>0.92147027824306382</c:v>
                </c:pt>
                <c:pt idx="2">
                  <c:v>0.96848165289441945</c:v>
                </c:pt>
                <c:pt idx="3">
                  <c:v>0.93078058114584361</c:v>
                </c:pt>
                <c:pt idx="4">
                  <c:v>0.8562689685135354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A-4BC4-8300-B19982923C8D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966080"/>
        <c:axId val="133965688"/>
      </c:lineChart>
      <c:dateAx>
        <c:axId val="133966080"/>
        <c:scaling>
          <c:orientation val="minMax"/>
          <c:max val="45870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8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5688"/>
        <c:crosses val="autoZero"/>
        <c:auto val="1"/>
        <c:lblOffset val="100"/>
        <c:baseTimeUnit val="months"/>
      </c:dateAx>
      <c:valAx>
        <c:axId val="13396568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608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1586</xdr:colOff>
      <xdr:row>2</xdr:row>
      <xdr:rowOff>265111</xdr:rowOff>
    </xdr:from>
    <xdr:to>
      <xdr:col>11</xdr:col>
      <xdr:colOff>809624</xdr:colOff>
      <xdr:row>15</xdr:row>
      <xdr:rowOff>7937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7AD0D-3BAA-4B6C-8E02-62E6B987B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3</xdr:row>
      <xdr:rowOff>85725</xdr:rowOff>
    </xdr:from>
    <xdr:to>
      <xdr:col>17</xdr:col>
      <xdr:colOff>152400</xdr:colOff>
      <xdr:row>5</xdr:row>
      <xdr:rowOff>257175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D5F6ED-251D-446D-A728-5E71E9D5870E}"/>
            </a:ext>
          </a:extLst>
        </xdr:cNvPr>
        <xdr:cNvSpPr txBox="1"/>
      </xdr:nvSpPr>
      <xdr:spPr>
        <a:xfrm>
          <a:off x="10734675" y="733425"/>
          <a:ext cx="28479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Fill in number in grey cells</a:t>
          </a:r>
          <a:r>
            <a:rPr lang="en-US" sz="1100" baseline="0"/>
            <a:t> with </a:t>
          </a:r>
          <a:r>
            <a:rPr lang="en-US" sz="1100"/>
            <a:t>blue text </a:t>
          </a:r>
        </a:p>
        <a:p>
          <a:r>
            <a:rPr lang="en-US" sz="1100"/>
            <a:t>Black</a:t>
          </a:r>
          <a:r>
            <a:rPr lang="en-US" sz="1100" baseline="0"/>
            <a:t> text is calcualted automatically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17464</xdr:colOff>
      <xdr:row>14</xdr:row>
      <xdr:rowOff>9525</xdr:rowOff>
    </xdr:from>
    <xdr:to>
      <xdr:col>6</xdr:col>
      <xdr:colOff>9526</xdr:colOff>
      <xdr:row>26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D2CD3-83A3-4B27-A9F9-CBC3A20B9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</xdr:row>
      <xdr:rowOff>9525</xdr:rowOff>
    </xdr:from>
    <xdr:to>
      <xdr:col>7</xdr:col>
      <xdr:colOff>847724</xdr:colOff>
      <xdr:row>13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F31754-5359-4689-89F1-BC1B80B3D86D}"/>
            </a:ext>
            <a:ext uri="{147F2762-F138-4A5C-976F-8EAC2B608ADB}">
              <a16:predDERef xmlns:a16="http://schemas.microsoft.com/office/drawing/2014/main" pred="{972D2CD3-83A3-4B27-A9F9-CBC3A20B9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19049</xdr:colOff>
      <xdr:row>34</xdr:row>
      <xdr:rowOff>0</xdr:rowOff>
    </xdr:from>
    <xdr:to>
      <xdr:col>6</xdr:col>
      <xdr:colOff>0</xdr:colOff>
      <xdr:row>43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88D097-0E18-4AF1-AC8C-44BA6B66C7BE}"/>
            </a:ext>
            <a:ext uri="{147F2762-F138-4A5C-976F-8EAC2B608ADB}">
              <a16:predDERef xmlns:a16="http://schemas.microsoft.com/office/drawing/2014/main" pred="{1BF31754-5359-4689-89F1-BC1B80B3D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uke Mills" id="{B35BA911-4786-4672-AE48-ABD857701EFE}" userId="S::lmills@arcancapital.com::08f67860-1ddd-4145-be21-dd46131f0dd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3" dT="2025-03-24T17:09:42.10" personId="{B35BA911-4786-4672-AE48-ABD857701EFE}" id="{D6835E27-B018-45F8-B91E-18050CCEF982}">
    <text>Used Feb 2025 T-3 #s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165"/>
  <sheetViews>
    <sheetView tabSelected="1" view="pageBreakPreview" zoomScaleNormal="100" zoomScaleSheetLayoutView="100" workbookViewId="0">
      <selection activeCell="F1" sqref="F1"/>
    </sheetView>
  </sheetViews>
  <sheetFormatPr defaultRowHeight="15" x14ac:dyDescent="0.25"/>
  <cols>
    <col min="1" max="1" width="17.42578125" bestFit="1" customWidth="1"/>
    <col min="2" max="2" width="17.85546875" bestFit="1" customWidth="1"/>
    <col min="3" max="3" width="10.7109375" bestFit="1" customWidth="1"/>
    <col min="4" max="4" width="4.85546875" customWidth="1"/>
    <col min="5" max="5" width="29.140625" style="5" customWidth="1"/>
    <col min="6" max="6" width="11.140625" style="5" customWidth="1"/>
    <col min="7" max="7" width="7.140625" style="5" customWidth="1"/>
    <col min="8" max="10" width="11.140625" style="5" customWidth="1"/>
    <col min="11" max="12" width="11.140625" customWidth="1"/>
    <col min="13" max="13" width="6" customWidth="1"/>
    <col min="14" max="14" width="11.5703125" bestFit="1" customWidth="1"/>
    <col min="15" max="15" width="12.5703125" bestFit="1" customWidth="1"/>
    <col min="16" max="16" width="11.140625" customWidth="1"/>
    <col min="17" max="17" width="10.140625" style="16" bestFit="1" customWidth="1"/>
    <col min="18" max="18" width="8.5703125" customWidth="1"/>
    <col min="19" max="19" width="8.5703125" style="16" customWidth="1"/>
  </cols>
  <sheetData>
    <row r="1" spans="1:19" x14ac:dyDescent="0.25">
      <c r="B1" s="2"/>
      <c r="E1" s="19" t="s">
        <v>0</v>
      </c>
      <c r="F1" s="1">
        <v>45880</v>
      </c>
      <c r="G1" s="18" t="s">
        <v>1</v>
      </c>
    </row>
    <row r="2" spans="1:19" x14ac:dyDescent="0.25">
      <c r="A2" t="s">
        <v>2</v>
      </c>
      <c r="B2" s="2" t="s">
        <v>3</v>
      </c>
      <c r="C2" s="2" t="s">
        <v>4</v>
      </c>
      <c r="E2" s="62"/>
      <c r="F2" s="63"/>
      <c r="G2" s="63"/>
      <c r="H2" s="63"/>
      <c r="I2" s="63"/>
      <c r="J2" s="63"/>
      <c r="K2" s="63"/>
      <c r="L2" s="64" t="str">
        <f>"Weekly Report "&amp;"| "&amp;TEXT(F1,"mmm-dd-yyyy")</f>
        <v>Weekly Report | Aug-11-2025</v>
      </c>
    </row>
    <row r="3" spans="1:19" ht="21" x14ac:dyDescent="0.35">
      <c r="A3" t="s">
        <v>5</v>
      </c>
      <c r="B3" s="2">
        <v>200</v>
      </c>
      <c r="C3" s="1">
        <v>45747</v>
      </c>
      <c r="E3" s="65" t="str">
        <f>Occupancy!B2</f>
        <v>Woodland Commons</v>
      </c>
      <c r="F3" s="45"/>
      <c r="G3" s="46"/>
      <c r="H3" s="46"/>
      <c r="I3" s="46"/>
      <c r="J3" s="46"/>
      <c r="K3" s="45"/>
      <c r="L3" s="66" t="str">
        <f>Occupancy!B7</f>
        <v>Newnan, GA</v>
      </c>
    </row>
    <row r="4" spans="1:19" ht="21" x14ac:dyDescent="0.35">
      <c r="A4" t="s">
        <v>6</v>
      </c>
      <c r="B4" s="2">
        <v>0</v>
      </c>
      <c r="C4" s="1"/>
      <c r="E4" s="67"/>
      <c r="F4" s="68"/>
      <c r="G4" s="69"/>
      <c r="H4" s="69"/>
      <c r="I4" s="69"/>
      <c r="J4" s="69"/>
      <c r="K4" s="68"/>
      <c r="L4" s="70"/>
    </row>
    <row r="5" spans="1:19" ht="21" x14ac:dyDescent="0.35">
      <c r="A5" t="s">
        <v>7</v>
      </c>
      <c r="B5" s="2">
        <v>0</v>
      </c>
      <c r="C5" s="1">
        <v>45747</v>
      </c>
      <c r="E5" s="67"/>
      <c r="F5" s="68"/>
      <c r="G5" s="69"/>
      <c r="H5" s="69"/>
      <c r="I5" s="69"/>
      <c r="J5" s="69"/>
      <c r="K5" s="68"/>
      <c r="L5" s="70"/>
    </row>
    <row r="6" spans="1:19" ht="21" x14ac:dyDescent="0.35">
      <c r="A6" t="s">
        <v>8</v>
      </c>
      <c r="B6" s="1">
        <v>45754</v>
      </c>
      <c r="C6" s="2"/>
      <c r="E6" s="67"/>
      <c r="F6" s="68"/>
      <c r="G6" s="69"/>
      <c r="H6" s="69"/>
      <c r="I6" s="69"/>
      <c r="J6" s="69"/>
      <c r="K6" s="68"/>
      <c r="L6" s="70"/>
    </row>
    <row r="7" spans="1:19" ht="21" x14ac:dyDescent="0.35">
      <c r="A7" t="s">
        <v>9</v>
      </c>
      <c r="B7" s="2" t="s">
        <v>10</v>
      </c>
      <c r="C7" s="100"/>
      <c r="E7" s="67"/>
      <c r="F7" s="68"/>
      <c r="G7" s="69"/>
      <c r="H7" s="69"/>
      <c r="I7" s="69"/>
      <c r="J7" s="69"/>
      <c r="K7" s="68"/>
      <c r="L7" s="70"/>
    </row>
    <row r="8" spans="1:19" ht="21" x14ac:dyDescent="0.35">
      <c r="A8" t="s">
        <v>11</v>
      </c>
      <c r="B8" s="104">
        <v>14989000</v>
      </c>
      <c r="E8" s="67"/>
      <c r="F8" s="68"/>
      <c r="G8" s="69"/>
      <c r="H8" s="69"/>
      <c r="I8" s="69"/>
      <c r="J8" s="69"/>
      <c r="K8" s="68"/>
      <c r="L8" s="70"/>
    </row>
    <row r="9" spans="1:19" x14ac:dyDescent="0.25">
      <c r="E9" s="50"/>
      <c r="L9" s="51"/>
    </row>
    <row r="10" spans="1:19" x14ac:dyDescent="0.25">
      <c r="E10" s="50"/>
      <c r="L10" s="51"/>
    </row>
    <row r="11" spans="1:19" x14ac:dyDescent="0.25">
      <c r="E11" s="50"/>
      <c r="L11" s="51"/>
    </row>
    <row r="12" spans="1:19" x14ac:dyDescent="0.25">
      <c r="E12" s="50"/>
      <c r="L12" s="51"/>
    </row>
    <row r="13" spans="1:19" x14ac:dyDescent="0.25">
      <c r="E13" s="50"/>
      <c r="L13" s="51"/>
    </row>
    <row r="14" spans="1:19" x14ac:dyDescent="0.25">
      <c r="E14" s="50"/>
      <c r="L14" s="51"/>
    </row>
    <row r="15" spans="1:19" x14ac:dyDescent="0.25">
      <c r="E15" s="50"/>
      <c r="L15" s="51"/>
      <c r="N15" s="5"/>
    </row>
    <row r="16" spans="1:19" s="5" customFormat="1" ht="15" customHeight="1" x14ac:dyDescent="0.25">
      <c r="E16" s="71" t="s">
        <v>12</v>
      </c>
      <c r="F16" s="122" t="s">
        <v>13</v>
      </c>
      <c r="G16" s="122"/>
      <c r="H16" s="111" t="s">
        <v>14</v>
      </c>
      <c r="I16" s="111" t="s">
        <v>15</v>
      </c>
      <c r="J16" s="72" t="s">
        <v>16</v>
      </c>
      <c r="K16" s="111" t="s">
        <v>17</v>
      </c>
      <c r="L16" s="73" t="s">
        <v>18</v>
      </c>
      <c r="M16" s="11"/>
      <c r="Q16" s="20"/>
      <c r="S16" s="20"/>
    </row>
    <row r="17" spans="5:19" ht="25.5" customHeight="1" x14ac:dyDescent="0.25">
      <c r="E17" s="101">
        <v>0.9123</v>
      </c>
      <c r="F17" s="128">
        <v>0.97370000000000001</v>
      </c>
      <c r="G17" s="128"/>
      <c r="H17" s="113">
        <f>G51</f>
        <v>114</v>
      </c>
      <c r="I17" s="113">
        <v>105</v>
      </c>
      <c r="J17" s="113">
        <v>9</v>
      </c>
      <c r="K17" s="113">
        <v>7</v>
      </c>
      <c r="L17" s="114">
        <v>0</v>
      </c>
    </row>
    <row r="18" spans="5:19" s="5" customFormat="1" ht="15" customHeight="1" x14ac:dyDescent="0.25">
      <c r="E18" s="74" t="s">
        <v>19</v>
      </c>
      <c r="F18" s="21" t="s">
        <v>20</v>
      </c>
      <c r="G18" s="127" t="s">
        <v>21</v>
      </c>
      <c r="H18" s="127"/>
      <c r="I18" s="112" t="s">
        <v>22</v>
      </c>
      <c r="J18" s="112" t="s">
        <v>23</v>
      </c>
      <c r="K18" s="123" t="s">
        <v>24</v>
      </c>
      <c r="L18" s="124"/>
      <c r="M18" s="11"/>
      <c r="Q18" s="20"/>
      <c r="S18" s="20"/>
    </row>
    <row r="19" spans="5:19" ht="25.5" customHeight="1" x14ac:dyDescent="0.25">
      <c r="E19" s="102">
        <f>((E17*$B$3)+G19-I19)/$B$3</f>
        <v>0.94730000000000003</v>
      </c>
      <c r="F19" s="113">
        <v>14</v>
      </c>
      <c r="G19" s="118">
        <v>8</v>
      </c>
      <c r="H19" s="118"/>
      <c r="I19" s="110">
        <v>1</v>
      </c>
      <c r="J19" s="110">
        <v>1</v>
      </c>
      <c r="K19" s="125" t="str">
        <f>IF(E19&lt;0.9,"ALERT",IF(E19&gt;0.95,"GOOD","WATCH"))</f>
        <v>WATCH</v>
      </c>
      <c r="L19" s="126"/>
    </row>
    <row r="20" spans="5:19" x14ac:dyDescent="0.25">
      <c r="E20" s="119" t="s">
        <v>25</v>
      </c>
      <c r="F20" s="120"/>
      <c r="G20" s="120"/>
      <c r="H20" s="120"/>
      <c r="I20" s="120"/>
      <c r="J20" s="120"/>
      <c r="K20" s="120"/>
      <c r="L20" s="121"/>
      <c r="M20" s="4"/>
    </row>
    <row r="21" spans="5:19" ht="29.25" customHeight="1" x14ac:dyDescent="0.25">
      <c r="E21" s="75" t="s">
        <v>26</v>
      </c>
      <c r="F21" s="13" t="s">
        <v>27</v>
      </c>
      <c r="G21" s="13" t="s">
        <v>14</v>
      </c>
      <c r="H21" s="13" t="s">
        <v>28</v>
      </c>
      <c r="I21" s="13" t="s">
        <v>29</v>
      </c>
      <c r="J21" s="13" t="s">
        <v>30</v>
      </c>
      <c r="K21" s="13" t="s">
        <v>31</v>
      </c>
      <c r="L21" s="76" t="s">
        <v>20</v>
      </c>
      <c r="M21" s="9"/>
      <c r="N21" s="3" t="s">
        <v>4</v>
      </c>
      <c r="O21" s="3" t="s">
        <v>32</v>
      </c>
      <c r="P21" s="3" t="s">
        <v>33</v>
      </c>
      <c r="Q21" s="3" t="s">
        <v>34</v>
      </c>
      <c r="R21" s="41" t="s">
        <v>35</v>
      </c>
      <c r="S21" s="41" t="s">
        <v>36</v>
      </c>
    </row>
    <row r="22" spans="5:19" x14ac:dyDescent="0.25">
      <c r="E22" s="77" t="s">
        <v>37</v>
      </c>
      <c r="F22" s="12" t="s">
        <v>38</v>
      </c>
      <c r="G22" s="6">
        <v>2</v>
      </c>
      <c r="H22" s="116">
        <v>0</v>
      </c>
      <c r="I22" s="116">
        <v>0</v>
      </c>
      <c r="J22" s="116">
        <v>0</v>
      </c>
      <c r="K22" s="116">
        <v>0</v>
      </c>
      <c r="L22" s="78">
        <f>I22+K22</f>
        <v>0</v>
      </c>
      <c r="M22" s="10"/>
      <c r="N22" s="105">
        <v>45754</v>
      </c>
      <c r="O22" s="106">
        <v>0.92979999999999996</v>
      </c>
      <c r="P22" s="106">
        <v>0.92979999999999996</v>
      </c>
      <c r="Q22" s="107">
        <f t="shared" ref="Q22" si="0">O22</f>
        <v>0.92979999999999996</v>
      </c>
      <c r="R22" s="108">
        <v>10</v>
      </c>
      <c r="S22" s="109">
        <v>46</v>
      </c>
    </row>
    <row r="23" spans="5:19" x14ac:dyDescent="0.25">
      <c r="E23" s="77" t="s">
        <v>39</v>
      </c>
      <c r="F23" s="12" t="s">
        <v>40</v>
      </c>
      <c r="G23" s="6">
        <v>9</v>
      </c>
      <c r="H23" s="116">
        <v>1</v>
      </c>
      <c r="I23" s="116">
        <v>0</v>
      </c>
      <c r="J23" s="116">
        <v>0</v>
      </c>
      <c r="K23" s="116">
        <v>1</v>
      </c>
      <c r="L23" s="78">
        <f t="shared" ref="L23:L32" si="1">I23+K23</f>
        <v>1</v>
      </c>
      <c r="M23" s="10"/>
      <c r="N23" s="105">
        <v>45761</v>
      </c>
      <c r="O23" s="106">
        <v>0.92979999999999996</v>
      </c>
      <c r="P23" s="106">
        <v>0.92979999999999996</v>
      </c>
      <c r="Q23" s="107">
        <f>IF(N23="","",IF(O23="",((O22*$B$3)+$G$19-$I$19)/$B$3,O23))</f>
        <v>0.92979999999999996</v>
      </c>
      <c r="R23" s="108">
        <v>18</v>
      </c>
      <c r="S23" s="109">
        <v>30</v>
      </c>
    </row>
    <row r="24" spans="5:19" x14ac:dyDescent="0.25">
      <c r="E24" s="77" t="s">
        <v>41</v>
      </c>
      <c r="F24" s="12" t="s">
        <v>42</v>
      </c>
      <c r="G24" s="6">
        <v>6</v>
      </c>
      <c r="H24" s="116">
        <v>0</v>
      </c>
      <c r="I24" s="116">
        <v>1</v>
      </c>
      <c r="J24" s="116">
        <v>0</v>
      </c>
      <c r="K24" s="116">
        <v>0</v>
      </c>
      <c r="L24" s="78">
        <f t="shared" si="1"/>
        <v>1</v>
      </c>
      <c r="M24" s="10"/>
      <c r="N24" s="105">
        <v>45768</v>
      </c>
      <c r="O24" s="106">
        <v>0.92110000000000003</v>
      </c>
      <c r="P24" s="106">
        <v>0.92979999999999996</v>
      </c>
      <c r="Q24" s="107">
        <f t="shared" ref="Q24:Q35" si="2">IF(N24="","",IF(O24="",((O23*$B$3)+$G$19-$I$19)/$B$3,O24))</f>
        <v>0.92110000000000003</v>
      </c>
      <c r="R24" s="108">
        <v>24</v>
      </c>
      <c r="S24" s="109">
        <v>29</v>
      </c>
    </row>
    <row r="25" spans="5:19" x14ac:dyDescent="0.25">
      <c r="E25" s="77" t="s">
        <v>43</v>
      </c>
      <c r="F25" s="12" t="s">
        <v>44</v>
      </c>
      <c r="G25" s="6">
        <v>1</v>
      </c>
      <c r="H25" s="116">
        <v>0</v>
      </c>
      <c r="I25" s="116">
        <v>0</v>
      </c>
      <c r="J25" s="116">
        <v>0</v>
      </c>
      <c r="K25" s="116">
        <v>0</v>
      </c>
      <c r="L25" s="78">
        <f t="shared" si="1"/>
        <v>0</v>
      </c>
      <c r="M25" s="10"/>
      <c r="N25" s="105">
        <v>45775</v>
      </c>
      <c r="O25" s="106">
        <v>0.92110000000000003</v>
      </c>
      <c r="P25" s="106">
        <v>0.92979999999999996</v>
      </c>
      <c r="Q25" s="107">
        <f t="shared" si="2"/>
        <v>0.92110000000000003</v>
      </c>
      <c r="R25" s="108">
        <v>23</v>
      </c>
      <c r="S25" s="109">
        <v>22</v>
      </c>
    </row>
    <row r="26" spans="5:19" x14ac:dyDescent="0.25">
      <c r="E26" s="77" t="s">
        <v>45</v>
      </c>
      <c r="F26" s="12" t="s">
        <v>46</v>
      </c>
      <c r="G26" s="6">
        <v>1</v>
      </c>
      <c r="H26" s="116">
        <v>0</v>
      </c>
      <c r="I26" s="116">
        <v>0</v>
      </c>
      <c r="J26" s="116">
        <v>0</v>
      </c>
      <c r="K26" s="116">
        <v>0</v>
      </c>
      <c r="L26" s="78">
        <f t="shared" si="1"/>
        <v>0</v>
      </c>
      <c r="M26" s="10"/>
      <c r="N26" s="105">
        <v>45782</v>
      </c>
      <c r="O26" s="106">
        <v>0.88600000000000001</v>
      </c>
      <c r="P26" s="106">
        <v>0.90349999999999997</v>
      </c>
      <c r="Q26" s="107">
        <f t="shared" si="2"/>
        <v>0.88600000000000001</v>
      </c>
      <c r="R26" s="108">
        <v>24</v>
      </c>
      <c r="S26" s="109">
        <v>16</v>
      </c>
    </row>
    <row r="27" spans="5:19" x14ac:dyDescent="0.25">
      <c r="E27" s="77" t="s">
        <v>47</v>
      </c>
      <c r="F27" s="12" t="s">
        <v>48</v>
      </c>
      <c r="G27" s="6">
        <v>31</v>
      </c>
      <c r="H27" s="116">
        <v>1</v>
      </c>
      <c r="I27" s="116">
        <v>1</v>
      </c>
      <c r="J27" s="116">
        <v>1</v>
      </c>
      <c r="K27" s="116">
        <v>4</v>
      </c>
      <c r="L27" s="78">
        <f t="shared" si="1"/>
        <v>5</v>
      </c>
      <c r="M27" s="10"/>
      <c r="N27" s="105">
        <v>45789</v>
      </c>
      <c r="O27" s="106">
        <v>0.89470000000000005</v>
      </c>
      <c r="P27" s="106">
        <v>0.95609999999999995</v>
      </c>
      <c r="Q27" s="107">
        <f t="shared" si="2"/>
        <v>0.89470000000000005</v>
      </c>
      <c r="R27" s="109">
        <v>23</v>
      </c>
      <c r="S27" s="109">
        <v>12</v>
      </c>
    </row>
    <row r="28" spans="5:19" x14ac:dyDescent="0.25">
      <c r="E28" s="77" t="s">
        <v>49</v>
      </c>
      <c r="F28" s="12" t="s">
        <v>50</v>
      </c>
      <c r="G28" s="6">
        <v>23</v>
      </c>
      <c r="H28" s="116">
        <v>2</v>
      </c>
      <c r="I28" s="116">
        <v>0</v>
      </c>
      <c r="J28" s="116">
        <v>0</v>
      </c>
      <c r="K28" s="116">
        <v>1</v>
      </c>
      <c r="L28" s="78">
        <f t="shared" si="1"/>
        <v>1</v>
      </c>
      <c r="M28" s="10"/>
      <c r="N28" s="105">
        <v>45796</v>
      </c>
      <c r="O28" s="106">
        <v>0.9123</v>
      </c>
      <c r="P28" s="106">
        <v>0.95609999999999995</v>
      </c>
      <c r="Q28" s="107">
        <f t="shared" si="2"/>
        <v>0.9123</v>
      </c>
      <c r="R28" s="109">
        <v>26</v>
      </c>
      <c r="S28" s="109">
        <v>13</v>
      </c>
    </row>
    <row r="29" spans="5:19" x14ac:dyDescent="0.25">
      <c r="E29" s="77" t="s">
        <v>51</v>
      </c>
      <c r="F29" s="12" t="s">
        <v>52</v>
      </c>
      <c r="G29" s="6">
        <v>15</v>
      </c>
      <c r="H29" s="116">
        <v>1</v>
      </c>
      <c r="I29" s="116">
        <v>0</v>
      </c>
      <c r="J29" s="116">
        <v>0</v>
      </c>
      <c r="K29" s="116">
        <v>0</v>
      </c>
      <c r="L29" s="78">
        <f t="shared" si="1"/>
        <v>0</v>
      </c>
      <c r="M29" s="10"/>
      <c r="N29" s="105">
        <v>45803</v>
      </c>
      <c r="O29" s="106">
        <v>0.9123</v>
      </c>
      <c r="P29" s="106">
        <v>0.96489999999999998</v>
      </c>
      <c r="Q29" s="107">
        <f t="shared" si="2"/>
        <v>0.9123</v>
      </c>
      <c r="R29" s="109">
        <v>23</v>
      </c>
      <c r="S29" s="109">
        <v>7</v>
      </c>
    </row>
    <row r="30" spans="5:19" x14ac:dyDescent="0.25">
      <c r="E30" s="77" t="s">
        <v>53</v>
      </c>
      <c r="F30" s="12" t="s">
        <v>54</v>
      </c>
      <c r="G30" s="6">
        <v>10</v>
      </c>
      <c r="H30" s="116">
        <v>1</v>
      </c>
      <c r="I30" s="116">
        <v>0</v>
      </c>
      <c r="J30" s="116">
        <v>0</v>
      </c>
      <c r="K30" s="116">
        <v>0</v>
      </c>
      <c r="L30" s="78">
        <f t="shared" si="1"/>
        <v>0</v>
      </c>
      <c r="M30" s="10"/>
      <c r="N30" s="105">
        <v>45810</v>
      </c>
      <c r="O30" s="106">
        <v>0.93859999999999999</v>
      </c>
      <c r="P30" s="106">
        <v>0.95609999999999995</v>
      </c>
      <c r="Q30" s="107">
        <f t="shared" si="2"/>
        <v>0.93859999999999999</v>
      </c>
      <c r="R30" s="109">
        <v>22</v>
      </c>
      <c r="S30" s="109">
        <v>9</v>
      </c>
    </row>
    <row r="31" spans="5:19" x14ac:dyDescent="0.25">
      <c r="E31" s="77" t="s">
        <v>55</v>
      </c>
      <c r="F31" s="12" t="s">
        <v>56</v>
      </c>
      <c r="G31" s="6">
        <v>9</v>
      </c>
      <c r="H31" s="116">
        <v>1</v>
      </c>
      <c r="I31" s="116">
        <v>0</v>
      </c>
      <c r="J31" s="116">
        <v>0</v>
      </c>
      <c r="K31" s="116">
        <v>0</v>
      </c>
      <c r="L31" s="78">
        <f t="shared" si="1"/>
        <v>0</v>
      </c>
      <c r="M31" s="10"/>
      <c r="N31" s="105">
        <v>45817</v>
      </c>
      <c r="O31" s="106">
        <v>0.92110000000000003</v>
      </c>
      <c r="P31" s="106">
        <v>0.97370000000000001</v>
      </c>
      <c r="Q31" s="107">
        <f t="shared" si="2"/>
        <v>0.92110000000000003</v>
      </c>
      <c r="R31" s="109">
        <v>21</v>
      </c>
      <c r="S31" s="109">
        <v>6</v>
      </c>
    </row>
    <row r="32" spans="5:19" x14ac:dyDescent="0.25">
      <c r="E32" s="77" t="s">
        <v>57</v>
      </c>
      <c r="F32" s="12" t="s">
        <v>58</v>
      </c>
      <c r="G32" s="6">
        <v>7</v>
      </c>
      <c r="H32" s="116">
        <v>0</v>
      </c>
      <c r="I32" s="116">
        <v>1</v>
      </c>
      <c r="J32" s="116">
        <v>0</v>
      </c>
      <c r="K32" s="116">
        <v>0</v>
      </c>
      <c r="L32" s="78">
        <f t="shared" si="1"/>
        <v>1</v>
      </c>
      <c r="M32" s="10"/>
      <c r="N32" s="105">
        <v>45824</v>
      </c>
      <c r="O32" s="106">
        <v>0.92110000000000003</v>
      </c>
      <c r="P32" s="106">
        <v>0.97370000000000001</v>
      </c>
      <c r="Q32" s="107">
        <f t="shared" si="2"/>
        <v>0.92110000000000003</v>
      </c>
      <c r="R32" s="109">
        <v>22</v>
      </c>
      <c r="S32" s="109">
        <v>16</v>
      </c>
    </row>
    <row r="33" spans="5:19" x14ac:dyDescent="0.25">
      <c r="E33" s="77"/>
      <c r="F33" s="12"/>
      <c r="G33" s="6"/>
      <c r="H33" s="27"/>
      <c r="I33" s="27"/>
      <c r="J33" s="27"/>
      <c r="K33" s="27"/>
      <c r="L33" s="78"/>
      <c r="M33" s="10"/>
      <c r="N33" s="105">
        <v>45831</v>
      </c>
      <c r="O33" s="106">
        <v>0.89470000000000005</v>
      </c>
      <c r="P33" s="106">
        <v>0.92110000000000003</v>
      </c>
      <c r="Q33" s="107">
        <f t="shared" si="2"/>
        <v>0.89470000000000005</v>
      </c>
      <c r="R33" s="109">
        <v>19</v>
      </c>
      <c r="S33" s="109">
        <v>23</v>
      </c>
    </row>
    <row r="34" spans="5:19" x14ac:dyDescent="0.25">
      <c r="E34" s="77"/>
      <c r="F34" s="12"/>
      <c r="G34" s="6"/>
      <c r="H34" s="27"/>
      <c r="I34" s="27"/>
      <c r="J34" s="27"/>
      <c r="K34" s="27"/>
      <c r="L34" s="78"/>
      <c r="M34" s="10"/>
      <c r="N34" s="105">
        <v>45838</v>
      </c>
      <c r="O34" s="106">
        <v>0.89470000000000005</v>
      </c>
      <c r="P34" s="106">
        <v>0.93859999999999999</v>
      </c>
      <c r="Q34" s="107">
        <f t="shared" si="2"/>
        <v>0.89470000000000005</v>
      </c>
      <c r="R34" s="109">
        <v>23</v>
      </c>
      <c r="S34" s="109">
        <v>20</v>
      </c>
    </row>
    <row r="35" spans="5:19" x14ac:dyDescent="0.25">
      <c r="E35" s="77"/>
      <c r="F35" s="12"/>
      <c r="G35" s="6"/>
      <c r="H35" s="27"/>
      <c r="I35" s="27"/>
      <c r="J35" s="27"/>
      <c r="K35" s="27"/>
      <c r="L35" s="78"/>
      <c r="M35" s="10"/>
      <c r="N35" s="105">
        <v>45845</v>
      </c>
      <c r="O35" s="106">
        <v>0.90349999999999997</v>
      </c>
      <c r="P35" s="106">
        <v>0.92979999999999996</v>
      </c>
      <c r="Q35" s="107">
        <f t="shared" si="2"/>
        <v>0.90349999999999997</v>
      </c>
      <c r="R35" s="109">
        <v>22</v>
      </c>
      <c r="S35" s="109">
        <v>24</v>
      </c>
    </row>
    <row r="36" spans="5:19" x14ac:dyDescent="0.25">
      <c r="E36" s="77"/>
      <c r="F36" s="12"/>
      <c r="G36" s="6"/>
      <c r="H36" s="27"/>
      <c r="I36" s="27"/>
      <c r="J36" s="27"/>
      <c r="K36" s="27"/>
      <c r="L36" s="78"/>
      <c r="M36" s="10"/>
      <c r="N36" s="105">
        <v>45852</v>
      </c>
      <c r="O36" s="106">
        <v>0.90349999999999997</v>
      </c>
      <c r="P36" s="106">
        <v>0.93859999999999999</v>
      </c>
      <c r="Q36" s="107">
        <f t="shared" ref="Q36:Q89" si="3">IF(N36="","",IF(O36="",((O35*$B$3)+$G$19-$I$19)/$B$3,O36))</f>
        <v>0.90349999999999997</v>
      </c>
      <c r="R36" s="109">
        <v>26</v>
      </c>
      <c r="S36" s="109">
        <v>18</v>
      </c>
    </row>
    <row r="37" spans="5:19" x14ac:dyDescent="0.25">
      <c r="E37" s="77"/>
      <c r="F37" s="12"/>
      <c r="G37" s="6"/>
      <c r="H37" s="27"/>
      <c r="I37" s="27"/>
      <c r="J37" s="27"/>
      <c r="K37" s="27"/>
      <c r="L37" s="78"/>
      <c r="M37" s="10"/>
      <c r="N37" s="105">
        <v>45859</v>
      </c>
      <c r="O37" s="106">
        <v>0.9123</v>
      </c>
      <c r="P37" s="106">
        <v>0.94740000000000002</v>
      </c>
      <c r="Q37" s="107">
        <f t="shared" ref="Q37:Q38" si="4">IF(N37="","",IF(O37="",((O36*$B$3)+$G$19-$I$19)/$B$3,O37))</f>
        <v>0.9123</v>
      </c>
      <c r="R37" s="109">
        <v>23</v>
      </c>
      <c r="S37" s="109">
        <v>20</v>
      </c>
    </row>
    <row r="38" spans="5:19" x14ac:dyDescent="0.25">
      <c r="E38" s="77"/>
      <c r="F38" s="12"/>
      <c r="G38" s="6"/>
      <c r="H38" s="27"/>
      <c r="I38" s="27"/>
      <c r="J38" s="27"/>
      <c r="K38" s="27"/>
      <c r="L38" s="78"/>
      <c r="M38" s="10"/>
      <c r="N38" s="105">
        <v>45866</v>
      </c>
      <c r="O38" s="15">
        <v>0.90349999999999997</v>
      </c>
      <c r="P38" s="15">
        <v>0.96489999999999998</v>
      </c>
      <c r="Q38" s="17">
        <f t="shared" si="4"/>
        <v>0.90349999999999997</v>
      </c>
      <c r="R38" s="42">
        <v>21</v>
      </c>
      <c r="S38" s="42">
        <v>12</v>
      </c>
    </row>
    <row r="39" spans="5:19" x14ac:dyDescent="0.25">
      <c r="E39" s="77"/>
      <c r="F39" s="12"/>
      <c r="G39" s="6"/>
      <c r="H39" s="27"/>
      <c r="I39" s="27"/>
      <c r="J39" s="27"/>
      <c r="K39" s="27"/>
      <c r="L39" s="78"/>
      <c r="M39" s="10"/>
      <c r="N39" s="105">
        <v>45873</v>
      </c>
      <c r="O39" s="15">
        <v>0.90349999999999997</v>
      </c>
      <c r="P39" s="15">
        <v>0.97370000000000001</v>
      </c>
      <c r="Q39" s="17">
        <f t="shared" si="3"/>
        <v>0.90349999999999997</v>
      </c>
      <c r="R39" s="42">
        <v>17</v>
      </c>
      <c r="S39" s="42">
        <v>15</v>
      </c>
    </row>
    <row r="40" spans="5:19" ht="15" customHeight="1" x14ac:dyDescent="0.25">
      <c r="E40" s="77"/>
      <c r="F40" s="12"/>
      <c r="G40" s="6"/>
      <c r="H40" s="27"/>
      <c r="I40" s="27"/>
      <c r="J40" s="27"/>
      <c r="K40" s="27"/>
      <c r="L40" s="78"/>
      <c r="M40" s="10"/>
      <c r="N40" s="14">
        <v>45880</v>
      </c>
      <c r="O40" s="15">
        <v>0.9123</v>
      </c>
      <c r="P40" s="15">
        <v>0.97370000000000001</v>
      </c>
      <c r="Q40" s="17">
        <f t="shared" si="3"/>
        <v>0.9123</v>
      </c>
      <c r="R40" s="42">
        <v>13</v>
      </c>
      <c r="S40" s="42">
        <v>14</v>
      </c>
    </row>
    <row r="41" spans="5:19" x14ac:dyDescent="0.25">
      <c r="E41" s="77"/>
      <c r="F41" s="12"/>
      <c r="G41" s="6"/>
      <c r="H41" s="27"/>
      <c r="I41" s="27"/>
      <c r="J41" s="27"/>
      <c r="K41" s="27"/>
      <c r="L41" s="78"/>
      <c r="M41" s="10"/>
      <c r="N41" s="14">
        <v>45911</v>
      </c>
      <c r="O41" s="15"/>
      <c r="P41" s="15"/>
      <c r="Q41" s="17">
        <f t="shared" si="3"/>
        <v>0.94730000000000003</v>
      </c>
      <c r="R41" s="42"/>
      <c r="S41" s="42"/>
    </row>
    <row r="42" spans="5:19" x14ac:dyDescent="0.25">
      <c r="E42" s="77"/>
      <c r="F42" s="12"/>
      <c r="G42" s="6"/>
      <c r="H42" s="27"/>
      <c r="I42" s="27"/>
      <c r="J42" s="27"/>
      <c r="K42" s="27"/>
      <c r="L42" s="78"/>
      <c r="M42" s="10"/>
      <c r="N42" s="14"/>
      <c r="O42" s="15"/>
      <c r="P42" s="15"/>
      <c r="Q42" s="17" t="str">
        <f t="shared" si="3"/>
        <v/>
      </c>
      <c r="R42" s="42"/>
      <c r="S42" s="42"/>
    </row>
    <row r="43" spans="5:19" x14ac:dyDescent="0.25">
      <c r="E43" s="77"/>
      <c r="F43" s="12"/>
      <c r="G43" s="6"/>
      <c r="H43" s="27"/>
      <c r="I43" s="27"/>
      <c r="J43" s="27"/>
      <c r="K43" s="27"/>
      <c r="L43" s="78"/>
      <c r="M43" s="10"/>
      <c r="N43" s="14"/>
      <c r="O43" s="15"/>
      <c r="P43" s="15"/>
      <c r="Q43" s="17" t="str">
        <f t="shared" si="3"/>
        <v/>
      </c>
      <c r="R43" s="42"/>
      <c r="S43" s="42"/>
    </row>
    <row r="44" spans="5:19" x14ac:dyDescent="0.25">
      <c r="E44" s="77"/>
      <c r="F44" s="12"/>
      <c r="G44" s="6"/>
      <c r="H44" s="27"/>
      <c r="I44" s="27"/>
      <c r="J44" s="27"/>
      <c r="K44" s="27"/>
      <c r="L44" s="78"/>
      <c r="M44" s="10"/>
      <c r="N44" s="14"/>
      <c r="O44" s="15"/>
      <c r="P44" s="15"/>
      <c r="Q44" s="17" t="str">
        <f t="shared" si="3"/>
        <v/>
      </c>
      <c r="R44" s="42"/>
      <c r="S44" s="42"/>
    </row>
    <row r="45" spans="5:19" ht="15" customHeight="1" x14ac:dyDescent="0.25">
      <c r="E45" s="77"/>
      <c r="F45" s="12"/>
      <c r="G45" s="6"/>
      <c r="H45" s="27"/>
      <c r="I45" s="27"/>
      <c r="J45" s="27"/>
      <c r="K45" s="27"/>
      <c r="L45" s="78"/>
      <c r="M45" s="10"/>
      <c r="N45" s="14"/>
      <c r="O45" s="15"/>
      <c r="P45" s="15"/>
      <c r="Q45" s="17" t="str">
        <f t="shared" si="3"/>
        <v/>
      </c>
      <c r="R45" s="42"/>
      <c r="S45" s="42"/>
    </row>
    <row r="46" spans="5:19" ht="15" customHeight="1" x14ac:dyDescent="0.25">
      <c r="E46" s="77"/>
      <c r="F46" s="12"/>
      <c r="G46" s="6"/>
      <c r="H46" s="27"/>
      <c r="I46" s="27"/>
      <c r="J46" s="27"/>
      <c r="K46" s="27"/>
      <c r="L46" s="78"/>
      <c r="M46" s="10"/>
      <c r="N46" s="14"/>
      <c r="O46" s="15"/>
      <c r="P46" s="15"/>
      <c r="Q46" s="17" t="str">
        <f t="shared" si="3"/>
        <v/>
      </c>
      <c r="R46" s="42"/>
      <c r="S46" s="42"/>
    </row>
    <row r="47" spans="5:19" ht="15" customHeight="1" x14ac:dyDescent="0.25">
      <c r="E47" s="77"/>
      <c r="F47" s="12"/>
      <c r="G47" s="6"/>
      <c r="H47" s="27"/>
      <c r="I47" s="27"/>
      <c r="J47" s="27"/>
      <c r="K47" s="27"/>
      <c r="L47" s="78"/>
      <c r="M47" s="10"/>
      <c r="N47" s="14"/>
      <c r="O47" s="15"/>
      <c r="P47" s="15"/>
      <c r="Q47" s="17" t="str">
        <f t="shared" si="3"/>
        <v/>
      </c>
      <c r="R47" s="42"/>
      <c r="S47" s="42"/>
    </row>
    <row r="48" spans="5:19" x14ac:dyDescent="0.25">
      <c r="E48" s="77"/>
      <c r="F48" s="12"/>
      <c r="G48" s="6"/>
      <c r="H48" s="27"/>
      <c r="I48" s="27"/>
      <c r="J48" s="27"/>
      <c r="K48" s="27"/>
      <c r="L48" s="78"/>
      <c r="M48" s="10"/>
      <c r="N48" s="14"/>
      <c r="O48" s="15"/>
      <c r="P48" s="15"/>
      <c r="Q48" s="17" t="str">
        <f t="shared" si="3"/>
        <v/>
      </c>
      <c r="R48" s="42"/>
      <c r="S48" s="42"/>
    </row>
    <row r="49" spans="5:19" x14ac:dyDescent="0.25">
      <c r="E49" s="77"/>
      <c r="F49" s="12"/>
      <c r="G49" s="6"/>
      <c r="H49" s="27"/>
      <c r="I49" s="27"/>
      <c r="J49" s="27"/>
      <c r="K49" s="27"/>
      <c r="L49" s="78"/>
      <c r="M49" s="10"/>
      <c r="N49" s="14"/>
      <c r="O49" s="15"/>
      <c r="P49" s="15"/>
      <c r="Q49" s="17" t="str">
        <f t="shared" si="3"/>
        <v/>
      </c>
      <c r="R49" s="42"/>
      <c r="S49" s="42"/>
    </row>
    <row r="50" spans="5:19" x14ac:dyDescent="0.25">
      <c r="E50" s="77"/>
      <c r="F50" s="12"/>
      <c r="G50" s="6"/>
      <c r="H50" s="27"/>
      <c r="I50" s="27"/>
      <c r="J50" s="27"/>
      <c r="K50" s="27"/>
      <c r="L50" s="78"/>
      <c r="M50" s="10"/>
      <c r="N50" s="14"/>
      <c r="O50" s="15"/>
      <c r="P50" s="15"/>
      <c r="Q50" s="17" t="str">
        <f t="shared" si="3"/>
        <v/>
      </c>
      <c r="R50" s="42"/>
      <c r="S50" s="42"/>
    </row>
    <row r="51" spans="5:19" x14ac:dyDescent="0.25">
      <c r="E51" s="79" t="s">
        <v>59</v>
      </c>
      <c r="F51" s="80">
        <f>COUNTA(F22:F50)</f>
        <v>11</v>
      </c>
      <c r="G51" s="80">
        <f t="shared" ref="G51:L51" si="5">SUM(G22:G50)</f>
        <v>114</v>
      </c>
      <c r="H51" s="80">
        <f t="shared" si="5"/>
        <v>7</v>
      </c>
      <c r="I51" s="80">
        <f t="shared" si="5"/>
        <v>3</v>
      </c>
      <c r="J51" s="80">
        <f t="shared" si="5"/>
        <v>1</v>
      </c>
      <c r="K51" s="80">
        <f t="shared" si="5"/>
        <v>6</v>
      </c>
      <c r="L51" s="81">
        <f t="shared" si="5"/>
        <v>9</v>
      </c>
      <c r="M51" s="10"/>
      <c r="N51" s="14"/>
      <c r="O51" s="15"/>
      <c r="P51" s="15"/>
      <c r="Q51" s="17" t="str">
        <f t="shared" si="3"/>
        <v/>
      </c>
      <c r="R51" s="42"/>
      <c r="S51" s="42"/>
    </row>
    <row r="52" spans="5:19" x14ac:dyDescent="0.25">
      <c r="K52" s="7"/>
      <c r="M52" s="10"/>
      <c r="N52" s="14"/>
      <c r="O52" s="15"/>
      <c r="P52" s="15"/>
      <c r="Q52" s="17" t="str">
        <f t="shared" si="3"/>
        <v/>
      </c>
      <c r="R52" s="42"/>
      <c r="S52" s="42"/>
    </row>
    <row r="53" spans="5:19" x14ac:dyDescent="0.25">
      <c r="K53" s="7"/>
      <c r="M53" s="10"/>
      <c r="N53" s="14"/>
      <c r="O53" s="15"/>
      <c r="P53" s="15"/>
      <c r="Q53" s="17" t="str">
        <f t="shared" si="3"/>
        <v/>
      </c>
      <c r="R53" s="42"/>
      <c r="S53" s="42"/>
    </row>
    <row r="54" spans="5:19" x14ac:dyDescent="0.25">
      <c r="H54" s="8"/>
      <c r="I54" s="8"/>
      <c r="J54" s="8"/>
      <c r="K54" s="7"/>
      <c r="M54" s="10"/>
      <c r="N54" s="14"/>
      <c r="O54" s="15"/>
      <c r="P54" s="15"/>
      <c r="Q54" s="17" t="str">
        <f t="shared" si="3"/>
        <v/>
      </c>
      <c r="R54" s="42"/>
      <c r="S54" s="42"/>
    </row>
    <row r="55" spans="5:19" x14ac:dyDescent="0.25">
      <c r="H55" s="8"/>
      <c r="I55" s="8"/>
      <c r="J55" s="8"/>
      <c r="K55" s="7"/>
      <c r="M55" s="10"/>
      <c r="N55" s="14"/>
      <c r="O55" s="15"/>
      <c r="P55" s="15"/>
      <c r="Q55" s="17" t="str">
        <f t="shared" si="3"/>
        <v/>
      </c>
      <c r="R55" s="42"/>
      <c r="S55" s="42"/>
    </row>
    <row r="56" spans="5:19" x14ac:dyDescent="0.25">
      <c r="H56" s="8"/>
      <c r="I56" s="8"/>
      <c r="J56" s="8"/>
      <c r="K56" s="7"/>
      <c r="M56" s="10"/>
      <c r="N56" s="14"/>
      <c r="O56" s="15"/>
      <c r="P56" s="15"/>
      <c r="Q56" s="17" t="str">
        <f t="shared" si="3"/>
        <v/>
      </c>
      <c r="R56" s="42"/>
      <c r="S56" s="42"/>
    </row>
    <row r="57" spans="5:19" x14ac:dyDescent="0.25">
      <c r="H57" s="8"/>
      <c r="I57" s="8"/>
      <c r="J57" s="8"/>
      <c r="K57" s="7"/>
      <c r="M57" s="10"/>
      <c r="N57" s="14"/>
      <c r="O57" s="15"/>
      <c r="P57" s="15"/>
      <c r="Q57" s="17" t="str">
        <f t="shared" si="3"/>
        <v/>
      </c>
      <c r="R57" s="42"/>
      <c r="S57" s="42"/>
    </row>
    <row r="58" spans="5:19" x14ac:dyDescent="0.25">
      <c r="H58" s="8"/>
      <c r="I58" s="8"/>
      <c r="J58" s="8"/>
      <c r="K58" s="7"/>
      <c r="M58" s="10"/>
      <c r="N58" s="14"/>
      <c r="O58" s="15"/>
      <c r="P58" s="15"/>
      <c r="Q58" s="17" t="str">
        <f t="shared" si="3"/>
        <v/>
      </c>
      <c r="R58" s="42"/>
      <c r="S58" s="42"/>
    </row>
    <row r="59" spans="5:19" x14ac:dyDescent="0.25">
      <c r="H59" s="8"/>
      <c r="I59" s="8"/>
      <c r="J59" s="8"/>
      <c r="K59" s="7"/>
      <c r="M59" s="10"/>
      <c r="N59" s="14"/>
      <c r="O59" s="15"/>
      <c r="P59" s="15"/>
      <c r="Q59" s="17" t="str">
        <f t="shared" si="3"/>
        <v/>
      </c>
      <c r="R59" s="42"/>
      <c r="S59" s="42"/>
    </row>
    <row r="60" spans="5:19" x14ac:dyDescent="0.25">
      <c r="H60" s="8"/>
      <c r="I60" s="8"/>
      <c r="J60" s="8"/>
      <c r="K60" s="7"/>
      <c r="M60" s="10"/>
      <c r="N60" s="14"/>
      <c r="O60" s="15"/>
      <c r="P60" s="15"/>
      <c r="Q60" s="17" t="str">
        <f t="shared" si="3"/>
        <v/>
      </c>
      <c r="R60" s="42"/>
      <c r="S60" s="42"/>
    </row>
    <row r="61" spans="5:19" x14ac:dyDescent="0.25">
      <c r="H61" s="8"/>
      <c r="I61" s="8"/>
      <c r="J61" s="8"/>
      <c r="K61" s="7"/>
      <c r="M61" s="10"/>
      <c r="N61" s="14"/>
      <c r="O61" s="15"/>
      <c r="P61" s="15"/>
      <c r="Q61" s="17" t="str">
        <f t="shared" si="3"/>
        <v/>
      </c>
      <c r="R61" s="42"/>
      <c r="S61" s="42"/>
    </row>
    <row r="62" spans="5:19" x14ac:dyDescent="0.25">
      <c r="H62" s="8"/>
      <c r="I62" s="8"/>
      <c r="J62" s="8"/>
      <c r="K62" s="7"/>
      <c r="M62" s="10"/>
      <c r="N62" s="14"/>
      <c r="O62" s="15"/>
      <c r="P62" s="15"/>
      <c r="Q62" s="17" t="str">
        <f t="shared" si="3"/>
        <v/>
      </c>
      <c r="R62" s="42"/>
      <c r="S62" s="42"/>
    </row>
    <row r="63" spans="5:19" x14ac:dyDescent="0.25">
      <c r="H63" s="8"/>
      <c r="I63" s="8"/>
      <c r="J63" s="8"/>
      <c r="K63" s="7"/>
      <c r="M63" s="10"/>
      <c r="N63" s="14"/>
      <c r="O63" s="15"/>
      <c r="P63" s="15"/>
      <c r="Q63" s="17" t="str">
        <f t="shared" si="3"/>
        <v/>
      </c>
      <c r="R63" s="42"/>
      <c r="S63" s="42"/>
    </row>
    <row r="64" spans="5:19" x14ac:dyDescent="0.25">
      <c r="H64" s="8"/>
      <c r="I64" s="8"/>
      <c r="J64" s="8"/>
      <c r="K64" s="7"/>
      <c r="M64" s="10"/>
      <c r="N64" s="14"/>
      <c r="O64" s="15"/>
      <c r="P64" s="15"/>
      <c r="Q64" s="17" t="str">
        <f t="shared" si="3"/>
        <v/>
      </c>
      <c r="R64" s="42"/>
      <c r="S64" s="42"/>
    </row>
    <row r="65" spans="8:19" x14ac:dyDescent="0.25">
      <c r="H65" s="8"/>
      <c r="I65" s="8"/>
      <c r="J65" s="8"/>
      <c r="K65" s="7"/>
      <c r="M65" s="10"/>
      <c r="N65" s="14"/>
      <c r="O65" s="15"/>
      <c r="P65" s="15"/>
      <c r="Q65" s="17" t="str">
        <f t="shared" si="3"/>
        <v/>
      </c>
      <c r="R65" s="42"/>
      <c r="S65" s="42"/>
    </row>
    <row r="66" spans="8:19" x14ac:dyDescent="0.25">
      <c r="H66" s="8"/>
      <c r="I66" s="8"/>
      <c r="J66" s="8"/>
      <c r="K66" s="7"/>
      <c r="M66" s="10"/>
      <c r="N66" s="14"/>
      <c r="O66" s="15"/>
      <c r="P66" s="15"/>
      <c r="Q66" s="17" t="str">
        <f t="shared" si="3"/>
        <v/>
      </c>
      <c r="R66" s="42"/>
      <c r="S66" s="42"/>
    </row>
    <row r="67" spans="8:19" x14ac:dyDescent="0.25">
      <c r="H67" s="8"/>
      <c r="I67" s="8"/>
      <c r="J67" s="8"/>
      <c r="K67" s="7"/>
      <c r="M67" s="10"/>
      <c r="N67" s="14"/>
      <c r="O67" s="15"/>
      <c r="P67" s="15"/>
      <c r="Q67" s="17" t="str">
        <f t="shared" si="3"/>
        <v/>
      </c>
      <c r="R67" s="42"/>
      <c r="S67" s="42"/>
    </row>
    <row r="68" spans="8:19" x14ac:dyDescent="0.25">
      <c r="H68" s="8"/>
      <c r="I68" s="8"/>
      <c r="J68" s="8"/>
      <c r="K68" s="7"/>
      <c r="M68" s="10"/>
      <c r="N68" s="14"/>
      <c r="O68" s="15"/>
      <c r="P68" s="15"/>
      <c r="Q68" s="17" t="str">
        <f t="shared" si="3"/>
        <v/>
      </c>
      <c r="R68" s="42"/>
      <c r="S68" s="42"/>
    </row>
    <row r="69" spans="8:19" x14ac:dyDescent="0.25">
      <c r="H69" s="8"/>
      <c r="I69" s="8"/>
      <c r="J69" s="8"/>
      <c r="K69" s="7"/>
      <c r="M69" s="10"/>
      <c r="N69" s="14"/>
      <c r="O69" s="15"/>
      <c r="P69" s="15"/>
      <c r="Q69" s="17" t="str">
        <f t="shared" si="3"/>
        <v/>
      </c>
      <c r="R69" s="42"/>
      <c r="S69" s="42"/>
    </row>
    <row r="70" spans="8:19" x14ac:dyDescent="0.25">
      <c r="H70" s="8"/>
      <c r="I70" s="8"/>
      <c r="J70" s="8"/>
      <c r="K70" s="7"/>
      <c r="M70" s="10"/>
      <c r="N70" s="14"/>
      <c r="O70" s="15"/>
      <c r="P70" s="15"/>
      <c r="Q70" s="17" t="str">
        <f t="shared" si="3"/>
        <v/>
      </c>
      <c r="R70" s="42"/>
      <c r="S70" s="42"/>
    </row>
    <row r="71" spans="8:19" x14ac:dyDescent="0.25">
      <c r="H71" s="8"/>
      <c r="I71" s="8"/>
      <c r="J71" s="8"/>
      <c r="K71" s="7"/>
      <c r="M71" s="10"/>
      <c r="N71" s="14"/>
      <c r="O71" s="15"/>
      <c r="P71" s="15"/>
      <c r="Q71" s="17" t="str">
        <f t="shared" si="3"/>
        <v/>
      </c>
      <c r="R71" s="42"/>
      <c r="S71" s="42"/>
    </row>
    <row r="72" spans="8:19" x14ac:dyDescent="0.25">
      <c r="H72" s="8"/>
      <c r="I72" s="8"/>
      <c r="J72" s="8"/>
      <c r="K72" s="7"/>
      <c r="M72" s="10"/>
      <c r="N72" s="14"/>
      <c r="O72" s="15"/>
      <c r="P72" s="15"/>
      <c r="Q72" s="17" t="str">
        <f t="shared" si="3"/>
        <v/>
      </c>
      <c r="R72" s="42"/>
      <c r="S72" s="42"/>
    </row>
    <row r="73" spans="8:19" x14ac:dyDescent="0.25">
      <c r="H73" s="8"/>
      <c r="I73" s="8"/>
      <c r="J73" s="8"/>
      <c r="K73" s="7"/>
      <c r="M73" s="10"/>
      <c r="N73" s="14"/>
      <c r="O73" s="15"/>
      <c r="P73" s="15"/>
      <c r="Q73" s="17" t="str">
        <f t="shared" si="3"/>
        <v/>
      </c>
      <c r="R73" s="42"/>
      <c r="S73" s="42"/>
    </row>
    <row r="74" spans="8:19" x14ac:dyDescent="0.25">
      <c r="H74" s="8"/>
      <c r="I74" s="8"/>
      <c r="J74" s="8"/>
      <c r="K74" s="7"/>
      <c r="M74" s="10"/>
      <c r="N74" s="14"/>
      <c r="O74" s="15"/>
      <c r="P74" s="15"/>
      <c r="Q74" s="17" t="str">
        <f t="shared" si="3"/>
        <v/>
      </c>
      <c r="R74" s="42"/>
      <c r="S74" s="42"/>
    </row>
    <row r="75" spans="8:19" x14ac:dyDescent="0.25">
      <c r="H75" s="8"/>
      <c r="I75" s="8"/>
      <c r="J75" s="8"/>
      <c r="K75" s="7"/>
      <c r="M75" s="10"/>
      <c r="N75" s="14"/>
      <c r="O75" s="15"/>
      <c r="P75" s="15"/>
      <c r="Q75" s="17" t="str">
        <f t="shared" si="3"/>
        <v/>
      </c>
      <c r="R75" s="42"/>
      <c r="S75" s="42"/>
    </row>
    <row r="76" spans="8:19" x14ac:dyDescent="0.25">
      <c r="H76" s="8"/>
      <c r="I76" s="8"/>
      <c r="J76" s="8"/>
      <c r="K76" s="7"/>
      <c r="M76" s="10"/>
      <c r="N76" s="14"/>
      <c r="O76" s="15"/>
      <c r="P76" s="15"/>
      <c r="Q76" s="17" t="str">
        <f t="shared" si="3"/>
        <v/>
      </c>
      <c r="R76" s="42"/>
      <c r="S76" s="42"/>
    </row>
    <row r="77" spans="8:19" x14ac:dyDescent="0.25">
      <c r="H77" s="8"/>
      <c r="I77" s="8"/>
      <c r="J77" s="8"/>
      <c r="K77" s="7"/>
      <c r="M77" s="10"/>
      <c r="N77" s="14"/>
      <c r="O77" s="15"/>
      <c r="P77" s="15"/>
      <c r="Q77" s="17" t="str">
        <f t="shared" si="3"/>
        <v/>
      </c>
      <c r="R77" s="42"/>
      <c r="S77" s="42"/>
    </row>
    <row r="78" spans="8:19" x14ac:dyDescent="0.25">
      <c r="H78" s="8"/>
      <c r="I78" s="8"/>
      <c r="J78" s="8"/>
      <c r="K78" s="7"/>
      <c r="M78" s="10"/>
      <c r="N78" s="14"/>
      <c r="O78" s="15"/>
      <c r="P78" s="15"/>
      <c r="Q78" s="17" t="str">
        <f t="shared" si="3"/>
        <v/>
      </c>
      <c r="R78" s="42"/>
      <c r="S78" s="42"/>
    </row>
    <row r="79" spans="8:19" x14ac:dyDescent="0.25">
      <c r="H79" s="8"/>
      <c r="I79" s="8"/>
      <c r="J79" s="8"/>
      <c r="K79" s="7"/>
      <c r="M79" s="10"/>
      <c r="N79" s="14"/>
      <c r="O79" s="15"/>
      <c r="P79" s="15"/>
      <c r="Q79" s="17" t="str">
        <f t="shared" si="3"/>
        <v/>
      </c>
      <c r="R79" s="42"/>
      <c r="S79" s="42"/>
    </row>
    <row r="80" spans="8:19" x14ac:dyDescent="0.25">
      <c r="H80" s="8"/>
      <c r="I80" s="8"/>
      <c r="J80" s="8"/>
      <c r="K80" s="7"/>
      <c r="M80" s="10"/>
      <c r="N80" s="14"/>
      <c r="O80" s="15"/>
      <c r="P80" s="15"/>
      <c r="Q80" s="17" t="str">
        <f t="shared" si="3"/>
        <v/>
      </c>
      <c r="R80" s="42"/>
      <c r="S80" s="42"/>
    </row>
    <row r="81" spans="8:19" x14ac:dyDescent="0.25">
      <c r="H81" s="8"/>
      <c r="I81" s="8"/>
      <c r="J81" s="8"/>
      <c r="K81" s="7"/>
      <c r="M81" s="10"/>
      <c r="N81" s="14"/>
      <c r="O81" s="15"/>
      <c r="P81" s="15"/>
      <c r="Q81" s="17" t="str">
        <f t="shared" si="3"/>
        <v/>
      </c>
      <c r="R81" s="42"/>
      <c r="S81" s="42"/>
    </row>
    <row r="82" spans="8:19" x14ac:dyDescent="0.25">
      <c r="H82" s="8"/>
      <c r="I82" s="8"/>
      <c r="J82" s="8"/>
      <c r="K82" s="7"/>
      <c r="M82" s="10"/>
      <c r="N82" s="14"/>
      <c r="O82" s="15"/>
      <c r="P82" s="15"/>
      <c r="Q82" s="17" t="str">
        <f t="shared" si="3"/>
        <v/>
      </c>
      <c r="R82" s="42"/>
      <c r="S82" s="42"/>
    </row>
    <row r="83" spans="8:19" x14ac:dyDescent="0.25">
      <c r="H83" s="8"/>
      <c r="I83" s="8"/>
      <c r="J83" s="8"/>
      <c r="K83" s="7"/>
      <c r="M83" s="10"/>
      <c r="N83" s="14"/>
      <c r="O83" s="15"/>
      <c r="P83" s="15"/>
      <c r="Q83" s="17" t="str">
        <f t="shared" si="3"/>
        <v/>
      </c>
      <c r="R83" s="42"/>
      <c r="S83" s="42"/>
    </row>
    <row r="84" spans="8:19" x14ac:dyDescent="0.25">
      <c r="H84" s="8"/>
      <c r="I84" s="8"/>
      <c r="J84" s="8"/>
      <c r="K84" s="7"/>
      <c r="M84" s="10"/>
      <c r="N84" s="14"/>
      <c r="O84" s="15"/>
      <c r="P84" s="15"/>
      <c r="Q84" s="17" t="str">
        <f t="shared" si="3"/>
        <v/>
      </c>
      <c r="R84" s="42"/>
      <c r="S84" s="42"/>
    </row>
    <row r="85" spans="8:19" x14ac:dyDescent="0.25">
      <c r="H85" s="8"/>
      <c r="I85" s="8"/>
      <c r="J85" s="8"/>
      <c r="K85" s="7"/>
      <c r="M85" s="10"/>
      <c r="N85" s="14"/>
      <c r="O85" s="15"/>
      <c r="P85" s="15"/>
      <c r="Q85" s="17" t="str">
        <f t="shared" si="3"/>
        <v/>
      </c>
      <c r="R85" s="42"/>
      <c r="S85" s="42"/>
    </row>
    <row r="86" spans="8:19" x14ac:dyDescent="0.25">
      <c r="H86" s="8"/>
      <c r="I86" s="8"/>
      <c r="J86" s="8"/>
      <c r="K86" s="7"/>
      <c r="M86" s="10"/>
      <c r="N86" s="14"/>
      <c r="O86" s="15"/>
      <c r="P86" s="15"/>
      <c r="Q86" s="17" t="str">
        <f t="shared" si="3"/>
        <v/>
      </c>
      <c r="R86" s="42"/>
      <c r="S86" s="42"/>
    </row>
    <row r="87" spans="8:19" x14ac:dyDescent="0.25">
      <c r="H87" s="8"/>
      <c r="I87" s="8"/>
      <c r="J87" s="8"/>
      <c r="K87" s="7"/>
      <c r="M87" s="10"/>
      <c r="N87" s="14"/>
      <c r="O87" s="15"/>
      <c r="P87" s="15"/>
      <c r="Q87" s="17" t="str">
        <f t="shared" si="3"/>
        <v/>
      </c>
      <c r="R87" s="42"/>
      <c r="S87" s="42"/>
    </row>
    <row r="88" spans="8:19" x14ac:dyDescent="0.25">
      <c r="H88" s="8"/>
      <c r="I88" s="8"/>
      <c r="J88" s="8"/>
      <c r="K88" s="7"/>
      <c r="M88" s="10"/>
      <c r="N88" s="14"/>
      <c r="O88" s="15"/>
      <c r="P88" s="15"/>
      <c r="Q88" s="17" t="str">
        <f t="shared" si="3"/>
        <v/>
      </c>
      <c r="R88" s="42"/>
      <c r="S88" s="42"/>
    </row>
    <row r="89" spans="8:19" x14ac:dyDescent="0.25">
      <c r="H89" s="8"/>
      <c r="I89" s="8"/>
      <c r="J89" s="8"/>
      <c r="K89" s="7"/>
      <c r="M89" s="10"/>
      <c r="N89" s="14"/>
      <c r="O89" s="15"/>
      <c r="P89" s="15"/>
      <c r="Q89" s="17" t="str">
        <f t="shared" si="3"/>
        <v/>
      </c>
      <c r="R89" s="42"/>
      <c r="S89" s="42"/>
    </row>
    <row r="90" spans="8:19" x14ac:dyDescent="0.25">
      <c r="H90" s="8"/>
      <c r="I90" s="8"/>
      <c r="J90" s="8"/>
      <c r="K90" s="7"/>
      <c r="M90" s="10"/>
      <c r="N90" s="14"/>
      <c r="O90" s="15"/>
      <c r="P90" s="15"/>
      <c r="Q90" s="17" t="str">
        <f t="shared" ref="Q90:Q128" si="6">IF(N90="","",IF(O90="",((O89*$B$3)+$G$19-$I$19)/$B$3,O90))</f>
        <v/>
      </c>
      <c r="R90" s="42"/>
      <c r="S90" s="42"/>
    </row>
    <row r="91" spans="8:19" x14ac:dyDescent="0.25">
      <c r="H91" s="8"/>
      <c r="I91" s="8"/>
      <c r="J91" s="8"/>
      <c r="K91" s="7"/>
      <c r="M91" s="10"/>
      <c r="N91" s="14"/>
      <c r="O91" s="15"/>
      <c r="P91" s="15"/>
      <c r="Q91" s="17" t="str">
        <f t="shared" si="6"/>
        <v/>
      </c>
      <c r="R91" s="42"/>
      <c r="S91" s="42"/>
    </row>
    <row r="92" spans="8:19" x14ac:dyDescent="0.25">
      <c r="H92" s="8"/>
      <c r="I92" s="8"/>
      <c r="J92" s="8"/>
      <c r="K92" s="7"/>
      <c r="M92" s="10"/>
      <c r="N92" s="14"/>
      <c r="O92" s="15"/>
      <c r="P92" s="15"/>
      <c r="Q92" s="17" t="str">
        <f t="shared" si="6"/>
        <v/>
      </c>
      <c r="R92" s="42"/>
      <c r="S92" s="42"/>
    </row>
    <row r="93" spans="8:19" x14ac:dyDescent="0.25">
      <c r="H93" s="8"/>
      <c r="I93" s="8"/>
      <c r="J93" s="8"/>
      <c r="K93" s="7"/>
      <c r="M93" s="10"/>
      <c r="N93" s="14"/>
      <c r="O93" s="15"/>
      <c r="P93" s="15"/>
      <c r="Q93" s="17" t="str">
        <f t="shared" si="6"/>
        <v/>
      </c>
      <c r="R93" s="42"/>
      <c r="S93" s="42"/>
    </row>
    <row r="94" spans="8:19" x14ac:dyDescent="0.25">
      <c r="H94" s="8"/>
      <c r="I94" s="8"/>
      <c r="J94" s="8"/>
      <c r="K94" s="7"/>
      <c r="M94" s="10"/>
      <c r="N94" s="14"/>
      <c r="O94" s="15"/>
      <c r="P94" s="15"/>
      <c r="Q94" s="17" t="str">
        <f t="shared" si="6"/>
        <v/>
      </c>
      <c r="R94" s="42"/>
      <c r="S94" s="42"/>
    </row>
    <row r="95" spans="8:19" x14ac:dyDescent="0.25">
      <c r="H95" s="8"/>
      <c r="I95" s="8"/>
      <c r="J95" s="8"/>
      <c r="K95" s="7"/>
      <c r="M95" s="10"/>
      <c r="N95" s="14"/>
      <c r="O95" s="15"/>
      <c r="P95" s="15"/>
      <c r="Q95" s="17" t="str">
        <f t="shared" si="6"/>
        <v/>
      </c>
      <c r="R95" s="42"/>
      <c r="S95" s="42"/>
    </row>
    <row r="96" spans="8:19" x14ac:dyDescent="0.25">
      <c r="H96" s="8"/>
      <c r="I96" s="8"/>
      <c r="J96" s="8"/>
      <c r="K96" s="7"/>
      <c r="M96" s="10"/>
      <c r="N96" s="14"/>
      <c r="O96" s="15"/>
      <c r="P96" s="15"/>
      <c r="Q96" s="17" t="str">
        <f t="shared" si="6"/>
        <v/>
      </c>
      <c r="R96" s="42"/>
      <c r="S96" s="42"/>
    </row>
    <row r="97" spans="8:19" x14ac:dyDescent="0.25">
      <c r="H97" s="8"/>
      <c r="I97" s="8"/>
      <c r="J97" s="8"/>
      <c r="K97" s="7"/>
      <c r="M97" s="10"/>
      <c r="N97" s="14"/>
      <c r="O97" s="15"/>
      <c r="P97" s="15"/>
      <c r="Q97" s="17" t="str">
        <f t="shared" si="6"/>
        <v/>
      </c>
      <c r="R97" s="42"/>
      <c r="S97" s="42"/>
    </row>
    <row r="98" spans="8:19" x14ac:dyDescent="0.25">
      <c r="H98" s="8"/>
      <c r="I98" s="8"/>
      <c r="J98" s="8"/>
      <c r="K98" s="7"/>
      <c r="M98" s="10"/>
      <c r="N98" s="14"/>
      <c r="O98" s="15"/>
      <c r="P98" s="15"/>
      <c r="Q98" s="17" t="str">
        <f t="shared" si="6"/>
        <v/>
      </c>
      <c r="R98" s="42"/>
      <c r="S98" s="42"/>
    </row>
    <row r="99" spans="8:19" x14ac:dyDescent="0.25">
      <c r="H99" s="8"/>
      <c r="I99" s="8"/>
      <c r="J99" s="8"/>
      <c r="K99" s="7"/>
      <c r="M99" s="10"/>
      <c r="N99" s="14"/>
      <c r="O99" s="15"/>
      <c r="P99" s="15"/>
      <c r="Q99" s="17" t="str">
        <f t="shared" si="6"/>
        <v/>
      </c>
      <c r="R99" s="42"/>
      <c r="S99" s="42"/>
    </row>
    <row r="100" spans="8:19" x14ac:dyDescent="0.25">
      <c r="H100" s="8"/>
      <c r="I100" s="8"/>
      <c r="J100" s="8"/>
      <c r="K100" s="7"/>
      <c r="M100" s="10"/>
      <c r="N100" s="14"/>
      <c r="O100" s="15"/>
      <c r="P100" s="15"/>
      <c r="Q100" s="17" t="str">
        <f t="shared" si="6"/>
        <v/>
      </c>
      <c r="R100" s="42"/>
      <c r="S100" s="42"/>
    </row>
    <row r="101" spans="8:19" x14ac:dyDescent="0.25">
      <c r="H101" s="8"/>
      <c r="I101" s="8"/>
      <c r="J101" s="8"/>
      <c r="K101" s="7"/>
      <c r="M101" s="10"/>
      <c r="N101" s="14"/>
      <c r="O101" s="15"/>
      <c r="P101" s="15"/>
      <c r="Q101" s="17" t="str">
        <f t="shared" si="6"/>
        <v/>
      </c>
      <c r="R101" s="42"/>
      <c r="S101" s="42"/>
    </row>
    <row r="102" spans="8:19" x14ac:dyDescent="0.25">
      <c r="H102" s="8"/>
      <c r="I102" s="8"/>
      <c r="J102" s="8"/>
      <c r="K102" s="7"/>
      <c r="M102" s="10"/>
      <c r="N102" s="14"/>
      <c r="O102" s="15"/>
      <c r="P102" s="15"/>
      <c r="Q102" s="17" t="str">
        <f t="shared" si="6"/>
        <v/>
      </c>
      <c r="R102" s="42"/>
      <c r="S102" s="42"/>
    </row>
    <row r="103" spans="8:19" x14ac:dyDescent="0.25">
      <c r="H103" s="8"/>
      <c r="I103" s="8"/>
      <c r="J103" s="8"/>
      <c r="K103" s="7"/>
      <c r="M103" s="10"/>
      <c r="N103" s="14"/>
      <c r="O103" s="15"/>
      <c r="P103" s="15"/>
      <c r="Q103" s="17" t="str">
        <f t="shared" si="6"/>
        <v/>
      </c>
      <c r="R103" s="42"/>
      <c r="S103" s="42"/>
    </row>
    <row r="104" spans="8:19" x14ac:dyDescent="0.25">
      <c r="H104" s="8"/>
      <c r="I104" s="8"/>
      <c r="J104" s="8"/>
      <c r="K104" s="7"/>
      <c r="M104" s="10"/>
      <c r="N104" s="14"/>
      <c r="O104" s="15"/>
      <c r="P104" s="15"/>
      <c r="Q104" s="17" t="str">
        <f t="shared" si="6"/>
        <v/>
      </c>
      <c r="R104" s="42"/>
      <c r="S104" s="42"/>
    </row>
    <row r="105" spans="8:19" x14ac:dyDescent="0.25">
      <c r="H105" s="8"/>
      <c r="I105" s="8"/>
      <c r="J105" s="8"/>
      <c r="K105" s="7"/>
      <c r="M105" s="10"/>
      <c r="N105" s="14"/>
      <c r="O105" s="15"/>
      <c r="P105" s="15"/>
      <c r="Q105" s="17" t="str">
        <f t="shared" si="6"/>
        <v/>
      </c>
      <c r="R105" s="42"/>
      <c r="S105" s="42"/>
    </row>
    <row r="106" spans="8:19" x14ac:dyDescent="0.25">
      <c r="H106" s="8"/>
      <c r="I106" s="8"/>
      <c r="J106" s="8"/>
      <c r="K106" s="7"/>
      <c r="M106" s="10"/>
      <c r="N106" s="14"/>
      <c r="O106" s="15"/>
      <c r="P106" s="15"/>
      <c r="Q106" s="17" t="str">
        <f t="shared" si="6"/>
        <v/>
      </c>
      <c r="R106" s="42"/>
      <c r="S106" s="42"/>
    </row>
    <row r="107" spans="8:19" x14ac:dyDescent="0.25">
      <c r="H107" s="8"/>
      <c r="I107" s="8"/>
      <c r="J107" s="8"/>
      <c r="K107" s="7"/>
      <c r="M107" s="10"/>
      <c r="N107" s="14"/>
      <c r="O107" s="15"/>
      <c r="P107" s="15"/>
      <c r="Q107" s="17" t="str">
        <f t="shared" si="6"/>
        <v/>
      </c>
      <c r="R107" s="42"/>
      <c r="S107" s="42"/>
    </row>
    <row r="108" spans="8:19" x14ac:dyDescent="0.25">
      <c r="H108" s="8"/>
      <c r="I108" s="8"/>
      <c r="J108" s="8"/>
      <c r="K108" s="7"/>
      <c r="M108" s="10"/>
      <c r="N108" s="14"/>
      <c r="O108" s="15"/>
      <c r="P108" s="15"/>
      <c r="Q108" s="17" t="str">
        <f t="shared" si="6"/>
        <v/>
      </c>
      <c r="R108" s="42"/>
      <c r="S108" s="42"/>
    </row>
    <row r="109" spans="8:19" x14ac:dyDescent="0.25">
      <c r="H109" s="8"/>
      <c r="I109" s="8"/>
      <c r="J109" s="8"/>
      <c r="K109" s="7"/>
      <c r="M109" s="10"/>
      <c r="N109" s="14"/>
      <c r="O109" s="15"/>
      <c r="P109" s="15"/>
      <c r="Q109" s="17" t="str">
        <f t="shared" si="6"/>
        <v/>
      </c>
      <c r="R109" s="42"/>
      <c r="S109" s="42"/>
    </row>
    <row r="110" spans="8:19" x14ac:dyDescent="0.25">
      <c r="H110" s="8"/>
      <c r="I110" s="8"/>
      <c r="J110" s="8"/>
      <c r="K110" s="7"/>
      <c r="M110" s="10"/>
      <c r="N110" s="14"/>
      <c r="O110" s="15"/>
      <c r="P110" s="15"/>
      <c r="Q110" s="17" t="str">
        <f t="shared" si="6"/>
        <v/>
      </c>
      <c r="R110" s="42"/>
      <c r="S110" s="42"/>
    </row>
    <row r="111" spans="8:19" x14ac:dyDescent="0.25">
      <c r="H111" s="8"/>
      <c r="I111" s="8"/>
      <c r="J111" s="8"/>
      <c r="K111" s="7"/>
      <c r="M111" s="10"/>
      <c r="N111" s="14"/>
      <c r="O111" s="15"/>
      <c r="P111" s="15"/>
      <c r="Q111" s="17" t="str">
        <f t="shared" si="6"/>
        <v/>
      </c>
      <c r="R111" s="42"/>
      <c r="S111" s="42"/>
    </row>
    <row r="112" spans="8:19" x14ac:dyDescent="0.25">
      <c r="H112" s="8"/>
      <c r="I112" s="8"/>
      <c r="J112" s="8"/>
      <c r="K112" s="7"/>
      <c r="M112" s="10"/>
      <c r="N112" s="14"/>
      <c r="O112" s="15"/>
      <c r="P112" s="15"/>
      <c r="Q112" s="17" t="str">
        <f t="shared" si="6"/>
        <v/>
      </c>
      <c r="R112" s="42"/>
      <c r="S112" s="42"/>
    </row>
    <row r="113" spans="8:19" x14ac:dyDescent="0.25">
      <c r="H113" s="8"/>
      <c r="I113" s="8"/>
      <c r="J113" s="8"/>
      <c r="K113" s="7"/>
      <c r="M113" s="10"/>
      <c r="N113" s="14"/>
      <c r="O113" s="15"/>
      <c r="P113" s="15"/>
      <c r="Q113" s="17" t="str">
        <f t="shared" si="6"/>
        <v/>
      </c>
      <c r="R113" s="42"/>
      <c r="S113" s="42"/>
    </row>
    <row r="114" spans="8:19" x14ac:dyDescent="0.25">
      <c r="H114" s="8"/>
      <c r="I114" s="8"/>
      <c r="J114" s="8"/>
      <c r="K114" s="7"/>
      <c r="M114" s="10"/>
      <c r="N114" s="14"/>
      <c r="O114" s="15"/>
      <c r="P114" s="15"/>
      <c r="Q114" s="17" t="str">
        <f t="shared" si="6"/>
        <v/>
      </c>
      <c r="R114" s="42"/>
      <c r="S114" s="42"/>
    </row>
    <row r="115" spans="8:19" x14ac:dyDescent="0.25">
      <c r="H115" s="8"/>
      <c r="I115" s="8"/>
      <c r="J115" s="8"/>
      <c r="K115" s="7"/>
      <c r="M115" s="10"/>
      <c r="N115" s="14"/>
      <c r="O115" s="15"/>
      <c r="P115" s="15"/>
      <c r="Q115" s="17" t="str">
        <f t="shared" si="6"/>
        <v/>
      </c>
      <c r="R115" s="42"/>
      <c r="S115" s="42"/>
    </row>
    <row r="116" spans="8:19" x14ac:dyDescent="0.25">
      <c r="H116" s="8"/>
      <c r="I116" s="8"/>
      <c r="J116" s="8"/>
      <c r="K116" s="7"/>
      <c r="M116" s="10"/>
      <c r="N116" s="14"/>
      <c r="O116" s="15"/>
      <c r="P116" s="15"/>
      <c r="Q116" s="17" t="str">
        <f t="shared" si="6"/>
        <v/>
      </c>
      <c r="R116" s="42"/>
      <c r="S116" s="42"/>
    </row>
    <row r="117" spans="8:19" x14ac:dyDescent="0.25">
      <c r="H117" s="8"/>
      <c r="I117" s="8"/>
      <c r="J117" s="8"/>
      <c r="K117" s="7"/>
      <c r="M117" s="10"/>
      <c r="N117" s="14"/>
      <c r="O117" s="15"/>
      <c r="P117" s="15"/>
      <c r="Q117" s="17" t="str">
        <f t="shared" si="6"/>
        <v/>
      </c>
      <c r="R117" s="42"/>
      <c r="S117" s="42"/>
    </row>
    <row r="118" spans="8:19" x14ac:dyDescent="0.25">
      <c r="H118" s="8"/>
      <c r="I118" s="8"/>
      <c r="J118" s="8"/>
      <c r="K118" s="7"/>
      <c r="M118" s="10"/>
      <c r="N118" s="14"/>
      <c r="O118" s="15"/>
      <c r="P118" s="15"/>
      <c r="Q118" s="17" t="str">
        <f t="shared" si="6"/>
        <v/>
      </c>
      <c r="R118" s="42"/>
      <c r="S118" s="42"/>
    </row>
    <row r="119" spans="8:19" x14ac:dyDescent="0.25">
      <c r="H119" s="8"/>
      <c r="I119" s="8"/>
      <c r="J119" s="8"/>
      <c r="K119" s="7"/>
      <c r="M119" s="10"/>
      <c r="N119" s="14"/>
      <c r="O119" s="15"/>
      <c r="P119" s="15"/>
      <c r="Q119" s="17" t="str">
        <f t="shared" si="6"/>
        <v/>
      </c>
      <c r="R119" s="42"/>
      <c r="S119" s="42"/>
    </row>
    <row r="120" spans="8:19" x14ac:dyDescent="0.25">
      <c r="H120" s="8"/>
      <c r="I120" s="8"/>
      <c r="J120" s="8"/>
      <c r="K120" s="7"/>
      <c r="M120" s="10"/>
      <c r="N120" s="14"/>
      <c r="O120" s="15"/>
      <c r="P120" s="15"/>
      <c r="Q120" s="17" t="str">
        <f t="shared" si="6"/>
        <v/>
      </c>
      <c r="R120" s="42"/>
      <c r="S120" s="42"/>
    </row>
    <row r="121" spans="8:19" x14ac:dyDescent="0.25">
      <c r="K121" s="7"/>
      <c r="M121" s="10"/>
      <c r="N121" s="14"/>
      <c r="O121" s="15"/>
      <c r="P121" s="15"/>
      <c r="Q121" s="17" t="str">
        <f t="shared" si="6"/>
        <v/>
      </c>
      <c r="R121" s="42"/>
      <c r="S121" s="42"/>
    </row>
    <row r="122" spans="8:19" x14ac:dyDescent="0.25">
      <c r="K122" s="7"/>
      <c r="M122" s="10"/>
      <c r="N122" s="14"/>
      <c r="O122" s="15"/>
      <c r="P122" s="15"/>
      <c r="Q122" s="17" t="str">
        <f t="shared" si="6"/>
        <v/>
      </c>
      <c r="R122" s="42"/>
      <c r="S122" s="42"/>
    </row>
    <row r="123" spans="8:19" x14ac:dyDescent="0.25">
      <c r="K123" s="7"/>
      <c r="M123" s="10"/>
      <c r="N123" s="14"/>
      <c r="O123" s="15"/>
      <c r="P123" s="15"/>
      <c r="Q123" s="17" t="str">
        <f t="shared" si="6"/>
        <v/>
      </c>
      <c r="R123" s="42"/>
      <c r="S123" s="42"/>
    </row>
    <row r="124" spans="8:19" x14ac:dyDescent="0.25">
      <c r="K124" s="7"/>
      <c r="M124" s="10"/>
      <c r="N124" s="14"/>
      <c r="O124" s="15"/>
      <c r="P124" s="15"/>
      <c r="Q124" s="17" t="str">
        <f t="shared" si="6"/>
        <v/>
      </c>
      <c r="R124" s="42"/>
      <c r="S124" s="42"/>
    </row>
    <row r="125" spans="8:19" x14ac:dyDescent="0.25">
      <c r="K125" s="7"/>
      <c r="M125" s="10"/>
      <c r="N125" s="14"/>
      <c r="O125" s="15"/>
      <c r="P125" s="15"/>
      <c r="Q125" s="17" t="str">
        <f t="shared" si="6"/>
        <v/>
      </c>
      <c r="R125" s="42"/>
      <c r="S125" s="42"/>
    </row>
    <row r="126" spans="8:19" x14ac:dyDescent="0.25">
      <c r="K126" s="7"/>
      <c r="M126" s="10"/>
      <c r="N126" s="14"/>
      <c r="O126" s="15"/>
      <c r="P126" s="15"/>
      <c r="Q126" s="17" t="str">
        <f t="shared" si="6"/>
        <v/>
      </c>
      <c r="R126" s="42"/>
      <c r="S126" s="42"/>
    </row>
    <row r="127" spans="8:19" x14ac:dyDescent="0.25">
      <c r="K127" s="7"/>
      <c r="M127" s="10"/>
      <c r="N127" s="14"/>
      <c r="O127" s="15"/>
      <c r="P127" s="15"/>
      <c r="Q127" s="17" t="str">
        <f t="shared" si="6"/>
        <v/>
      </c>
      <c r="R127" s="42"/>
      <c r="S127" s="42"/>
    </row>
    <row r="128" spans="8:19" x14ac:dyDescent="0.25">
      <c r="K128" s="7"/>
      <c r="N128" s="14"/>
      <c r="O128" s="15"/>
      <c r="P128" s="15"/>
      <c r="Q128" s="17" t="str">
        <f t="shared" si="6"/>
        <v/>
      </c>
      <c r="R128" s="42"/>
      <c r="S128" s="42"/>
    </row>
    <row r="129" spans="11:19" x14ac:dyDescent="0.25">
      <c r="K129" s="7"/>
      <c r="N129" s="14"/>
      <c r="O129" s="15"/>
      <c r="P129" s="15"/>
      <c r="Q129" s="17"/>
      <c r="R129" s="42"/>
      <c r="S129" s="42"/>
    </row>
    <row r="130" spans="11:19" x14ac:dyDescent="0.25">
      <c r="N130" s="14"/>
      <c r="O130" s="15"/>
      <c r="P130" s="15"/>
      <c r="Q130" s="17"/>
      <c r="R130" s="42"/>
      <c r="S130" s="42"/>
    </row>
    <row r="131" spans="11:19" x14ac:dyDescent="0.25">
      <c r="N131" s="14"/>
      <c r="O131" s="15"/>
      <c r="P131" s="15"/>
      <c r="Q131" s="17"/>
      <c r="R131" s="42"/>
      <c r="S131" s="42"/>
    </row>
    <row r="132" spans="11:19" x14ac:dyDescent="0.25">
      <c r="N132" s="14"/>
      <c r="O132" s="15"/>
      <c r="P132" s="15"/>
      <c r="Q132" s="17"/>
      <c r="R132" s="42"/>
      <c r="S132" s="42"/>
    </row>
    <row r="133" spans="11:19" x14ac:dyDescent="0.25">
      <c r="N133" s="14"/>
      <c r="O133" s="15"/>
      <c r="P133" s="15"/>
      <c r="Q133" s="17"/>
      <c r="R133" s="42"/>
      <c r="S133" s="42"/>
    </row>
    <row r="134" spans="11:19" x14ac:dyDescent="0.25">
      <c r="N134" s="14"/>
      <c r="O134" s="15"/>
      <c r="P134" s="15"/>
      <c r="Q134" s="17"/>
      <c r="R134" s="42"/>
      <c r="S134" s="42"/>
    </row>
    <row r="135" spans="11:19" x14ac:dyDescent="0.25">
      <c r="N135" s="14"/>
      <c r="O135" s="15"/>
      <c r="P135" s="15"/>
      <c r="Q135" s="17"/>
      <c r="R135" s="42"/>
      <c r="S135" s="42"/>
    </row>
    <row r="136" spans="11:19" x14ac:dyDescent="0.25">
      <c r="N136" s="14"/>
      <c r="O136" s="15"/>
      <c r="P136" s="15"/>
      <c r="Q136" s="17"/>
      <c r="R136" s="42"/>
      <c r="S136" s="42"/>
    </row>
    <row r="137" spans="11:19" x14ac:dyDescent="0.25">
      <c r="N137" s="14"/>
      <c r="O137" s="15"/>
      <c r="P137" s="15"/>
      <c r="Q137" s="17" t="str">
        <f t="shared" ref="Q137:Q141" si="7">IF(N137="","",IF(O137="",((O136*$B$3)+$G$19-$I$19)/$B$3,O137))</f>
        <v/>
      </c>
      <c r="R137" s="42"/>
      <c r="S137" s="42"/>
    </row>
    <row r="138" spans="11:19" x14ac:dyDescent="0.25">
      <c r="N138" s="14"/>
      <c r="O138" s="15"/>
      <c r="P138" s="15"/>
      <c r="Q138" s="17" t="str">
        <f t="shared" si="7"/>
        <v/>
      </c>
      <c r="R138" s="42"/>
      <c r="S138" s="42"/>
    </row>
    <row r="139" spans="11:19" x14ac:dyDescent="0.25">
      <c r="N139" s="14"/>
      <c r="O139" s="15"/>
      <c r="P139" s="15"/>
      <c r="Q139" s="17" t="str">
        <f t="shared" si="7"/>
        <v/>
      </c>
      <c r="R139" s="42"/>
      <c r="S139" s="42"/>
    </row>
    <row r="140" spans="11:19" x14ac:dyDescent="0.25">
      <c r="N140" s="14"/>
      <c r="O140" s="15"/>
      <c r="P140" s="15"/>
      <c r="Q140" s="17" t="str">
        <f t="shared" si="7"/>
        <v/>
      </c>
      <c r="R140" s="42"/>
      <c r="S140" s="42"/>
    </row>
    <row r="141" spans="11:19" x14ac:dyDescent="0.25">
      <c r="N141" s="14"/>
      <c r="O141" s="15"/>
      <c r="P141" s="15"/>
      <c r="Q141" s="17" t="str">
        <f t="shared" si="7"/>
        <v/>
      </c>
      <c r="R141" s="42"/>
      <c r="S141" s="42"/>
    </row>
    <row r="142" spans="11:19" x14ac:dyDescent="0.25">
      <c r="N142" s="14"/>
      <c r="O142" s="15"/>
      <c r="P142" s="15"/>
      <c r="Q142" s="17"/>
      <c r="R142" s="42"/>
      <c r="S142" s="42"/>
    </row>
    <row r="143" spans="11:19" x14ac:dyDescent="0.25">
      <c r="N143" s="14"/>
      <c r="O143" s="15"/>
      <c r="P143" s="15"/>
      <c r="Q143" s="17"/>
      <c r="R143" s="42"/>
      <c r="S143" s="42"/>
    </row>
    <row r="144" spans="11:19" x14ac:dyDescent="0.25">
      <c r="N144" s="14"/>
      <c r="O144" s="15"/>
      <c r="P144" s="15"/>
      <c r="Q144" s="17"/>
      <c r="R144" s="42"/>
      <c r="S144" s="42"/>
    </row>
    <row r="145" spans="14:19" x14ac:dyDescent="0.25">
      <c r="N145" s="14"/>
      <c r="O145" s="15"/>
      <c r="P145" s="15"/>
      <c r="Q145" s="17"/>
      <c r="R145" s="42"/>
      <c r="S145" s="42"/>
    </row>
    <row r="146" spans="14:19" x14ac:dyDescent="0.25">
      <c r="N146" s="14"/>
      <c r="O146" s="15"/>
      <c r="P146" s="15"/>
      <c r="Q146" s="17"/>
      <c r="R146" s="42"/>
      <c r="S146" s="42"/>
    </row>
    <row r="147" spans="14:19" x14ac:dyDescent="0.25">
      <c r="N147" s="14"/>
      <c r="O147" s="15"/>
      <c r="P147" s="15"/>
      <c r="Q147" s="17"/>
      <c r="R147" s="42"/>
      <c r="S147" s="42"/>
    </row>
    <row r="148" spans="14:19" x14ac:dyDescent="0.25">
      <c r="N148" s="14"/>
      <c r="O148" s="15"/>
      <c r="P148" s="15"/>
      <c r="Q148" s="17"/>
      <c r="R148" s="42"/>
      <c r="S148" s="42"/>
    </row>
    <row r="149" spans="14:19" x14ac:dyDescent="0.25">
      <c r="N149" s="14"/>
      <c r="O149" s="15"/>
      <c r="P149" s="15"/>
      <c r="Q149" s="17"/>
      <c r="R149" s="42"/>
      <c r="S149" s="42"/>
    </row>
    <row r="150" spans="14:19" x14ac:dyDescent="0.25">
      <c r="N150" s="14"/>
      <c r="O150" s="15"/>
      <c r="P150" s="15"/>
      <c r="Q150" s="17"/>
      <c r="R150" s="42"/>
      <c r="S150" s="42"/>
    </row>
    <row r="151" spans="14:19" x14ac:dyDescent="0.25">
      <c r="N151" s="14"/>
      <c r="O151" s="15"/>
      <c r="P151" s="15"/>
      <c r="Q151" s="17"/>
      <c r="R151" s="42"/>
      <c r="S151" s="42"/>
    </row>
    <row r="152" spans="14:19" x14ac:dyDescent="0.25">
      <c r="N152" s="14"/>
      <c r="O152" s="15"/>
      <c r="P152" s="15"/>
      <c r="Q152" s="17"/>
      <c r="R152" s="42"/>
      <c r="S152" s="42"/>
    </row>
    <row r="153" spans="14:19" x14ac:dyDescent="0.25">
      <c r="N153" s="14"/>
      <c r="O153" s="15"/>
      <c r="P153" s="15"/>
      <c r="Q153" s="17"/>
      <c r="R153" s="42"/>
      <c r="S153" s="42"/>
    </row>
    <row r="154" spans="14:19" x14ac:dyDescent="0.25">
      <c r="N154" s="14"/>
      <c r="O154" s="15"/>
      <c r="P154" s="15"/>
      <c r="Q154" s="17"/>
      <c r="R154" s="42"/>
      <c r="S154" s="42"/>
    </row>
    <row r="155" spans="14:19" x14ac:dyDescent="0.25">
      <c r="N155" s="14"/>
      <c r="O155" s="15"/>
      <c r="P155" s="15"/>
      <c r="Q155" s="17"/>
      <c r="R155" s="42"/>
      <c r="S155" s="42"/>
    </row>
    <row r="156" spans="14:19" x14ac:dyDescent="0.25">
      <c r="N156" s="14"/>
      <c r="O156" s="15"/>
      <c r="P156" s="15"/>
      <c r="Q156" s="17"/>
      <c r="R156" s="42"/>
      <c r="S156" s="42"/>
    </row>
    <row r="157" spans="14:19" x14ac:dyDescent="0.25">
      <c r="N157" s="14"/>
      <c r="O157" s="15"/>
      <c r="P157" s="15"/>
      <c r="Q157" s="17"/>
      <c r="R157" s="42"/>
      <c r="S157" s="42"/>
    </row>
    <row r="158" spans="14:19" x14ac:dyDescent="0.25">
      <c r="N158" s="14"/>
      <c r="O158" s="15"/>
      <c r="P158" s="15"/>
      <c r="Q158" s="17"/>
      <c r="R158" s="42"/>
      <c r="S158" s="42"/>
    </row>
    <row r="159" spans="14:19" x14ac:dyDescent="0.25">
      <c r="N159" s="14"/>
      <c r="O159" s="15"/>
      <c r="P159" s="15"/>
      <c r="Q159" s="17"/>
      <c r="R159" s="42"/>
      <c r="S159" s="42"/>
    </row>
    <row r="160" spans="14:19" x14ac:dyDescent="0.25">
      <c r="N160" s="14"/>
      <c r="O160" s="15"/>
      <c r="P160" s="15"/>
      <c r="Q160" s="17"/>
      <c r="R160" s="42"/>
      <c r="S160" s="42"/>
    </row>
    <row r="161" spans="14:19" x14ac:dyDescent="0.25">
      <c r="N161" s="14"/>
      <c r="O161" s="15"/>
      <c r="P161" s="15"/>
      <c r="Q161" s="17"/>
      <c r="R161" s="42"/>
      <c r="S161" s="42"/>
    </row>
    <row r="162" spans="14:19" x14ac:dyDescent="0.25">
      <c r="N162" s="14"/>
      <c r="O162" s="15"/>
      <c r="P162" s="15"/>
      <c r="Q162" s="17"/>
      <c r="R162" s="42"/>
      <c r="S162" s="42"/>
    </row>
    <row r="163" spans="14:19" x14ac:dyDescent="0.25">
      <c r="N163" s="14"/>
      <c r="O163" s="15"/>
      <c r="P163" s="15"/>
      <c r="Q163" s="17"/>
      <c r="R163" s="42"/>
      <c r="S163" s="42"/>
    </row>
    <row r="164" spans="14:19" x14ac:dyDescent="0.25">
      <c r="N164" s="14"/>
      <c r="O164" s="15"/>
      <c r="P164" s="15"/>
      <c r="Q164" s="17"/>
      <c r="R164" s="42"/>
      <c r="S164" s="42"/>
    </row>
    <row r="165" spans="14:19" x14ac:dyDescent="0.25">
      <c r="N165" s="14"/>
      <c r="O165" s="15"/>
      <c r="P165" s="15"/>
      <c r="Q165" s="17"/>
      <c r="R165" s="42"/>
      <c r="S165" s="42"/>
    </row>
  </sheetData>
  <mergeCells count="7">
    <mergeCell ref="G19:H19"/>
    <mergeCell ref="E20:L20"/>
    <mergeCell ref="F16:G16"/>
    <mergeCell ref="K18:L18"/>
    <mergeCell ref="K19:L19"/>
    <mergeCell ref="G18:H18"/>
    <mergeCell ref="F17:G17"/>
  </mergeCells>
  <conditionalFormatting sqref="K19:L19">
    <cfRule type="cellIs" dxfId="2" priority="1" operator="equal">
      <formula>"ALERT"</formula>
    </cfRule>
    <cfRule type="cellIs" dxfId="1" priority="2" operator="equal">
      <formula>"WATCH"</formula>
    </cfRule>
    <cfRule type="cellIs" dxfId="0" priority="3" operator="equal">
      <formula>"GOOD"</formula>
    </cfRule>
  </conditionalFormatting>
  <printOptions horizontalCentered="1"/>
  <pageMargins left="0.25" right="0.25" top="0.75" bottom="0.75" header="0.3" footer="0.3"/>
  <pageSetup scale="86" orientation="portrait" r:id="rId1"/>
  <rowBreaks count="1" manualBreakCount="1">
    <brk id="4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FFAD-08B9-4A3A-B63D-6D1E89EB2EDB}">
  <sheetPr>
    <pageSetUpPr fitToPage="1"/>
  </sheetPr>
  <dimension ref="B1:T254"/>
  <sheetViews>
    <sheetView view="pageBreakPreview" zoomScaleNormal="100" zoomScaleSheetLayoutView="100" workbookViewId="0">
      <selection activeCell="I41" sqref="I41"/>
    </sheetView>
  </sheetViews>
  <sheetFormatPr defaultRowHeight="15" x14ac:dyDescent="0.25"/>
  <cols>
    <col min="1" max="1" width="15" customWidth="1"/>
    <col min="2" max="2" width="20" style="5" customWidth="1"/>
    <col min="3" max="6" width="16.42578125" style="5" customWidth="1"/>
    <col min="7" max="7" width="11.85546875" style="5" customWidth="1"/>
    <col min="8" max="8" width="11.85546875" customWidth="1"/>
    <col min="9" max="9" width="14.140625" customWidth="1"/>
    <col min="10" max="10" width="9.42578125" bestFit="1" customWidth="1"/>
    <col min="12" max="12" width="4" customWidth="1"/>
    <col min="13" max="13" width="14.5703125" customWidth="1"/>
    <col min="14" max="14" width="12.5703125" style="28" bestFit="1" customWidth="1"/>
    <col min="15" max="15" width="11.140625" style="28" customWidth="1"/>
    <col min="16" max="16" width="15.140625" style="28" bestFit="1" customWidth="1"/>
    <col min="17" max="18" width="12.7109375" style="28" bestFit="1" customWidth="1"/>
    <col min="19" max="19" width="13" bestFit="1" customWidth="1"/>
    <col min="20" max="20" width="12.5703125" style="83" bestFit="1" customWidth="1"/>
    <col min="21" max="23" width="12.5703125" bestFit="1" customWidth="1"/>
  </cols>
  <sheetData>
    <row r="1" spans="2:20" ht="15.75" thickBot="1" x14ac:dyDescent="0.3">
      <c r="F1" s="33"/>
    </row>
    <row r="2" spans="2:20" ht="15" customHeight="1" x14ac:dyDescent="0.25">
      <c r="B2" s="47" t="s">
        <v>60</v>
      </c>
      <c r="C2" s="48"/>
      <c r="D2" s="48"/>
      <c r="E2" s="48"/>
      <c r="F2" s="48"/>
      <c r="G2" s="48"/>
      <c r="H2" s="49" t="str">
        <f>Occupancy!L2</f>
        <v>Weekly Report | Aug-11-2025</v>
      </c>
      <c r="I2" s="11"/>
      <c r="J2" s="23" t="s">
        <v>4</v>
      </c>
      <c r="K2" s="23" t="s">
        <v>61</v>
      </c>
      <c r="L2" s="23"/>
      <c r="M2" s="23" t="s">
        <v>4</v>
      </c>
      <c r="N2" s="23" t="s">
        <v>62</v>
      </c>
      <c r="O2" s="23" t="s">
        <v>63</v>
      </c>
      <c r="P2" s="23" t="s">
        <v>64</v>
      </c>
      <c r="Q2" s="23" t="s">
        <v>65</v>
      </c>
      <c r="R2" s="23" t="s">
        <v>66</v>
      </c>
      <c r="S2" s="23" t="s">
        <v>67</v>
      </c>
      <c r="T2" s="84" t="s">
        <v>68</v>
      </c>
    </row>
    <row r="3" spans="2:20" ht="15" customHeight="1" x14ac:dyDescent="0.25">
      <c r="B3" s="50"/>
      <c r="H3" s="51"/>
      <c r="I3" s="11"/>
      <c r="J3" s="24">
        <v>45748</v>
      </c>
      <c r="K3" s="25">
        <v>7</v>
      </c>
      <c r="L3" s="25"/>
      <c r="M3" s="31">
        <v>45748</v>
      </c>
      <c r="N3" s="30">
        <v>1529.57</v>
      </c>
      <c r="O3" s="30">
        <v>1518.62</v>
      </c>
      <c r="P3" s="30">
        <v>189565.04</v>
      </c>
      <c r="Q3" s="30">
        <v>42469.98</v>
      </c>
      <c r="R3" s="30">
        <v>36456</v>
      </c>
      <c r="S3" s="30">
        <v>189564.99</v>
      </c>
      <c r="T3" s="85">
        <f>(S3-R3)/S3</f>
        <v>0.80768600784353695</v>
      </c>
    </row>
    <row r="4" spans="2:20" ht="15" customHeight="1" x14ac:dyDescent="0.25">
      <c r="B4" s="50"/>
      <c r="H4" s="51"/>
      <c r="I4" s="11"/>
      <c r="J4" s="24">
        <f>DATE(YEAR(J3),MONTH(J3)+1,DAY(1))</f>
        <v>45778</v>
      </c>
      <c r="K4" s="25">
        <v>2</v>
      </c>
      <c r="L4" s="25"/>
      <c r="M4" s="31">
        <f t="shared" ref="M4:M7" si="0">DATE(YEAR(M3),MONTH(M3)+1,DAY(1))</f>
        <v>45778</v>
      </c>
      <c r="N4" s="30">
        <v>1529.57</v>
      </c>
      <c r="O4" s="30">
        <v>1519.36</v>
      </c>
      <c r="P4" s="30">
        <v>179062.3</v>
      </c>
      <c r="Q4" s="30">
        <v>87011.09</v>
      </c>
      <c r="R4" s="30">
        <v>13962.1</v>
      </c>
      <c r="S4" s="30">
        <f>174525.96+3267.87</f>
        <v>177793.83</v>
      </c>
      <c r="T4" s="85">
        <f>(S4-R4)/S4</f>
        <v>0.92147027824306382</v>
      </c>
    </row>
    <row r="5" spans="2:20" ht="15" customHeight="1" x14ac:dyDescent="0.25">
      <c r="B5" s="50"/>
      <c r="H5" s="51"/>
      <c r="I5" s="11"/>
      <c r="J5" s="24">
        <f t="shared" ref="J5:J18" si="1">DATE(YEAR(J4),MONTH(J4)+1,DAY(1))</f>
        <v>45809</v>
      </c>
      <c r="K5" s="25">
        <v>4</v>
      </c>
      <c r="L5" s="25"/>
      <c r="M5" s="31">
        <f t="shared" si="0"/>
        <v>45809</v>
      </c>
      <c r="N5" s="30">
        <v>1529.57</v>
      </c>
      <c r="O5" s="30">
        <v>1517.49</v>
      </c>
      <c r="P5" s="30">
        <v>181926.11</v>
      </c>
      <c r="Q5" s="30">
        <v>104141.59</v>
      </c>
      <c r="R5" s="30">
        <v>5889.75</v>
      </c>
      <c r="S5" s="30">
        <f>181926.11-(-4941.24)</f>
        <v>186867.34999999998</v>
      </c>
      <c r="T5" s="85">
        <f t="shared" ref="T5:T66" si="2">(S5-R5)/S5</f>
        <v>0.96848165289441945</v>
      </c>
    </row>
    <row r="6" spans="2:20" ht="15" customHeight="1" x14ac:dyDescent="0.25">
      <c r="B6" s="50"/>
      <c r="H6" s="51"/>
      <c r="I6" s="11"/>
      <c r="J6" s="24">
        <f t="shared" si="1"/>
        <v>45839</v>
      </c>
      <c r="K6" s="25">
        <v>1</v>
      </c>
      <c r="L6" s="25"/>
      <c r="M6" s="31">
        <f t="shared" si="0"/>
        <v>45839</v>
      </c>
      <c r="N6" s="30">
        <v>1429.57</v>
      </c>
      <c r="O6" s="30">
        <v>1520.19</v>
      </c>
      <c r="P6" s="30"/>
      <c r="Q6" s="30"/>
      <c r="R6" s="30">
        <v>12660.33</v>
      </c>
      <c r="S6" s="30">
        <f>182263.98+637.44</f>
        <v>182901.42</v>
      </c>
      <c r="T6" s="85">
        <f t="shared" si="2"/>
        <v>0.93078058114584361</v>
      </c>
    </row>
    <row r="7" spans="2:20" ht="15" customHeight="1" x14ac:dyDescent="0.25">
      <c r="B7" s="50"/>
      <c r="H7" s="51"/>
      <c r="I7" s="11"/>
      <c r="J7" s="24">
        <f t="shared" si="1"/>
        <v>45870</v>
      </c>
      <c r="K7" s="25">
        <v>0</v>
      </c>
      <c r="L7" s="25"/>
      <c r="M7" s="31">
        <f t="shared" si="0"/>
        <v>45870</v>
      </c>
      <c r="N7" s="30">
        <v>1429.57</v>
      </c>
      <c r="O7" s="30">
        <v>1525.09</v>
      </c>
      <c r="P7" s="30"/>
      <c r="Q7" s="30"/>
      <c r="R7" s="30">
        <v>25648.85</v>
      </c>
      <c r="S7" s="30">
        <v>178450.33</v>
      </c>
      <c r="T7" s="85">
        <f t="shared" si="2"/>
        <v>0.8562689685135354</v>
      </c>
    </row>
    <row r="8" spans="2:20" ht="15" customHeight="1" x14ac:dyDescent="0.25">
      <c r="B8" s="50"/>
      <c r="H8" s="51"/>
      <c r="I8" s="11"/>
      <c r="J8" s="24">
        <f t="shared" si="1"/>
        <v>45901</v>
      </c>
      <c r="K8" s="25">
        <v>6</v>
      </c>
      <c r="L8" s="25"/>
      <c r="M8" s="31"/>
      <c r="N8" s="30"/>
      <c r="O8" s="30"/>
      <c r="P8" s="30"/>
      <c r="Q8" s="30"/>
      <c r="R8" s="30"/>
      <c r="S8" s="30"/>
      <c r="T8" s="85" t="e">
        <f t="shared" si="2"/>
        <v>#DIV/0!</v>
      </c>
    </row>
    <row r="9" spans="2:20" ht="15" customHeight="1" x14ac:dyDescent="0.25">
      <c r="B9" s="50"/>
      <c r="H9" s="51"/>
      <c r="I9" s="11"/>
      <c r="J9" s="24">
        <f t="shared" si="1"/>
        <v>45931</v>
      </c>
      <c r="K9" s="25">
        <v>7</v>
      </c>
      <c r="L9" s="25"/>
      <c r="M9" s="31"/>
      <c r="N9" s="30"/>
      <c r="O9" s="30"/>
      <c r="P9" s="30"/>
      <c r="Q9" s="30"/>
      <c r="R9" s="30"/>
      <c r="S9" s="30"/>
      <c r="T9" s="85" t="e">
        <f t="shared" si="2"/>
        <v>#DIV/0!</v>
      </c>
    </row>
    <row r="10" spans="2:20" ht="15" customHeight="1" x14ac:dyDescent="0.25">
      <c r="B10" s="50"/>
      <c r="H10" s="51"/>
      <c r="I10" s="11"/>
      <c r="J10" s="24">
        <f t="shared" si="1"/>
        <v>45962</v>
      </c>
      <c r="K10" s="25">
        <v>6</v>
      </c>
      <c r="L10" s="25"/>
      <c r="M10" s="31"/>
      <c r="N10" s="30"/>
      <c r="O10" s="30"/>
      <c r="P10" s="30"/>
      <c r="Q10" s="30"/>
      <c r="R10" s="30"/>
      <c r="S10" s="30"/>
      <c r="T10" s="85" t="e">
        <f t="shared" si="2"/>
        <v>#DIV/0!</v>
      </c>
    </row>
    <row r="11" spans="2:20" ht="15" customHeight="1" x14ac:dyDescent="0.25">
      <c r="B11" s="50"/>
      <c r="H11" s="51"/>
      <c r="I11" s="11"/>
      <c r="J11" s="24">
        <f t="shared" si="1"/>
        <v>45992</v>
      </c>
      <c r="K11" s="25">
        <v>8</v>
      </c>
      <c r="L11" s="25"/>
      <c r="M11" s="31"/>
      <c r="N11" s="30"/>
      <c r="O11" s="30"/>
      <c r="P11" s="30"/>
      <c r="Q11" s="30"/>
      <c r="R11" s="30"/>
      <c r="S11" s="30"/>
      <c r="T11" s="85" t="e">
        <f t="shared" si="2"/>
        <v>#DIV/0!</v>
      </c>
    </row>
    <row r="12" spans="2:20" ht="15" customHeight="1" x14ac:dyDescent="0.25">
      <c r="B12" s="50"/>
      <c r="H12" s="51"/>
      <c r="I12" s="11"/>
      <c r="J12" s="24">
        <f t="shared" si="1"/>
        <v>46023</v>
      </c>
      <c r="K12" s="25">
        <v>13</v>
      </c>
      <c r="L12" s="25"/>
      <c r="M12" s="31"/>
      <c r="N12" s="30"/>
      <c r="O12" s="30"/>
      <c r="P12" s="30"/>
      <c r="Q12" s="30"/>
      <c r="R12" s="30"/>
      <c r="S12" s="30"/>
      <c r="T12" s="85" t="e">
        <f t="shared" si="2"/>
        <v>#DIV/0!</v>
      </c>
    </row>
    <row r="13" spans="2:20" ht="15" customHeight="1" x14ac:dyDescent="0.25">
      <c r="B13" s="50"/>
      <c r="H13" s="51"/>
      <c r="I13" s="11"/>
      <c r="J13" s="24">
        <f t="shared" si="1"/>
        <v>46054</v>
      </c>
      <c r="K13" s="25">
        <v>11</v>
      </c>
      <c r="L13" s="25"/>
      <c r="M13" s="31"/>
      <c r="N13" s="30"/>
      <c r="O13" s="30"/>
      <c r="P13" s="30"/>
      <c r="Q13" s="30"/>
      <c r="R13" s="30"/>
      <c r="S13" s="30"/>
      <c r="T13" s="85" t="e">
        <f t="shared" si="2"/>
        <v>#DIV/0!</v>
      </c>
    </row>
    <row r="14" spans="2:20" ht="15" customHeight="1" x14ac:dyDescent="0.25">
      <c r="B14" s="50"/>
      <c r="H14" s="51"/>
      <c r="I14" s="11"/>
      <c r="J14" s="24">
        <f t="shared" si="1"/>
        <v>46082</v>
      </c>
      <c r="K14" s="25">
        <v>5</v>
      </c>
      <c r="L14" s="25"/>
      <c r="M14" s="31"/>
      <c r="N14" s="30"/>
      <c r="O14" s="30"/>
      <c r="P14" s="30"/>
      <c r="Q14" s="30"/>
      <c r="R14" s="30"/>
      <c r="S14" s="30"/>
      <c r="T14" s="85" t="e">
        <f t="shared" si="2"/>
        <v>#DIV/0!</v>
      </c>
    </row>
    <row r="15" spans="2:20" ht="15.75" x14ac:dyDescent="0.25">
      <c r="B15" s="50"/>
      <c r="G15" s="132" t="s">
        <v>69</v>
      </c>
      <c r="H15" s="133"/>
      <c r="I15" s="10"/>
      <c r="J15" s="24">
        <f t="shared" si="1"/>
        <v>46113</v>
      </c>
      <c r="K15" s="25">
        <v>10</v>
      </c>
      <c r="L15" s="25"/>
      <c r="M15" s="31"/>
      <c r="N15" s="30"/>
      <c r="O15" s="30"/>
      <c r="P15" s="30"/>
      <c r="Q15" s="30"/>
      <c r="R15" s="30"/>
      <c r="S15" s="30"/>
      <c r="T15" s="85" t="e">
        <f t="shared" si="2"/>
        <v>#DIV/0!</v>
      </c>
    </row>
    <row r="16" spans="2:20" x14ac:dyDescent="0.25">
      <c r="B16" s="50"/>
      <c r="G16" s="52">
        <f>(DATE(YEAR(Occupancy!$F$1),MONTH(Occupancy!$F$1),1))</f>
        <v>45870</v>
      </c>
      <c r="H16" s="53">
        <f>VLOOKUP(DATE(YEAR(Occupancy!$F$1),MONTH(Occupancy!$F$1), 1),Financial!$J$3:$L$251,2,)</f>
        <v>0</v>
      </c>
      <c r="I16" s="10"/>
      <c r="J16" s="24">
        <f t="shared" si="1"/>
        <v>46143</v>
      </c>
      <c r="K16" s="25">
        <v>10</v>
      </c>
      <c r="L16" s="25"/>
      <c r="M16" s="31"/>
      <c r="N16" s="30"/>
      <c r="O16" s="30"/>
      <c r="P16" s="30"/>
      <c r="Q16" s="30"/>
      <c r="R16" s="30"/>
      <c r="S16" s="30"/>
      <c r="T16" s="85" t="e">
        <f t="shared" si="2"/>
        <v>#DIV/0!</v>
      </c>
    </row>
    <row r="17" spans="2:20" x14ac:dyDescent="0.25">
      <c r="B17" s="50"/>
      <c r="E17" s="54">
        <v>0.95389999999999997</v>
      </c>
      <c r="F17" s="55">
        <v>0.98680000000000001</v>
      </c>
      <c r="G17" s="52">
        <f>(DATE(YEAR(G16),MONTH(G16)+1,1))</f>
        <v>45901</v>
      </c>
      <c r="H17" s="53">
        <f>VLOOKUP(G17,Financial!$J$3:$L$251,2,)</f>
        <v>6</v>
      </c>
      <c r="I17" s="10"/>
      <c r="J17" s="24">
        <f t="shared" si="1"/>
        <v>46174</v>
      </c>
      <c r="K17" s="25">
        <v>11</v>
      </c>
      <c r="M17" s="31"/>
      <c r="N17" s="30"/>
      <c r="O17" s="30"/>
      <c r="P17" s="30"/>
      <c r="Q17" s="30"/>
      <c r="R17" s="30"/>
      <c r="S17" s="30"/>
      <c r="T17" s="85" t="e">
        <f t="shared" si="2"/>
        <v>#DIV/0!</v>
      </c>
    </row>
    <row r="18" spans="2:20" x14ac:dyDescent="0.25">
      <c r="B18" s="50"/>
      <c r="G18" s="52">
        <f t="shared" ref="G18:G27" si="3">(DATE(YEAR(G17),MONTH(G17)+1,1))</f>
        <v>45931</v>
      </c>
      <c r="H18" s="53">
        <f>VLOOKUP(G18,Financial!$J$3:$L$251,2,)</f>
        <v>7</v>
      </c>
      <c r="I18" s="10"/>
      <c r="J18" s="24">
        <f t="shared" si="1"/>
        <v>46204</v>
      </c>
      <c r="K18" s="25">
        <v>6</v>
      </c>
      <c r="M18" s="31"/>
      <c r="N18" s="30"/>
      <c r="O18" s="30"/>
      <c r="P18" s="30"/>
      <c r="Q18" s="30"/>
      <c r="R18" s="30"/>
      <c r="S18" s="30"/>
      <c r="T18" s="85" t="e">
        <f t="shared" si="2"/>
        <v>#DIV/0!</v>
      </c>
    </row>
    <row r="19" spans="2:20" x14ac:dyDescent="0.25">
      <c r="B19" s="50"/>
      <c r="G19" s="52">
        <f t="shared" si="3"/>
        <v>45962</v>
      </c>
      <c r="H19" s="53">
        <f>VLOOKUP(G19,Financial!$J$3:$L$251,2,)</f>
        <v>6</v>
      </c>
      <c r="I19" s="10"/>
      <c r="J19" s="24"/>
      <c r="K19" s="25"/>
      <c r="M19" s="31"/>
      <c r="N19" s="30"/>
      <c r="O19" s="30"/>
      <c r="P19" s="30"/>
      <c r="Q19" s="30"/>
      <c r="R19" s="30"/>
      <c r="S19" s="30"/>
      <c r="T19" s="85" t="e">
        <f t="shared" si="2"/>
        <v>#DIV/0!</v>
      </c>
    </row>
    <row r="20" spans="2:20" x14ac:dyDescent="0.25">
      <c r="B20" s="50"/>
      <c r="G20" s="52">
        <f t="shared" si="3"/>
        <v>45992</v>
      </c>
      <c r="H20" s="53">
        <f>VLOOKUP(G20,Financial!$J$3:$L$251,2,)</f>
        <v>8</v>
      </c>
      <c r="I20" s="10"/>
      <c r="J20" s="24"/>
      <c r="K20" s="25"/>
      <c r="M20" s="31"/>
      <c r="N20" s="30"/>
      <c r="O20" s="30"/>
      <c r="P20" s="30"/>
      <c r="Q20" s="30"/>
      <c r="R20" s="30"/>
      <c r="S20" s="30"/>
      <c r="T20" s="85" t="e">
        <f t="shared" si="2"/>
        <v>#DIV/0!</v>
      </c>
    </row>
    <row r="21" spans="2:20" x14ac:dyDescent="0.25">
      <c r="B21" s="56"/>
      <c r="G21" s="52">
        <f t="shared" si="3"/>
        <v>46023</v>
      </c>
      <c r="H21" s="53">
        <f>VLOOKUP(G21,Financial!$J$3:$L$251,2,)</f>
        <v>13</v>
      </c>
      <c r="I21" s="10"/>
      <c r="J21" s="24"/>
      <c r="K21" s="25"/>
      <c r="M21" s="31"/>
      <c r="N21" s="30"/>
      <c r="O21" s="30"/>
      <c r="P21" s="30"/>
      <c r="Q21" s="30"/>
      <c r="R21" s="30"/>
      <c r="S21" s="30"/>
      <c r="T21" s="85" t="e">
        <f t="shared" si="2"/>
        <v>#DIV/0!</v>
      </c>
    </row>
    <row r="22" spans="2:20" x14ac:dyDescent="0.25">
      <c r="B22" s="56"/>
      <c r="G22" s="52">
        <f t="shared" si="3"/>
        <v>46054</v>
      </c>
      <c r="H22" s="53">
        <f>VLOOKUP(G22,Financial!$J$3:$L$251,2,)</f>
        <v>11</v>
      </c>
      <c r="I22" s="10"/>
      <c r="J22" s="24"/>
      <c r="K22" s="25"/>
      <c r="L22" s="40"/>
      <c r="M22" s="31"/>
      <c r="N22" s="30"/>
      <c r="O22" s="30"/>
      <c r="P22" s="30"/>
      <c r="Q22" s="30"/>
      <c r="R22" s="30"/>
      <c r="S22" s="30"/>
      <c r="T22" s="85" t="e">
        <f t="shared" si="2"/>
        <v>#DIV/0!</v>
      </c>
    </row>
    <row r="23" spans="2:20" x14ac:dyDescent="0.25">
      <c r="B23" s="56"/>
      <c r="G23" s="52">
        <f t="shared" si="3"/>
        <v>46082</v>
      </c>
      <c r="H23" s="53">
        <f>VLOOKUP(G23,Financial!$J$3:$L$251,2,)</f>
        <v>5</v>
      </c>
      <c r="I23" s="10"/>
      <c r="J23" s="24"/>
      <c r="K23" s="25"/>
      <c r="L23" s="40"/>
      <c r="M23" s="31"/>
      <c r="N23" s="30"/>
      <c r="O23" s="30"/>
      <c r="P23" s="30"/>
      <c r="Q23" s="30"/>
      <c r="R23" s="30"/>
      <c r="S23" s="30"/>
      <c r="T23" s="85" t="e">
        <f t="shared" si="2"/>
        <v>#DIV/0!</v>
      </c>
    </row>
    <row r="24" spans="2:20" x14ac:dyDescent="0.25">
      <c r="B24" s="56"/>
      <c r="E24" s="5" t="s">
        <v>70</v>
      </c>
      <c r="F24" s="5" t="s">
        <v>71</v>
      </c>
      <c r="G24" s="52">
        <f t="shared" si="3"/>
        <v>46113</v>
      </c>
      <c r="H24" s="53">
        <f>VLOOKUP(G24,Financial!$J$3:$L$251,2,)</f>
        <v>10</v>
      </c>
      <c r="I24" s="10"/>
      <c r="J24" s="24"/>
      <c r="K24" s="25"/>
      <c r="L24" s="40"/>
      <c r="M24" s="31"/>
      <c r="N24" s="30"/>
      <c r="O24" s="30"/>
      <c r="P24" s="30"/>
      <c r="Q24" s="30"/>
      <c r="R24" s="30"/>
      <c r="S24" s="30"/>
      <c r="T24" s="85" t="e">
        <f t="shared" si="2"/>
        <v>#DIV/0!</v>
      </c>
    </row>
    <row r="25" spans="2:20" x14ac:dyDescent="0.25">
      <c r="B25" s="56"/>
      <c r="G25" s="52">
        <f t="shared" si="3"/>
        <v>46143</v>
      </c>
      <c r="H25" s="53">
        <f>VLOOKUP(G25,Financial!$J$3:$L$251,2,)</f>
        <v>10</v>
      </c>
      <c r="I25" s="10"/>
      <c r="J25" s="24"/>
      <c r="K25" s="25"/>
      <c r="L25" s="40"/>
      <c r="M25" s="31"/>
      <c r="N25" s="30"/>
      <c r="O25" s="30"/>
      <c r="P25" s="30"/>
      <c r="Q25" s="30"/>
      <c r="R25" s="30"/>
      <c r="S25" s="30"/>
      <c r="T25" s="85" t="e">
        <f t="shared" si="2"/>
        <v>#DIV/0!</v>
      </c>
    </row>
    <row r="26" spans="2:20" x14ac:dyDescent="0.25">
      <c r="B26" s="56"/>
      <c r="G26" s="52">
        <f t="shared" si="3"/>
        <v>46174</v>
      </c>
      <c r="H26" s="53">
        <f>VLOOKUP(G26,Financial!$J$3:$L$251,2,)</f>
        <v>11</v>
      </c>
      <c r="I26" s="10"/>
      <c r="J26" s="24"/>
      <c r="K26" s="25"/>
      <c r="L26" s="40"/>
      <c r="M26" s="31"/>
      <c r="N26" s="30"/>
      <c r="O26" s="30"/>
      <c r="P26" s="30"/>
      <c r="Q26" s="30"/>
      <c r="R26" s="30"/>
      <c r="S26" s="30"/>
      <c r="T26" s="85" t="e">
        <f t="shared" si="2"/>
        <v>#DIV/0!</v>
      </c>
    </row>
    <row r="27" spans="2:20" ht="15.75" thickBot="1" x14ac:dyDescent="0.3">
      <c r="B27" s="56"/>
      <c r="G27" s="52">
        <f t="shared" si="3"/>
        <v>46204</v>
      </c>
      <c r="H27" s="53">
        <f>VLOOKUP(G27,Financial!$J$3:$L$251,2,)</f>
        <v>6</v>
      </c>
      <c r="I27" s="10"/>
      <c r="J27" s="24"/>
      <c r="K27" s="25"/>
      <c r="L27" s="40"/>
      <c r="M27" s="31"/>
      <c r="N27" s="30"/>
      <c r="O27" s="30"/>
      <c r="P27" s="30"/>
      <c r="Q27" s="30"/>
      <c r="R27" s="30"/>
      <c r="S27" s="30"/>
      <c r="T27" s="85" t="e">
        <f>(S27-R27)/S27</f>
        <v>#DIV/0!</v>
      </c>
    </row>
    <row r="28" spans="2:20" ht="18.75" x14ac:dyDescent="0.25">
      <c r="B28" s="57" t="s">
        <v>72</v>
      </c>
      <c r="C28" s="43" t="s">
        <v>73</v>
      </c>
      <c r="D28" s="43" t="s">
        <v>74</v>
      </c>
      <c r="E28" s="43" t="s">
        <v>108</v>
      </c>
      <c r="F28" s="43" t="s">
        <v>107</v>
      </c>
      <c r="G28" s="134" t="s">
        <v>77</v>
      </c>
      <c r="H28" s="135"/>
      <c r="I28" s="10"/>
      <c r="J28" s="24"/>
      <c r="K28" s="25"/>
      <c r="L28" s="40"/>
      <c r="M28" s="31"/>
      <c r="N28" s="30"/>
      <c r="O28" s="30"/>
      <c r="P28" s="30"/>
      <c r="Q28" s="30"/>
      <c r="R28" s="30"/>
      <c r="S28" s="30"/>
      <c r="T28" s="85" t="e">
        <f t="shared" si="2"/>
        <v>#DIV/0!</v>
      </c>
    </row>
    <row r="29" spans="2:20" ht="14.25" customHeight="1" x14ac:dyDescent="0.25">
      <c r="B29" s="58" t="s">
        <v>78</v>
      </c>
      <c r="C29" s="117">
        <f>9+4+2+11</f>
        <v>26</v>
      </c>
      <c r="D29" s="22">
        <v>39</v>
      </c>
      <c r="E29" s="22">
        <f>11+4+3+13</f>
        <v>31</v>
      </c>
      <c r="F29" s="22">
        <f>80+17+20+5+1+25</f>
        <v>148</v>
      </c>
      <c r="G29" s="140"/>
      <c r="H29" s="141"/>
      <c r="I29" s="10"/>
      <c r="J29" s="24"/>
      <c r="K29" s="25"/>
      <c r="L29" s="40"/>
      <c r="M29" s="31"/>
      <c r="N29" s="30"/>
      <c r="O29" s="30"/>
      <c r="P29" s="30"/>
      <c r="Q29" s="30"/>
      <c r="R29" s="30"/>
      <c r="S29" s="30"/>
      <c r="T29" s="85" t="e">
        <f t="shared" si="2"/>
        <v>#DIV/0!</v>
      </c>
    </row>
    <row r="30" spans="2:20" x14ac:dyDescent="0.25">
      <c r="B30" s="58" t="s">
        <v>79</v>
      </c>
      <c r="C30" s="117">
        <v>7</v>
      </c>
      <c r="D30" s="22">
        <v>11</v>
      </c>
      <c r="E30" s="22">
        <v>9</v>
      </c>
      <c r="F30" s="22">
        <v>35</v>
      </c>
      <c r="G30" s="140"/>
      <c r="H30" s="141"/>
      <c r="I30" s="10"/>
      <c r="J30" s="24"/>
      <c r="K30" s="25"/>
      <c r="L30" s="40"/>
      <c r="M30" s="31"/>
      <c r="N30" s="30"/>
      <c r="O30" s="30"/>
      <c r="P30" s="30"/>
      <c r="Q30" s="30"/>
      <c r="R30" s="30"/>
      <c r="S30" s="30"/>
      <c r="T30" s="85" t="e">
        <f t="shared" si="2"/>
        <v>#DIV/0!</v>
      </c>
    </row>
    <row r="31" spans="2:20" x14ac:dyDescent="0.25">
      <c r="B31" s="58" t="s">
        <v>80</v>
      </c>
      <c r="C31" s="117">
        <v>4</v>
      </c>
      <c r="D31" s="22">
        <v>6</v>
      </c>
      <c r="E31" s="22">
        <v>6</v>
      </c>
      <c r="F31" s="22">
        <v>15</v>
      </c>
      <c r="G31" s="140"/>
      <c r="H31" s="141"/>
      <c r="I31" s="10"/>
      <c r="J31" s="24"/>
      <c r="K31" s="25"/>
      <c r="L31" s="40"/>
      <c r="M31" s="31"/>
      <c r="N31" s="30"/>
      <c r="O31" s="30"/>
      <c r="P31" s="30"/>
      <c r="Q31" s="30"/>
      <c r="R31" s="30"/>
      <c r="S31" s="30"/>
      <c r="T31" s="85" t="e">
        <f t="shared" si="2"/>
        <v>#DIV/0!</v>
      </c>
    </row>
    <row r="32" spans="2:20" x14ac:dyDescent="0.25">
      <c r="B32" s="58" t="s">
        <v>81</v>
      </c>
      <c r="C32" s="117">
        <v>7</v>
      </c>
      <c r="D32" s="22">
        <v>2</v>
      </c>
      <c r="E32" s="22">
        <v>2</v>
      </c>
      <c r="F32" s="22">
        <v>8</v>
      </c>
      <c r="G32" s="140"/>
      <c r="H32" s="141"/>
      <c r="I32" s="10"/>
      <c r="J32" s="24"/>
      <c r="K32" s="25"/>
      <c r="L32" s="25"/>
      <c r="M32" s="31"/>
      <c r="N32" s="30"/>
      <c r="O32" s="30"/>
      <c r="P32" s="30"/>
      <c r="Q32" s="30"/>
      <c r="R32" s="30"/>
      <c r="S32" s="30"/>
      <c r="T32" s="85" t="e">
        <f t="shared" si="2"/>
        <v>#DIV/0!</v>
      </c>
    </row>
    <row r="33" spans="2:20" x14ac:dyDescent="0.25">
      <c r="B33" s="58" t="s">
        <v>82</v>
      </c>
      <c r="C33" s="117">
        <v>1</v>
      </c>
      <c r="D33" s="22">
        <v>1</v>
      </c>
      <c r="E33" s="22">
        <v>1</v>
      </c>
      <c r="F33" s="22">
        <v>5</v>
      </c>
      <c r="G33" s="140"/>
      <c r="H33" s="141"/>
      <c r="I33" s="10"/>
      <c r="J33" s="24"/>
      <c r="K33" s="25"/>
      <c r="L33" s="25"/>
      <c r="M33" s="31"/>
      <c r="N33" s="30"/>
      <c r="O33" s="30"/>
      <c r="P33" s="30"/>
      <c r="Q33" s="30"/>
      <c r="R33" s="30"/>
      <c r="S33" s="30"/>
      <c r="T33" s="85" t="e">
        <f t="shared" si="2"/>
        <v>#DIV/0!</v>
      </c>
    </row>
    <row r="34" spans="2:20" ht="18.75" x14ac:dyDescent="0.25">
      <c r="B34" s="129" t="s">
        <v>83</v>
      </c>
      <c r="C34" s="130"/>
      <c r="D34" s="130"/>
      <c r="E34" s="130"/>
      <c r="F34" s="131"/>
      <c r="G34" s="138" t="s">
        <v>84</v>
      </c>
      <c r="H34" s="139"/>
      <c r="I34" s="10"/>
      <c r="J34" s="24"/>
      <c r="K34" s="25"/>
      <c r="L34" s="25"/>
      <c r="M34" s="31"/>
      <c r="N34" s="30"/>
      <c r="O34" s="30"/>
      <c r="P34" s="30"/>
      <c r="Q34" s="30"/>
      <c r="R34" s="30"/>
      <c r="S34" s="30"/>
      <c r="T34" s="85" t="e">
        <f t="shared" si="2"/>
        <v>#DIV/0!</v>
      </c>
    </row>
    <row r="35" spans="2:20" x14ac:dyDescent="0.25">
      <c r="B35" s="22"/>
      <c r="C35" s="22"/>
      <c r="D35" s="22"/>
      <c r="E35" s="22"/>
      <c r="F35" s="22"/>
      <c r="G35" s="26" t="s">
        <v>85</v>
      </c>
      <c r="H35" s="86">
        <v>25648.85</v>
      </c>
      <c r="I35" s="10"/>
      <c r="J35" s="24"/>
      <c r="K35" s="25"/>
      <c r="L35" s="25"/>
      <c r="M35" s="31"/>
      <c r="N35" s="30"/>
      <c r="O35" s="30"/>
      <c r="P35" s="30"/>
      <c r="Q35" s="30"/>
      <c r="R35" s="30"/>
      <c r="S35" s="30"/>
      <c r="T35" s="85" t="e">
        <f t="shared" si="2"/>
        <v>#DIV/0!</v>
      </c>
    </row>
    <row r="36" spans="2:20" x14ac:dyDescent="0.25">
      <c r="B36" s="22"/>
      <c r="C36" s="22"/>
      <c r="D36" s="22"/>
      <c r="E36" s="22"/>
      <c r="F36" s="22"/>
      <c r="G36" s="26" t="s">
        <v>86</v>
      </c>
      <c r="H36" s="86">
        <v>12660.33</v>
      </c>
      <c r="I36" s="10"/>
      <c r="J36" s="24"/>
      <c r="K36" s="25"/>
      <c r="L36" s="25"/>
      <c r="M36" s="31"/>
      <c r="N36" s="30"/>
      <c r="O36" s="30"/>
      <c r="P36" s="30"/>
      <c r="Q36" s="30"/>
      <c r="R36" s="30"/>
      <c r="S36" s="30"/>
      <c r="T36" s="85" t="e">
        <f t="shared" si="2"/>
        <v>#DIV/0!</v>
      </c>
    </row>
    <row r="37" spans="2:20" x14ac:dyDescent="0.25">
      <c r="B37" s="22"/>
      <c r="C37" s="22"/>
      <c r="D37" s="22"/>
      <c r="E37" s="22"/>
      <c r="F37" s="22"/>
      <c r="G37" s="26" t="s">
        <v>87</v>
      </c>
      <c r="H37" s="86">
        <v>-319.82</v>
      </c>
      <c r="I37" s="10"/>
      <c r="J37" s="24"/>
      <c r="K37" s="25"/>
      <c r="L37" s="25"/>
      <c r="M37" s="31"/>
      <c r="N37" s="30"/>
      <c r="O37" s="30"/>
      <c r="P37" s="30"/>
      <c r="Q37" s="30"/>
      <c r="R37" s="30"/>
      <c r="S37" s="30"/>
      <c r="T37" s="85" t="e">
        <f t="shared" si="2"/>
        <v>#DIV/0!</v>
      </c>
    </row>
    <row r="38" spans="2:20" x14ac:dyDescent="0.25">
      <c r="B38" s="22"/>
      <c r="C38" s="22"/>
      <c r="D38" s="22"/>
      <c r="E38" s="22"/>
      <c r="F38" s="22"/>
      <c r="G38" s="26" t="s">
        <v>88</v>
      </c>
      <c r="H38" s="86">
        <v>30810.85</v>
      </c>
      <c r="I38" s="10"/>
      <c r="J38" s="24"/>
      <c r="K38" s="25"/>
      <c r="L38" s="25"/>
      <c r="M38" s="31"/>
      <c r="N38" s="30"/>
      <c r="O38" s="30"/>
      <c r="P38" s="30"/>
      <c r="Q38" s="30"/>
      <c r="R38" s="30"/>
      <c r="S38" s="30"/>
      <c r="T38" s="85" t="e">
        <f t="shared" si="2"/>
        <v>#DIV/0!</v>
      </c>
    </row>
    <row r="39" spans="2:20" x14ac:dyDescent="0.25">
      <c r="B39" s="22"/>
      <c r="C39" s="22"/>
      <c r="D39" s="22"/>
      <c r="E39" s="22"/>
      <c r="F39" s="22"/>
      <c r="G39" s="26" t="s">
        <v>89</v>
      </c>
      <c r="H39" s="86">
        <v>-2578.58</v>
      </c>
      <c r="I39" s="10"/>
      <c r="J39" s="24"/>
      <c r="K39" s="25"/>
      <c r="L39" s="25"/>
      <c r="M39" s="31"/>
      <c r="N39" s="30"/>
      <c r="O39" s="30"/>
      <c r="P39" s="30"/>
      <c r="Q39" s="30"/>
      <c r="R39" s="30"/>
      <c r="S39" s="30"/>
      <c r="T39" s="85" t="e">
        <f t="shared" si="2"/>
        <v>#DIV/0!</v>
      </c>
    </row>
    <row r="40" spans="2:20" x14ac:dyDescent="0.25">
      <c r="B40" s="22"/>
      <c r="C40" s="22"/>
      <c r="D40" s="22"/>
      <c r="E40" s="22"/>
      <c r="F40" s="22"/>
      <c r="G40" s="26" t="s">
        <v>90</v>
      </c>
      <c r="H40" s="86">
        <f>SUM(H35:H39)</f>
        <v>66221.62999999999</v>
      </c>
      <c r="I40" s="10"/>
      <c r="J40" s="24"/>
      <c r="K40" s="25"/>
      <c r="L40" s="25"/>
      <c r="M40" s="31"/>
      <c r="N40" s="30"/>
      <c r="O40" s="30"/>
      <c r="P40" s="30"/>
      <c r="Q40" s="30"/>
      <c r="R40" s="30"/>
      <c r="S40" s="30"/>
      <c r="T40" s="85" t="e">
        <f t="shared" si="2"/>
        <v>#DIV/0!</v>
      </c>
    </row>
    <row r="41" spans="2:20" x14ac:dyDescent="0.25">
      <c r="B41" s="44"/>
      <c r="C41" s="22"/>
      <c r="D41" s="22"/>
      <c r="E41" s="82"/>
      <c r="F41" s="3"/>
      <c r="G41" s="3"/>
      <c r="H41" s="3"/>
      <c r="I41" s="10"/>
      <c r="J41" s="24"/>
      <c r="K41" s="25"/>
      <c r="L41" s="25"/>
      <c r="M41" s="31"/>
      <c r="N41" s="30"/>
      <c r="O41" s="30"/>
      <c r="P41" s="30"/>
      <c r="Q41" s="30"/>
      <c r="R41" s="30"/>
      <c r="S41" s="30"/>
      <c r="T41" s="85" t="e">
        <f t="shared" si="2"/>
        <v>#DIV/0!</v>
      </c>
    </row>
    <row r="42" spans="2:20" x14ac:dyDescent="0.25">
      <c r="B42" s="44"/>
      <c r="C42" s="22"/>
      <c r="D42" s="22"/>
      <c r="E42" s="22"/>
      <c r="F42" s="22"/>
      <c r="G42" s="26"/>
      <c r="H42" s="26"/>
      <c r="J42" s="24"/>
      <c r="K42" s="25"/>
      <c r="L42" s="25"/>
      <c r="M42" s="31"/>
      <c r="N42" s="30"/>
      <c r="O42" s="30"/>
      <c r="P42" s="30"/>
      <c r="Q42" s="30"/>
      <c r="R42" s="30"/>
      <c r="S42" s="30"/>
      <c r="T42" s="85" t="e">
        <f t="shared" si="2"/>
        <v>#DIV/0!</v>
      </c>
    </row>
    <row r="43" spans="2:20" x14ac:dyDescent="0.25">
      <c r="B43" s="58"/>
      <c r="C43" s="22"/>
      <c r="D43" s="22"/>
      <c r="E43" s="22"/>
      <c r="F43" s="22"/>
      <c r="G43" s="26"/>
      <c r="H43" s="26"/>
      <c r="I43" s="10"/>
      <c r="J43" s="24"/>
      <c r="K43" s="25"/>
      <c r="L43" s="25"/>
      <c r="M43" s="31"/>
      <c r="N43" s="30"/>
      <c r="O43" s="30"/>
      <c r="P43" s="30"/>
      <c r="Q43" s="30"/>
      <c r="R43" s="30"/>
      <c r="S43" s="30"/>
      <c r="T43" s="85" t="e">
        <f t="shared" si="2"/>
        <v>#DIV/0!</v>
      </c>
    </row>
    <row r="44" spans="2:20" ht="15.75" thickBot="1" x14ac:dyDescent="0.3">
      <c r="B44" s="58"/>
      <c r="C44" s="22"/>
      <c r="D44" s="22"/>
      <c r="E44" s="22"/>
      <c r="F44" s="22"/>
      <c r="G44" s="26"/>
      <c r="H44" s="26"/>
      <c r="I44" s="10"/>
      <c r="J44" s="24"/>
      <c r="K44" s="25"/>
      <c r="L44" s="25"/>
      <c r="M44" s="31"/>
      <c r="N44" s="30"/>
      <c r="O44" s="30"/>
      <c r="P44" s="30"/>
      <c r="Q44" s="30"/>
      <c r="R44" s="30"/>
      <c r="S44" s="30"/>
      <c r="T44" s="85" t="e">
        <f t="shared" si="2"/>
        <v>#DIV/0!</v>
      </c>
    </row>
    <row r="45" spans="2:20" ht="18.75" x14ac:dyDescent="0.25">
      <c r="B45" s="59" t="s">
        <v>91</v>
      </c>
      <c r="C45" s="60" t="s">
        <v>73</v>
      </c>
      <c r="D45" s="60" t="s">
        <v>74</v>
      </c>
      <c r="E45" s="60" t="s">
        <v>75</v>
      </c>
      <c r="F45" s="115" t="s">
        <v>76</v>
      </c>
      <c r="G45" s="134" t="s">
        <v>92</v>
      </c>
      <c r="H45" s="135"/>
      <c r="I45" s="10"/>
      <c r="J45" s="24"/>
      <c r="K45" s="25"/>
      <c r="L45" s="25"/>
      <c r="M45" s="31"/>
      <c r="N45" s="30"/>
      <c r="O45" s="39"/>
      <c r="P45" s="30"/>
      <c r="Q45" s="30"/>
      <c r="R45" s="30"/>
      <c r="S45" s="30"/>
      <c r="T45" s="85" t="e">
        <f t="shared" si="2"/>
        <v>#DIV/0!</v>
      </c>
    </row>
    <row r="46" spans="2:20" x14ac:dyDescent="0.25">
      <c r="B46" s="58" t="s">
        <v>93</v>
      </c>
      <c r="C46" s="22">
        <v>13</v>
      </c>
      <c r="D46" s="22">
        <v>17</v>
      </c>
      <c r="E46" s="22">
        <v>21</v>
      </c>
      <c r="F46" s="22">
        <v>23</v>
      </c>
      <c r="G46" s="44" t="s">
        <v>94</v>
      </c>
      <c r="H46" s="88">
        <v>1</v>
      </c>
      <c r="I46" s="10"/>
      <c r="J46" s="24"/>
      <c r="K46" s="25"/>
      <c r="L46" s="25"/>
      <c r="M46" s="31"/>
      <c r="N46" s="30"/>
      <c r="O46" s="30"/>
      <c r="P46" s="30"/>
      <c r="Q46" s="30"/>
      <c r="R46" s="30"/>
      <c r="S46" s="30"/>
      <c r="T46" s="85" t="e">
        <f t="shared" si="2"/>
        <v>#DIV/0!</v>
      </c>
    </row>
    <row r="47" spans="2:20" x14ac:dyDescent="0.25">
      <c r="B47" s="58" t="s">
        <v>95</v>
      </c>
      <c r="C47" s="22">
        <v>14</v>
      </c>
      <c r="D47" s="22">
        <v>15</v>
      </c>
      <c r="E47" s="22">
        <v>12</v>
      </c>
      <c r="F47" s="22">
        <v>20</v>
      </c>
      <c r="G47" s="44" t="s">
        <v>96</v>
      </c>
      <c r="H47" s="88">
        <v>17</v>
      </c>
      <c r="I47" s="10"/>
      <c r="J47" s="24"/>
      <c r="K47" s="25"/>
      <c r="L47" s="25"/>
      <c r="M47" s="31"/>
      <c r="N47" s="30"/>
      <c r="O47" s="30"/>
      <c r="P47" s="30"/>
      <c r="Q47" s="30"/>
      <c r="R47" s="30"/>
      <c r="S47" s="30"/>
      <c r="T47" s="85" t="e">
        <f t="shared" si="2"/>
        <v>#DIV/0!</v>
      </c>
    </row>
    <row r="48" spans="2:20" x14ac:dyDescent="0.25">
      <c r="B48" s="58"/>
      <c r="C48" s="22"/>
      <c r="D48" s="22"/>
      <c r="E48" s="22"/>
      <c r="F48" s="22"/>
      <c r="G48" s="44" t="s">
        <v>97</v>
      </c>
      <c r="H48" s="88">
        <v>0</v>
      </c>
      <c r="I48" s="10"/>
      <c r="J48" s="24"/>
      <c r="K48" s="25"/>
      <c r="L48" s="25"/>
      <c r="M48" s="31"/>
      <c r="N48" s="30"/>
      <c r="O48" s="39"/>
      <c r="P48" s="39"/>
      <c r="Q48" s="30"/>
      <c r="R48" s="30"/>
      <c r="S48" s="30"/>
      <c r="T48" s="85" t="e">
        <f t="shared" si="2"/>
        <v>#DIV/0!</v>
      </c>
    </row>
    <row r="49" spans="2:20" ht="15.75" thickBot="1" x14ac:dyDescent="0.3">
      <c r="B49" s="87" t="s">
        <v>98</v>
      </c>
      <c r="C49" s="136" t="s">
        <v>109</v>
      </c>
      <c r="D49" s="136"/>
      <c r="E49" s="136"/>
      <c r="F49" s="136"/>
      <c r="G49" s="136"/>
      <c r="H49" s="137"/>
      <c r="I49" s="10" t="str">
        <f>IF(H58=0,"",INT(H58))</f>
        <v/>
      </c>
      <c r="J49" s="24"/>
      <c r="K49" s="25"/>
      <c r="L49" s="25"/>
      <c r="M49" s="31"/>
      <c r="N49" s="30"/>
      <c r="O49" s="30"/>
      <c r="P49" s="30"/>
      <c r="Q49" s="30"/>
      <c r="R49" s="30"/>
      <c r="S49" s="30"/>
      <c r="T49" s="85" t="e">
        <f t="shared" si="2"/>
        <v>#DIV/0!</v>
      </c>
    </row>
    <row r="50" spans="2:20" ht="15.75" thickBot="1" x14ac:dyDescent="0.3">
      <c r="I50" s="10" t="str">
        <f>IF(H59=0,"",INT(H59))</f>
        <v/>
      </c>
      <c r="J50" s="24"/>
      <c r="K50" s="25"/>
      <c r="L50" s="25"/>
      <c r="M50" s="31"/>
      <c r="N50" s="30"/>
      <c r="O50" s="30"/>
      <c r="P50" s="30"/>
      <c r="Q50" s="30"/>
      <c r="R50" s="30"/>
      <c r="S50" s="30"/>
      <c r="T50" s="85" t="e">
        <f t="shared" si="2"/>
        <v>#DIV/0!</v>
      </c>
    </row>
    <row r="51" spans="2:20" ht="18.75" x14ac:dyDescent="0.25">
      <c r="B51" s="98" t="s">
        <v>99</v>
      </c>
      <c r="C51" s="103" t="s">
        <v>100</v>
      </c>
      <c r="D51" s="99" t="s">
        <v>101</v>
      </c>
      <c r="I51" s="10"/>
      <c r="J51" s="24"/>
      <c r="K51" s="25"/>
      <c r="L51" s="25"/>
      <c r="M51" s="31"/>
      <c r="N51" s="30"/>
      <c r="O51" s="30"/>
      <c r="P51" s="30"/>
      <c r="Q51" s="30"/>
      <c r="R51" s="30"/>
      <c r="S51" s="30"/>
      <c r="T51" s="85" t="e">
        <f t="shared" si="2"/>
        <v>#DIV/0!</v>
      </c>
    </row>
    <row r="52" spans="2:20" x14ac:dyDescent="0.25">
      <c r="B52" s="89" t="s">
        <v>102</v>
      </c>
      <c r="C52" s="90">
        <v>154914.76999999999</v>
      </c>
      <c r="D52" s="91">
        <v>164627.03</v>
      </c>
      <c r="I52" s="10"/>
      <c r="J52" s="24"/>
      <c r="K52" s="25"/>
      <c r="L52" s="25"/>
      <c r="M52" s="31"/>
      <c r="N52" s="30"/>
      <c r="O52" s="30"/>
      <c r="P52" s="30"/>
      <c r="Q52" s="30"/>
      <c r="R52" s="30"/>
      <c r="S52" s="30"/>
      <c r="T52" s="85" t="e">
        <f t="shared" si="2"/>
        <v>#DIV/0!</v>
      </c>
    </row>
    <row r="53" spans="2:20" x14ac:dyDescent="0.25">
      <c r="B53" s="58" t="s">
        <v>103</v>
      </c>
      <c r="C53" s="32">
        <v>24147.53</v>
      </c>
      <c r="D53" s="92">
        <v>19823.990000000002</v>
      </c>
      <c r="I53" s="10"/>
      <c r="J53" s="24"/>
      <c r="K53" s="25"/>
      <c r="L53" s="25"/>
      <c r="M53" s="31"/>
      <c r="N53" s="30"/>
      <c r="O53" s="30"/>
      <c r="P53" s="30"/>
      <c r="Q53" s="30"/>
      <c r="R53" s="30"/>
      <c r="S53" s="30"/>
      <c r="T53" s="85" t="e">
        <f t="shared" si="2"/>
        <v>#DIV/0!</v>
      </c>
    </row>
    <row r="54" spans="2:20" x14ac:dyDescent="0.25">
      <c r="B54" s="61" t="s">
        <v>64</v>
      </c>
      <c r="C54" s="38">
        <f>SUM(C52:C53)</f>
        <v>179062.3</v>
      </c>
      <c r="D54" s="93">
        <f>SUM(D52:D53)</f>
        <v>184451.02</v>
      </c>
      <c r="I54" s="10"/>
      <c r="J54" s="24"/>
      <c r="K54" s="25"/>
      <c r="L54" s="25"/>
      <c r="M54" s="31"/>
      <c r="N54" s="30"/>
      <c r="O54" s="30"/>
      <c r="P54" s="30"/>
      <c r="Q54" s="30"/>
      <c r="R54" s="30"/>
      <c r="S54" s="30"/>
      <c r="T54" s="85" t="e">
        <f t="shared" si="2"/>
        <v>#DIV/0!</v>
      </c>
    </row>
    <row r="55" spans="2:20" x14ac:dyDescent="0.25">
      <c r="B55" s="58" t="s">
        <v>65</v>
      </c>
      <c r="C55" s="32">
        <v>87011.09</v>
      </c>
      <c r="D55" s="92">
        <v>72715.850000000006</v>
      </c>
      <c r="I55" s="10"/>
      <c r="J55" s="24"/>
      <c r="K55" s="25"/>
      <c r="L55" s="25"/>
      <c r="M55" s="31"/>
      <c r="N55" s="30"/>
      <c r="O55" s="30"/>
      <c r="P55" s="30"/>
      <c r="Q55" s="30"/>
      <c r="R55" s="30"/>
      <c r="S55" s="30"/>
      <c r="T55" s="85" t="e">
        <f t="shared" si="2"/>
        <v>#DIV/0!</v>
      </c>
    </row>
    <row r="56" spans="2:20" x14ac:dyDescent="0.25">
      <c r="B56" s="61" t="s">
        <v>104</v>
      </c>
      <c r="C56" s="38">
        <f>C54-C55</f>
        <v>92051.209999999992</v>
      </c>
      <c r="D56" s="93">
        <f>D54-D55</f>
        <v>111735.16999999998</v>
      </c>
      <c r="I56" s="10"/>
      <c r="J56" s="24"/>
      <c r="K56" s="25"/>
      <c r="L56" s="25"/>
      <c r="M56" s="31"/>
      <c r="N56" s="30"/>
      <c r="O56" s="30"/>
      <c r="P56" s="30"/>
      <c r="Q56" s="30"/>
      <c r="R56" s="30"/>
      <c r="S56" s="30"/>
      <c r="T56" s="85" t="e">
        <f t="shared" si="2"/>
        <v>#DIV/0!</v>
      </c>
    </row>
    <row r="57" spans="2:20" x14ac:dyDescent="0.25">
      <c r="B57" s="58" t="s">
        <v>105</v>
      </c>
      <c r="C57" s="32">
        <v>8085.47</v>
      </c>
      <c r="D57" s="94">
        <v>2794.44</v>
      </c>
      <c r="I57" s="10"/>
      <c r="J57" s="24"/>
      <c r="K57" s="25"/>
      <c r="L57" s="25"/>
      <c r="M57" s="31"/>
      <c r="N57" s="30"/>
      <c r="O57" s="39"/>
      <c r="P57" s="39"/>
      <c r="Q57" s="30"/>
      <c r="R57" s="30"/>
      <c r="S57" s="30"/>
      <c r="T57" s="85" t="e">
        <f t="shared" si="2"/>
        <v>#DIV/0!</v>
      </c>
    </row>
    <row r="58" spans="2:20" ht="15.75" thickBot="1" x14ac:dyDescent="0.3">
      <c r="B58" s="95" t="s">
        <v>106</v>
      </c>
      <c r="C58" s="96">
        <f>C56-C57</f>
        <v>83965.739999999991</v>
      </c>
      <c r="D58" s="97">
        <f>D56-D57</f>
        <v>108940.72999999998</v>
      </c>
      <c r="I58" s="10"/>
      <c r="J58" s="24"/>
      <c r="K58" s="25"/>
      <c r="L58" s="25"/>
      <c r="M58" s="31"/>
      <c r="N58" s="30"/>
      <c r="O58" s="30"/>
      <c r="P58" s="30"/>
      <c r="Q58" s="30"/>
      <c r="R58" s="30"/>
      <c r="S58" s="30"/>
      <c r="T58" s="85" t="e">
        <f t="shared" si="2"/>
        <v>#DIV/0!</v>
      </c>
    </row>
    <row r="59" spans="2:20" x14ac:dyDescent="0.25">
      <c r="I59" s="10"/>
      <c r="J59" s="24"/>
      <c r="K59" s="25"/>
      <c r="L59" s="25"/>
      <c r="M59" s="31"/>
      <c r="N59" s="30"/>
      <c r="O59" s="30"/>
      <c r="P59" s="30"/>
      <c r="Q59" s="30"/>
      <c r="R59" s="30"/>
      <c r="S59" s="30"/>
      <c r="T59" s="85" t="e">
        <f t="shared" si="2"/>
        <v>#DIV/0!</v>
      </c>
    </row>
    <row r="60" spans="2:20" x14ac:dyDescent="0.25">
      <c r="I60" s="10"/>
      <c r="J60" s="24"/>
      <c r="K60" s="25"/>
      <c r="L60" s="25"/>
      <c r="M60" s="31"/>
      <c r="N60" s="30"/>
      <c r="O60" s="30"/>
      <c r="P60" s="30"/>
      <c r="Q60" s="30"/>
      <c r="R60" s="30"/>
      <c r="S60" s="30"/>
      <c r="T60" s="85" t="e">
        <f t="shared" si="2"/>
        <v>#DIV/0!</v>
      </c>
    </row>
    <row r="61" spans="2:20" x14ac:dyDescent="0.25">
      <c r="I61" s="10"/>
      <c r="J61" s="24"/>
      <c r="K61" s="25"/>
      <c r="L61" s="25"/>
      <c r="M61" s="31"/>
      <c r="N61" s="30"/>
      <c r="O61" s="30"/>
      <c r="P61" s="30"/>
      <c r="Q61" s="30"/>
      <c r="R61" s="30"/>
      <c r="S61" s="30"/>
      <c r="T61" s="85" t="e">
        <f t="shared" si="2"/>
        <v>#DIV/0!</v>
      </c>
    </row>
    <row r="62" spans="2:20" x14ac:dyDescent="0.25">
      <c r="I62" s="10"/>
      <c r="J62" s="24"/>
      <c r="K62" s="25"/>
      <c r="L62" s="25"/>
      <c r="M62" s="31"/>
      <c r="N62" s="30"/>
      <c r="O62" s="30"/>
      <c r="P62" s="30"/>
      <c r="Q62" s="30"/>
      <c r="R62" s="30"/>
      <c r="S62" s="30"/>
      <c r="T62" s="85" t="e">
        <f t="shared" si="2"/>
        <v>#DIV/0!</v>
      </c>
    </row>
    <row r="63" spans="2:20" x14ac:dyDescent="0.25">
      <c r="I63" s="10"/>
      <c r="J63" s="24"/>
      <c r="K63" s="25"/>
      <c r="L63" s="25"/>
      <c r="M63" s="31"/>
      <c r="N63" s="30"/>
      <c r="O63" s="30"/>
      <c r="P63" s="30"/>
      <c r="Q63" s="30"/>
      <c r="R63" s="30"/>
      <c r="S63" s="30"/>
      <c r="T63" s="85" t="e">
        <f t="shared" si="2"/>
        <v>#DIV/0!</v>
      </c>
    </row>
    <row r="64" spans="2:20" x14ac:dyDescent="0.25">
      <c r="I64" s="10"/>
      <c r="J64" s="24"/>
      <c r="K64" s="25"/>
      <c r="L64" s="25"/>
      <c r="M64" s="31"/>
      <c r="N64" s="30"/>
      <c r="O64" s="30"/>
      <c r="P64" s="30"/>
      <c r="Q64" s="30"/>
      <c r="R64" s="30"/>
      <c r="S64" s="30"/>
      <c r="T64" s="85" t="e">
        <f t="shared" si="2"/>
        <v>#DIV/0!</v>
      </c>
    </row>
    <row r="65" spans="9:20" x14ac:dyDescent="0.25">
      <c r="I65" s="10"/>
      <c r="J65" s="24"/>
      <c r="K65" s="25"/>
      <c r="L65" s="25"/>
      <c r="M65" s="31"/>
      <c r="N65" s="30"/>
      <c r="O65" s="30"/>
      <c r="P65" s="30"/>
      <c r="Q65" s="30"/>
      <c r="R65" s="30"/>
      <c r="S65" s="30"/>
      <c r="T65" s="85" t="e">
        <f t="shared" si="2"/>
        <v>#DIV/0!</v>
      </c>
    </row>
    <row r="66" spans="9:20" x14ac:dyDescent="0.25">
      <c r="I66" s="10"/>
      <c r="J66" s="24"/>
      <c r="K66" s="25"/>
      <c r="L66" s="25"/>
      <c r="M66" s="31"/>
      <c r="N66" s="30"/>
      <c r="O66" s="30"/>
      <c r="P66" s="30"/>
      <c r="Q66" s="30"/>
      <c r="R66" s="30"/>
      <c r="S66" s="30"/>
      <c r="T66" s="85" t="e">
        <f t="shared" si="2"/>
        <v>#DIV/0!</v>
      </c>
    </row>
    <row r="67" spans="9:20" x14ac:dyDescent="0.25">
      <c r="I67" s="10" t="str">
        <f t="shared" ref="I67:I110" si="4">IF(H61=0,"",INT(H61))</f>
        <v/>
      </c>
      <c r="J67" s="24"/>
      <c r="K67" s="25"/>
      <c r="L67" s="25"/>
      <c r="M67" s="31"/>
      <c r="N67" s="30"/>
      <c r="O67" s="39"/>
      <c r="P67" s="39"/>
      <c r="Q67" s="30"/>
      <c r="R67" s="30"/>
      <c r="S67" s="30"/>
      <c r="T67" s="85" t="e">
        <f t="shared" ref="T67:T106" si="5">(S67-R67)/S67</f>
        <v>#DIV/0!</v>
      </c>
    </row>
    <row r="68" spans="9:20" x14ac:dyDescent="0.25">
      <c r="I68" s="10" t="str">
        <f t="shared" si="4"/>
        <v/>
      </c>
      <c r="J68" s="24"/>
      <c r="K68" s="25"/>
      <c r="L68" s="25"/>
      <c r="M68" s="31"/>
      <c r="N68" s="31"/>
      <c r="O68" s="30"/>
      <c r="P68" s="30"/>
      <c r="Q68" s="30"/>
      <c r="R68" s="30"/>
      <c r="S68" s="30"/>
      <c r="T68" s="85" t="e">
        <f t="shared" si="5"/>
        <v>#DIV/0!</v>
      </c>
    </row>
    <row r="69" spans="9:20" x14ac:dyDescent="0.25">
      <c r="I69" s="10" t="str">
        <f t="shared" si="4"/>
        <v/>
      </c>
      <c r="J69" s="24"/>
      <c r="K69" s="25"/>
      <c r="L69" s="25"/>
      <c r="M69" s="31"/>
      <c r="N69" s="30"/>
      <c r="O69" s="30"/>
      <c r="P69" s="30"/>
      <c r="Q69" s="30"/>
      <c r="R69" s="30"/>
      <c r="S69" s="30"/>
      <c r="T69" s="85" t="e">
        <f t="shared" si="5"/>
        <v>#DIV/0!</v>
      </c>
    </row>
    <row r="70" spans="9:20" x14ac:dyDescent="0.25">
      <c r="I70" s="10" t="str">
        <f t="shared" si="4"/>
        <v/>
      </c>
      <c r="J70" s="24"/>
      <c r="K70" s="25"/>
      <c r="L70" s="25"/>
      <c r="M70" s="31"/>
      <c r="N70" s="30"/>
      <c r="O70" s="30"/>
      <c r="P70" s="30"/>
      <c r="Q70" s="30"/>
      <c r="R70" s="30"/>
      <c r="S70" s="30"/>
      <c r="T70" s="85" t="e">
        <f t="shared" si="5"/>
        <v>#DIV/0!</v>
      </c>
    </row>
    <row r="71" spans="9:20" x14ac:dyDescent="0.25">
      <c r="I71" s="10" t="str">
        <f t="shared" si="4"/>
        <v/>
      </c>
      <c r="J71" s="24"/>
      <c r="K71" s="25"/>
      <c r="L71" s="25"/>
      <c r="M71" s="31"/>
      <c r="N71" s="30"/>
      <c r="O71" s="30"/>
      <c r="P71" s="30"/>
      <c r="Q71" s="30"/>
      <c r="R71" s="30"/>
      <c r="S71" s="30"/>
      <c r="T71" s="85" t="e">
        <f t="shared" si="5"/>
        <v>#DIV/0!</v>
      </c>
    </row>
    <row r="72" spans="9:20" x14ac:dyDescent="0.25">
      <c r="I72" s="10" t="str">
        <f t="shared" si="4"/>
        <v/>
      </c>
      <c r="J72" s="24"/>
      <c r="K72" s="25"/>
      <c r="L72" s="25"/>
      <c r="M72" s="31"/>
      <c r="N72" s="30"/>
      <c r="O72" s="30"/>
      <c r="P72" s="30"/>
      <c r="Q72" s="30"/>
      <c r="R72" s="30"/>
      <c r="S72" s="30"/>
      <c r="T72" s="85" t="e">
        <f t="shared" si="5"/>
        <v>#DIV/0!</v>
      </c>
    </row>
    <row r="73" spans="9:20" x14ac:dyDescent="0.25">
      <c r="I73" s="10" t="str">
        <f t="shared" si="4"/>
        <v/>
      </c>
      <c r="J73" s="24"/>
      <c r="K73" s="25"/>
      <c r="L73" s="25"/>
      <c r="M73" s="31"/>
      <c r="N73" s="30"/>
      <c r="O73" s="30"/>
      <c r="P73" s="30"/>
      <c r="Q73" s="30"/>
      <c r="R73" s="30"/>
      <c r="S73" s="30"/>
      <c r="T73" s="85" t="e">
        <f t="shared" si="5"/>
        <v>#DIV/0!</v>
      </c>
    </row>
    <row r="74" spans="9:20" x14ac:dyDescent="0.25">
      <c r="I74" s="10" t="str">
        <f t="shared" si="4"/>
        <v/>
      </c>
      <c r="J74" s="24"/>
      <c r="K74" s="25"/>
      <c r="L74" s="25"/>
      <c r="M74" s="31"/>
      <c r="N74" s="30"/>
      <c r="O74" s="30"/>
      <c r="P74" s="30"/>
      <c r="Q74" s="30"/>
      <c r="R74" s="30"/>
      <c r="S74" s="30"/>
      <c r="T74" s="85" t="e">
        <f t="shared" si="5"/>
        <v>#DIV/0!</v>
      </c>
    </row>
    <row r="75" spans="9:20" x14ac:dyDescent="0.25">
      <c r="I75" s="10" t="str">
        <f t="shared" si="4"/>
        <v/>
      </c>
      <c r="J75" s="24"/>
      <c r="K75" s="25"/>
      <c r="L75" s="25"/>
      <c r="M75" s="31"/>
      <c r="N75" s="30"/>
      <c r="O75" s="30"/>
      <c r="P75" s="30"/>
      <c r="Q75" s="30"/>
      <c r="R75" s="30"/>
      <c r="S75" s="30"/>
      <c r="T75" s="85" t="e">
        <f t="shared" si="5"/>
        <v>#DIV/0!</v>
      </c>
    </row>
    <row r="76" spans="9:20" x14ac:dyDescent="0.25">
      <c r="I76" s="10" t="str">
        <f t="shared" si="4"/>
        <v/>
      </c>
      <c r="J76" s="24"/>
      <c r="K76" s="25"/>
      <c r="L76" s="25"/>
      <c r="M76" s="31"/>
      <c r="N76" s="30"/>
      <c r="O76" s="30"/>
      <c r="P76" s="30"/>
      <c r="Q76" s="30"/>
      <c r="R76" s="30"/>
      <c r="S76" s="30"/>
      <c r="T76" s="85" t="e">
        <f t="shared" si="5"/>
        <v>#DIV/0!</v>
      </c>
    </row>
    <row r="77" spans="9:20" x14ac:dyDescent="0.25">
      <c r="I77" s="10" t="str">
        <f t="shared" si="4"/>
        <v/>
      </c>
      <c r="J77" s="24"/>
      <c r="K77" s="25"/>
      <c r="L77" s="25"/>
      <c r="M77" s="31"/>
      <c r="N77" s="30"/>
      <c r="O77" s="30"/>
      <c r="P77" s="30"/>
      <c r="Q77" s="30"/>
      <c r="R77" s="30"/>
      <c r="S77" s="30"/>
      <c r="T77" s="85" t="e">
        <f t="shared" si="5"/>
        <v>#DIV/0!</v>
      </c>
    </row>
    <row r="78" spans="9:20" x14ac:dyDescent="0.25">
      <c r="I78" s="10" t="str">
        <f t="shared" si="4"/>
        <v/>
      </c>
      <c r="J78" s="24"/>
      <c r="K78" s="25"/>
      <c r="L78" s="25"/>
      <c r="M78" s="25"/>
      <c r="N78" s="29"/>
      <c r="O78" s="29"/>
      <c r="P78" s="29"/>
      <c r="Q78" s="29"/>
      <c r="R78" s="29"/>
      <c r="S78" s="29"/>
      <c r="T78" s="85" t="e">
        <f t="shared" si="5"/>
        <v>#DIV/0!</v>
      </c>
    </row>
    <row r="79" spans="9:20" x14ac:dyDescent="0.25">
      <c r="I79" s="10" t="str">
        <f t="shared" si="4"/>
        <v/>
      </c>
      <c r="J79" s="24"/>
      <c r="K79" s="25"/>
      <c r="L79" s="25"/>
      <c r="M79" s="25"/>
      <c r="N79" s="29"/>
      <c r="O79" s="29"/>
      <c r="P79" s="29"/>
      <c r="Q79" s="29"/>
      <c r="R79" s="29"/>
      <c r="S79" s="29"/>
      <c r="T79" s="85" t="e">
        <f t="shared" si="5"/>
        <v>#DIV/0!</v>
      </c>
    </row>
    <row r="80" spans="9:20" x14ac:dyDescent="0.25">
      <c r="I80" s="10" t="str">
        <f t="shared" si="4"/>
        <v/>
      </c>
      <c r="J80" s="24"/>
      <c r="K80" s="25"/>
      <c r="L80" s="25"/>
      <c r="M80" s="25"/>
      <c r="N80" s="29"/>
      <c r="O80" s="29"/>
      <c r="P80" s="29"/>
      <c r="Q80" s="29"/>
      <c r="R80" s="29"/>
      <c r="S80" s="29"/>
      <c r="T80" s="85" t="e">
        <f t="shared" si="5"/>
        <v>#DIV/0!</v>
      </c>
    </row>
    <row r="81" spans="9:20" x14ac:dyDescent="0.25">
      <c r="I81" s="10" t="str">
        <f t="shared" si="4"/>
        <v/>
      </c>
      <c r="J81" s="24"/>
      <c r="K81" s="25"/>
      <c r="L81" s="25"/>
      <c r="M81" s="25"/>
      <c r="N81" s="29"/>
      <c r="O81" s="29"/>
      <c r="P81" s="29"/>
      <c r="Q81" s="29"/>
      <c r="R81" s="29"/>
      <c r="S81" s="29"/>
      <c r="T81" s="85" t="e">
        <f t="shared" si="5"/>
        <v>#DIV/0!</v>
      </c>
    </row>
    <row r="82" spans="9:20" x14ac:dyDescent="0.25">
      <c r="I82" s="10" t="str">
        <f t="shared" si="4"/>
        <v/>
      </c>
      <c r="J82" s="24"/>
      <c r="K82" s="25"/>
      <c r="L82" s="25"/>
      <c r="M82" s="25"/>
      <c r="N82" s="29"/>
      <c r="O82" s="29"/>
      <c r="P82" s="29"/>
      <c r="Q82" s="29"/>
      <c r="R82" s="29"/>
      <c r="S82" s="29"/>
      <c r="T82" s="85" t="e">
        <f t="shared" si="5"/>
        <v>#DIV/0!</v>
      </c>
    </row>
    <row r="83" spans="9:20" x14ac:dyDescent="0.25">
      <c r="I83" s="10" t="str">
        <f t="shared" si="4"/>
        <v/>
      </c>
      <c r="J83" s="24"/>
      <c r="K83" s="25"/>
      <c r="L83" s="25"/>
      <c r="M83" s="25"/>
      <c r="N83" s="29"/>
      <c r="O83" s="29"/>
      <c r="P83" s="29"/>
      <c r="Q83" s="29"/>
      <c r="R83" s="29"/>
      <c r="S83" s="29"/>
      <c r="T83" s="85" t="e">
        <f t="shared" si="5"/>
        <v>#DIV/0!</v>
      </c>
    </row>
    <row r="84" spans="9:20" x14ac:dyDescent="0.25">
      <c r="I84" s="10" t="str">
        <f t="shared" si="4"/>
        <v/>
      </c>
      <c r="J84" s="24"/>
      <c r="K84" s="25"/>
      <c r="L84" s="25"/>
      <c r="M84" s="25"/>
      <c r="N84" s="29"/>
      <c r="O84" s="29"/>
      <c r="P84" s="29"/>
      <c r="Q84" s="29"/>
      <c r="R84" s="29"/>
      <c r="S84" s="29"/>
      <c r="T84" s="85" t="e">
        <f t="shared" si="5"/>
        <v>#DIV/0!</v>
      </c>
    </row>
    <row r="85" spans="9:20" x14ac:dyDescent="0.25">
      <c r="I85" s="10" t="str">
        <f t="shared" si="4"/>
        <v/>
      </c>
      <c r="J85" s="24"/>
      <c r="K85" s="25"/>
      <c r="L85" s="25"/>
      <c r="M85" s="25"/>
      <c r="N85" s="29"/>
      <c r="O85" s="29"/>
      <c r="P85" s="29"/>
      <c r="Q85" s="29"/>
      <c r="R85" s="29"/>
      <c r="S85" s="29"/>
      <c r="T85" s="85" t="e">
        <f t="shared" si="5"/>
        <v>#DIV/0!</v>
      </c>
    </row>
    <row r="86" spans="9:20" x14ac:dyDescent="0.25">
      <c r="I86" s="10" t="str">
        <f t="shared" si="4"/>
        <v/>
      </c>
      <c r="J86" s="24"/>
      <c r="K86" s="25"/>
      <c r="L86" s="25"/>
      <c r="M86" s="25"/>
      <c r="N86" s="29"/>
      <c r="O86" s="29"/>
      <c r="P86" s="29"/>
      <c r="Q86" s="29"/>
      <c r="R86" s="29"/>
      <c r="S86" s="29"/>
      <c r="T86" s="85" t="e">
        <f t="shared" si="5"/>
        <v>#DIV/0!</v>
      </c>
    </row>
    <row r="87" spans="9:20" x14ac:dyDescent="0.25">
      <c r="I87" s="10" t="str">
        <f t="shared" si="4"/>
        <v/>
      </c>
      <c r="J87" s="24"/>
      <c r="K87" s="25"/>
      <c r="L87" s="25"/>
      <c r="M87" s="25"/>
      <c r="N87" s="29"/>
      <c r="O87" s="29"/>
      <c r="P87" s="29"/>
      <c r="Q87" s="29"/>
      <c r="R87" s="29"/>
      <c r="S87" s="29"/>
      <c r="T87" s="85" t="e">
        <f t="shared" si="5"/>
        <v>#DIV/0!</v>
      </c>
    </row>
    <row r="88" spans="9:20" x14ac:dyDescent="0.25">
      <c r="I88" s="10" t="str">
        <f t="shared" si="4"/>
        <v/>
      </c>
      <c r="J88" s="24"/>
      <c r="K88" s="25"/>
      <c r="L88" s="25"/>
      <c r="M88" s="25"/>
      <c r="N88" s="29"/>
      <c r="O88" s="29"/>
      <c r="P88" s="29"/>
      <c r="Q88" s="29"/>
      <c r="R88" s="29"/>
      <c r="S88" s="29"/>
      <c r="T88" s="85" t="e">
        <f t="shared" si="5"/>
        <v>#DIV/0!</v>
      </c>
    </row>
    <row r="89" spans="9:20" x14ac:dyDescent="0.25">
      <c r="I89" s="10" t="str">
        <f t="shared" si="4"/>
        <v/>
      </c>
      <c r="J89" s="24"/>
      <c r="K89" s="25"/>
      <c r="L89" s="25"/>
      <c r="M89" s="25"/>
      <c r="N89" s="29"/>
      <c r="O89" s="29"/>
      <c r="P89" s="29"/>
      <c r="Q89" s="29"/>
      <c r="R89" s="29"/>
      <c r="S89" s="29"/>
      <c r="T89" s="85" t="e">
        <f t="shared" si="5"/>
        <v>#DIV/0!</v>
      </c>
    </row>
    <row r="90" spans="9:20" x14ac:dyDescent="0.25">
      <c r="I90" s="10" t="str">
        <f t="shared" si="4"/>
        <v/>
      </c>
      <c r="J90" s="24"/>
      <c r="K90" s="25"/>
      <c r="L90" s="25"/>
      <c r="M90" s="25"/>
      <c r="N90" s="29"/>
      <c r="O90" s="29"/>
      <c r="P90" s="29"/>
      <c r="Q90" s="29"/>
      <c r="R90" s="29"/>
      <c r="S90" s="29"/>
      <c r="T90" s="85" t="e">
        <f t="shared" si="5"/>
        <v>#DIV/0!</v>
      </c>
    </row>
    <row r="91" spans="9:20" x14ac:dyDescent="0.25">
      <c r="I91" s="10" t="str">
        <f t="shared" si="4"/>
        <v/>
      </c>
      <c r="J91" s="24"/>
      <c r="K91" s="25"/>
      <c r="L91" s="25"/>
      <c r="M91" s="25"/>
      <c r="N91" s="29"/>
      <c r="O91" s="29"/>
      <c r="P91" s="29"/>
      <c r="Q91" s="29"/>
      <c r="R91" s="29"/>
      <c r="S91" s="29"/>
      <c r="T91" s="85" t="e">
        <f t="shared" si="5"/>
        <v>#DIV/0!</v>
      </c>
    </row>
    <row r="92" spans="9:20" x14ac:dyDescent="0.25">
      <c r="I92" s="10" t="str">
        <f t="shared" si="4"/>
        <v/>
      </c>
      <c r="J92" s="24"/>
      <c r="K92" s="25"/>
      <c r="L92" s="25"/>
      <c r="M92" s="25"/>
      <c r="N92" s="29"/>
      <c r="O92" s="29"/>
      <c r="P92" s="29"/>
      <c r="Q92" s="29"/>
      <c r="R92" s="29"/>
      <c r="S92" s="29"/>
      <c r="T92" s="85" t="e">
        <f t="shared" si="5"/>
        <v>#DIV/0!</v>
      </c>
    </row>
    <row r="93" spans="9:20" x14ac:dyDescent="0.25">
      <c r="I93" s="10" t="str">
        <f t="shared" si="4"/>
        <v/>
      </c>
      <c r="J93" s="24"/>
      <c r="K93" s="25"/>
      <c r="L93" s="25"/>
      <c r="M93" s="25"/>
      <c r="N93" s="29"/>
      <c r="O93" s="29"/>
      <c r="P93" s="29"/>
      <c r="Q93" s="29"/>
      <c r="R93" s="29"/>
      <c r="S93" s="29"/>
      <c r="T93" s="85" t="e">
        <f t="shared" si="5"/>
        <v>#DIV/0!</v>
      </c>
    </row>
    <row r="94" spans="9:20" x14ac:dyDescent="0.25">
      <c r="I94" s="10" t="str">
        <f t="shared" si="4"/>
        <v/>
      </c>
      <c r="J94" s="24"/>
      <c r="K94" s="25"/>
      <c r="L94" s="25"/>
      <c r="M94" s="25"/>
      <c r="N94" s="29"/>
      <c r="O94" s="29"/>
      <c r="P94" s="29"/>
      <c r="Q94" s="29"/>
      <c r="R94" s="29"/>
      <c r="S94" s="29"/>
      <c r="T94" s="85" t="e">
        <f t="shared" si="5"/>
        <v>#DIV/0!</v>
      </c>
    </row>
    <row r="95" spans="9:20" x14ac:dyDescent="0.25">
      <c r="I95" s="10" t="str">
        <f t="shared" si="4"/>
        <v/>
      </c>
      <c r="J95" s="24"/>
      <c r="K95" s="25"/>
      <c r="L95" s="25"/>
      <c r="M95" s="25"/>
      <c r="N95" s="29"/>
      <c r="O95" s="29"/>
      <c r="P95" s="29"/>
      <c r="Q95" s="29"/>
      <c r="R95" s="29"/>
      <c r="S95" s="29"/>
      <c r="T95" s="85" t="e">
        <f t="shared" si="5"/>
        <v>#DIV/0!</v>
      </c>
    </row>
    <row r="96" spans="9:20" x14ac:dyDescent="0.25">
      <c r="I96" s="10" t="str">
        <f t="shared" si="4"/>
        <v/>
      </c>
      <c r="J96" s="24"/>
      <c r="K96" s="25"/>
      <c r="L96" s="25"/>
      <c r="M96" s="25"/>
      <c r="N96" s="29"/>
      <c r="O96" s="29"/>
      <c r="P96" s="29"/>
      <c r="Q96" s="29"/>
      <c r="R96" s="29"/>
      <c r="S96" s="29"/>
      <c r="T96" s="85" t="e">
        <f t="shared" si="5"/>
        <v>#DIV/0!</v>
      </c>
    </row>
    <row r="97" spans="9:20" x14ac:dyDescent="0.25">
      <c r="I97" s="10" t="str">
        <f t="shared" si="4"/>
        <v/>
      </c>
      <c r="J97" s="24"/>
      <c r="K97" s="25"/>
      <c r="L97" s="25"/>
      <c r="M97" s="25"/>
      <c r="N97" s="29"/>
      <c r="O97" s="29"/>
      <c r="P97" s="29"/>
      <c r="Q97" s="29"/>
      <c r="R97" s="29"/>
      <c r="S97" s="29"/>
      <c r="T97" s="85" t="e">
        <f t="shared" si="5"/>
        <v>#DIV/0!</v>
      </c>
    </row>
    <row r="98" spans="9:20" x14ac:dyDescent="0.25">
      <c r="I98" s="10" t="str">
        <f t="shared" si="4"/>
        <v/>
      </c>
      <c r="J98" s="24"/>
      <c r="K98" s="25"/>
      <c r="L98" s="25"/>
      <c r="M98" s="25"/>
      <c r="N98" s="29"/>
      <c r="O98" s="29"/>
      <c r="P98" s="29"/>
      <c r="Q98" s="29"/>
      <c r="R98" s="29"/>
      <c r="S98" s="29"/>
      <c r="T98" s="85" t="e">
        <f t="shared" si="5"/>
        <v>#DIV/0!</v>
      </c>
    </row>
    <row r="99" spans="9:20" x14ac:dyDescent="0.25">
      <c r="I99" s="10" t="str">
        <f t="shared" si="4"/>
        <v/>
      </c>
      <c r="J99" s="24"/>
      <c r="K99" s="25"/>
      <c r="L99" s="25"/>
      <c r="M99" s="25"/>
      <c r="N99" s="29"/>
      <c r="O99" s="29"/>
      <c r="P99" s="29"/>
      <c r="Q99" s="29"/>
      <c r="R99" s="29"/>
      <c r="S99" s="29"/>
      <c r="T99" s="85" t="e">
        <f t="shared" si="5"/>
        <v>#DIV/0!</v>
      </c>
    </row>
    <row r="100" spans="9:20" x14ac:dyDescent="0.25">
      <c r="I100" s="10" t="str">
        <f t="shared" si="4"/>
        <v/>
      </c>
      <c r="J100" s="24"/>
      <c r="K100" s="25"/>
      <c r="L100" s="25"/>
      <c r="M100" s="25"/>
      <c r="N100" s="29"/>
      <c r="O100" s="29"/>
      <c r="P100" s="29"/>
      <c r="Q100" s="29"/>
      <c r="R100" s="29"/>
      <c r="S100" s="29"/>
      <c r="T100" s="85" t="e">
        <f t="shared" si="5"/>
        <v>#DIV/0!</v>
      </c>
    </row>
    <row r="101" spans="9:20" x14ac:dyDescent="0.25">
      <c r="I101" s="10" t="str">
        <f t="shared" si="4"/>
        <v/>
      </c>
      <c r="J101" s="24"/>
      <c r="K101" s="25"/>
      <c r="L101" s="25"/>
      <c r="M101" s="25"/>
      <c r="N101" s="34"/>
      <c r="O101" s="35"/>
      <c r="P101" s="35"/>
      <c r="Q101" s="29"/>
      <c r="R101" s="29"/>
      <c r="S101" s="29"/>
      <c r="T101" s="85" t="e">
        <f t="shared" si="5"/>
        <v>#DIV/0!</v>
      </c>
    </row>
    <row r="102" spans="9:20" x14ac:dyDescent="0.25">
      <c r="I102" s="10" t="str">
        <f t="shared" si="4"/>
        <v/>
      </c>
      <c r="J102" s="24"/>
      <c r="K102" s="25"/>
      <c r="L102" s="25"/>
      <c r="M102" s="25"/>
      <c r="N102" s="34"/>
      <c r="O102" s="29"/>
      <c r="P102" s="29"/>
      <c r="Q102" s="29"/>
      <c r="R102" s="29"/>
      <c r="S102" s="29"/>
      <c r="T102" s="85" t="e">
        <f t="shared" si="5"/>
        <v>#DIV/0!</v>
      </c>
    </row>
    <row r="103" spans="9:20" x14ac:dyDescent="0.25">
      <c r="I103" s="10" t="str">
        <f t="shared" si="4"/>
        <v/>
      </c>
      <c r="J103" s="24"/>
      <c r="K103" s="25"/>
      <c r="L103" s="25"/>
      <c r="M103" s="25"/>
      <c r="N103" s="29"/>
      <c r="O103" s="29"/>
      <c r="P103" s="29"/>
      <c r="Q103" s="29"/>
      <c r="R103" s="29"/>
      <c r="S103" s="29"/>
      <c r="T103" s="85" t="e">
        <f t="shared" si="5"/>
        <v>#DIV/0!</v>
      </c>
    </row>
    <row r="104" spans="9:20" x14ac:dyDescent="0.25">
      <c r="I104" s="10" t="str">
        <f t="shared" si="4"/>
        <v/>
      </c>
      <c r="J104" s="24"/>
      <c r="K104" s="25"/>
      <c r="L104" s="25"/>
      <c r="M104" s="25"/>
      <c r="N104" s="29"/>
      <c r="O104" s="29"/>
      <c r="P104" s="29"/>
      <c r="Q104" s="29"/>
      <c r="R104" s="29"/>
      <c r="S104" s="29"/>
      <c r="T104" s="85" t="e">
        <f t="shared" si="5"/>
        <v>#DIV/0!</v>
      </c>
    </row>
    <row r="105" spans="9:20" x14ac:dyDescent="0.25">
      <c r="I105" s="10" t="str">
        <f t="shared" si="4"/>
        <v/>
      </c>
      <c r="J105" s="24"/>
      <c r="K105" s="25"/>
      <c r="L105" s="25"/>
      <c r="M105" s="25"/>
      <c r="N105" s="29"/>
      <c r="O105" s="29"/>
      <c r="P105" s="29"/>
      <c r="Q105" s="29"/>
      <c r="R105" s="29"/>
      <c r="S105" s="29"/>
      <c r="T105" s="85" t="e">
        <f t="shared" si="5"/>
        <v>#DIV/0!</v>
      </c>
    </row>
    <row r="106" spans="9:20" x14ac:dyDescent="0.25">
      <c r="I106" s="10" t="str">
        <f t="shared" si="4"/>
        <v/>
      </c>
      <c r="J106" s="24"/>
      <c r="K106" s="25"/>
      <c r="L106" s="25"/>
      <c r="M106" s="25"/>
      <c r="N106" s="29"/>
      <c r="O106" s="29"/>
      <c r="P106" s="29"/>
      <c r="Q106" s="29"/>
      <c r="R106" s="29"/>
      <c r="S106" s="29"/>
      <c r="T106" s="85" t="e">
        <f t="shared" si="5"/>
        <v>#DIV/0!</v>
      </c>
    </row>
    <row r="107" spans="9:20" x14ac:dyDescent="0.25">
      <c r="I107" s="10" t="str">
        <f t="shared" si="4"/>
        <v/>
      </c>
      <c r="J107" s="24"/>
      <c r="K107" s="25"/>
      <c r="L107" s="25"/>
      <c r="M107" s="25"/>
    </row>
    <row r="108" spans="9:20" x14ac:dyDescent="0.25">
      <c r="I108" s="10" t="str">
        <f t="shared" si="4"/>
        <v/>
      </c>
      <c r="J108" s="24"/>
      <c r="K108" s="25"/>
      <c r="L108" s="25"/>
      <c r="M108" s="25"/>
    </row>
    <row r="109" spans="9:20" x14ac:dyDescent="0.25">
      <c r="I109" s="10" t="str">
        <f t="shared" si="4"/>
        <v/>
      </c>
      <c r="J109" s="24"/>
      <c r="K109" s="25"/>
      <c r="L109" s="25"/>
      <c r="M109" s="25"/>
    </row>
    <row r="110" spans="9:20" x14ac:dyDescent="0.25">
      <c r="I110" s="10" t="str">
        <f t="shared" si="4"/>
        <v/>
      </c>
      <c r="J110" s="24"/>
      <c r="K110" s="25"/>
      <c r="L110" s="25"/>
      <c r="M110" s="25"/>
    </row>
    <row r="111" spans="9:20" x14ac:dyDescent="0.25">
      <c r="I111" s="10" t="str">
        <f t="shared" ref="I111:I174" si="6">IF(H105=0,"",INT(H105))</f>
        <v/>
      </c>
      <c r="J111" s="24"/>
      <c r="K111" s="25"/>
      <c r="L111" s="25"/>
      <c r="M111" s="25"/>
    </row>
    <row r="112" spans="9:20" x14ac:dyDescent="0.25">
      <c r="I112" s="10" t="str">
        <f t="shared" si="6"/>
        <v/>
      </c>
      <c r="J112" s="24"/>
      <c r="K112" s="25"/>
      <c r="L112" s="25"/>
      <c r="M112" s="25"/>
    </row>
    <row r="113" spans="9:16" x14ac:dyDescent="0.25">
      <c r="I113" s="10" t="str">
        <f t="shared" si="6"/>
        <v/>
      </c>
      <c r="J113" s="24"/>
      <c r="K113" s="25"/>
      <c r="L113" s="25"/>
      <c r="N113" s="36"/>
    </row>
    <row r="114" spans="9:16" x14ac:dyDescent="0.25">
      <c r="I114" s="10" t="str">
        <f t="shared" si="6"/>
        <v/>
      </c>
      <c r="J114" s="24"/>
      <c r="N114" s="36"/>
    </row>
    <row r="115" spans="9:16" x14ac:dyDescent="0.25">
      <c r="I115" s="10" t="str">
        <f t="shared" si="6"/>
        <v/>
      </c>
      <c r="J115" s="24"/>
      <c r="N115" s="36"/>
      <c r="O115" s="37"/>
      <c r="P115" s="37"/>
    </row>
    <row r="116" spans="9:16" x14ac:dyDescent="0.25">
      <c r="I116" s="10" t="str">
        <f t="shared" si="6"/>
        <v/>
      </c>
      <c r="J116" s="24"/>
    </row>
    <row r="117" spans="9:16" x14ac:dyDescent="0.25">
      <c r="I117" s="10" t="str">
        <f t="shared" si="6"/>
        <v/>
      </c>
      <c r="J117" s="24"/>
    </row>
    <row r="118" spans="9:16" x14ac:dyDescent="0.25">
      <c r="I118" s="10" t="str">
        <f t="shared" si="6"/>
        <v/>
      </c>
      <c r="J118" s="24"/>
    </row>
    <row r="119" spans="9:16" x14ac:dyDescent="0.25">
      <c r="I119" s="10" t="str">
        <f t="shared" si="6"/>
        <v/>
      </c>
      <c r="J119" s="24"/>
    </row>
    <row r="120" spans="9:16" x14ac:dyDescent="0.25">
      <c r="I120" s="10" t="str">
        <f t="shared" si="6"/>
        <v/>
      </c>
      <c r="J120" s="24"/>
    </row>
    <row r="121" spans="9:16" x14ac:dyDescent="0.25">
      <c r="I121" s="10" t="str">
        <f t="shared" si="6"/>
        <v/>
      </c>
      <c r="J121" s="24"/>
    </row>
    <row r="122" spans="9:16" x14ac:dyDescent="0.25">
      <c r="I122" s="10" t="str">
        <f t="shared" si="6"/>
        <v/>
      </c>
      <c r="J122" s="24"/>
    </row>
    <row r="123" spans="9:16" x14ac:dyDescent="0.25">
      <c r="I123" s="10" t="str">
        <f t="shared" si="6"/>
        <v/>
      </c>
      <c r="J123" s="24"/>
    </row>
    <row r="124" spans="9:16" x14ac:dyDescent="0.25">
      <c r="I124" s="10" t="str">
        <f t="shared" si="6"/>
        <v/>
      </c>
      <c r="J124" s="24"/>
    </row>
    <row r="125" spans="9:16" x14ac:dyDescent="0.25">
      <c r="I125" s="10" t="str">
        <f t="shared" si="6"/>
        <v/>
      </c>
      <c r="J125" s="24"/>
    </row>
    <row r="126" spans="9:16" x14ac:dyDescent="0.25">
      <c r="I126" s="10" t="str">
        <f t="shared" si="6"/>
        <v/>
      </c>
      <c r="J126" s="24"/>
    </row>
    <row r="127" spans="9:16" x14ac:dyDescent="0.25">
      <c r="I127" s="10" t="str">
        <f t="shared" si="6"/>
        <v/>
      </c>
      <c r="J127" s="24"/>
    </row>
    <row r="128" spans="9:16" x14ac:dyDescent="0.25">
      <c r="I128" s="10" t="str">
        <f t="shared" si="6"/>
        <v/>
      </c>
      <c r="J128" s="24"/>
    </row>
    <row r="129" spans="9:10" x14ac:dyDescent="0.25">
      <c r="I129" s="10" t="str">
        <f t="shared" si="6"/>
        <v/>
      </c>
      <c r="J129" s="24"/>
    </row>
    <row r="130" spans="9:10" x14ac:dyDescent="0.25">
      <c r="I130" s="10" t="str">
        <f t="shared" si="6"/>
        <v/>
      </c>
      <c r="J130" s="24"/>
    </row>
    <row r="131" spans="9:10" x14ac:dyDescent="0.25">
      <c r="I131" s="10" t="str">
        <f t="shared" si="6"/>
        <v/>
      </c>
      <c r="J131" s="24"/>
    </row>
    <row r="132" spans="9:10" x14ac:dyDescent="0.25">
      <c r="I132" s="10" t="str">
        <f t="shared" si="6"/>
        <v/>
      </c>
      <c r="J132" s="24"/>
    </row>
    <row r="133" spans="9:10" x14ac:dyDescent="0.25">
      <c r="I133" s="10" t="str">
        <f t="shared" si="6"/>
        <v/>
      </c>
      <c r="J133" s="24"/>
    </row>
    <row r="134" spans="9:10" x14ac:dyDescent="0.25">
      <c r="I134" s="10" t="str">
        <f t="shared" si="6"/>
        <v/>
      </c>
      <c r="J134" s="24"/>
    </row>
    <row r="135" spans="9:10" x14ac:dyDescent="0.25">
      <c r="I135" s="10" t="str">
        <f t="shared" si="6"/>
        <v/>
      </c>
      <c r="J135" s="24"/>
    </row>
    <row r="136" spans="9:10" x14ac:dyDescent="0.25">
      <c r="I136" s="10" t="str">
        <f t="shared" si="6"/>
        <v/>
      </c>
      <c r="J136" s="24"/>
    </row>
    <row r="137" spans="9:10" x14ac:dyDescent="0.25">
      <c r="I137" s="10" t="str">
        <f t="shared" si="6"/>
        <v/>
      </c>
      <c r="J137" s="24"/>
    </row>
    <row r="138" spans="9:10" x14ac:dyDescent="0.25">
      <c r="I138" s="10" t="str">
        <f t="shared" si="6"/>
        <v/>
      </c>
      <c r="J138" s="24"/>
    </row>
    <row r="139" spans="9:10" x14ac:dyDescent="0.25">
      <c r="I139" s="10" t="str">
        <f t="shared" si="6"/>
        <v/>
      </c>
    </row>
    <row r="140" spans="9:10" x14ac:dyDescent="0.25">
      <c r="I140" s="10" t="str">
        <f t="shared" si="6"/>
        <v/>
      </c>
    </row>
    <row r="141" spans="9:10" x14ac:dyDescent="0.25">
      <c r="I141" s="10" t="str">
        <f t="shared" si="6"/>
        <v/>
      </c>
    </row>
    <row r="142" spans="9:10" x14ac:dyDescent="0.25">
      <c r="I142" s="10" t="str">
        <f t="shared" si="6"/>
        <v/>
      </c>
    </row>
    <row r="143" spans="9:10" x14ac:dyDescent="0.25">
      <c r="I143" s="10" t="str">
        <f t="shared" si="6"/>
        <v/>
      </c>
    </row>
    <row r="144" spans="9:10" x14ac:dyDescent="0.25">
      <c r="I144" s="10" t="str">
        <f t="shared" si="6"/>
        <v/>
      </c>
    </row>
    <row r="145" spans="9:9" x14ac:dyDescent="0.25">
      <c r="I145" s="10" t="str">
        <f t="shared" si="6"/>
        <v/>
      </c>
    </row>
    <row r="146" spans="9:9" x14ac:dyDescent="0.25">
      <c r="I146" s="10" t="str">
        <f t="shared" si="6"/>
        <v/>
      </c>
    </row>
    <row r="147" spans="9:9" x14ac:dyDescent="0.25">
      <c r="I147" s="10" t="str">
        <f t="shared" si="6"/>
        <v/>
      </c>
    </row>
    <row r="148" spans="9:9" x14ac:dyDescent="0.25">
      <c r="I148" s="10" t="str">
        <f t="shared" si="6"/>
        <v/>
      </c>
    </row>
    <row r="149" spans="9:9" x14ac:dyDescent="0.25">
      <c r="I149" s="10" t="str">
        <f t="shared" si="6"/>
        <v/>
      </c>
    </row>
    <row r="150" spans="9:9" x14ac:dyDescent="0.25">
      <c r="I150" s="10" t="str">
        <f t="shared" si="6"/>
        <v/>
      </c>
    </row>
    <row r="151" spans="9:9" x14ac:dyDescent="0.25">
      <c r="I151" s="10" t="str">
        <f t="shared" si="6"/>
        <v/>
      </c>
    </row>
    <row r="152" spans="9:9" x14ac:dyDescent="0.25">
      <c r="I152" s="10" t="str">
        <f t="shared" si="6"/>
        <v/>
      </c>
    </row>
    <row r="153" spans="9:9" x14ac:dyDescent="0.25">
      <c r="I153" s="10" t="str">
        <f t="shared" si="6"/>
        <v/>
      </c>
    </row>
    <row r="154" spans="9:9" x14ac:dyDescent="0.25">
      <c r="I154" s="10" t="str">
        <f t="shared" si="6"/>
        <v/>
      </c>
    </row>
    <row r="155" spans="9:9" x14ac:dyDescent="0.25">
      <c r="I155" s="10" t="str">
        <f t="shared" si="6"/>
        <v/>
      </c>
    </row>
    <row r="156" spans="9:9" x14ac:dyDescent="0.25">
      <c r="I156" s="10" t="str">
        <f t="shared" si="6"/>
        <v/>
      </c>
    </row>
    <row r="157" spans="9:9" x14ac:dyDescent="0.25">
      <c r="I157" s="10" t="str">
        <f t="shared" si="6"/>
        <v/>
      </c>
    </row>
    <row r="158" spans="9:9" x14ac:dyDescent="0.25">
      <c r="I158" s="10" t="str">
        <f t="shared" si="6"/>
        <v/>
      </c>
    </row>
    <row r="159" spans="9:9" x14ac:dyDescent="0.25">
      <c r="I159" s="10" t="str">
        <f t="shared" si="6"/>
        <v/>
      </c>
    </row>
    <row r="160" spans="9:9" x14ac:dyDescent="0.25">
      <c r="I160" s="10" t="str">
        <f t="shared" si="6"/>
        <v/>
      </c>
    </row>
    <row r="161" spans="9:9" x14ac:dyDescent="0.25">
      <c r="I161" s="10" t="str">
        <f t="shared" si="6"/>
        <v/>
      </c>
    </row>
    <row r="162" spans="9:9" x14ac:dyDescent="0.25">
      <c r="I162" s="10" t="str">
        <f t="shared" si="6"/>
        <v/>
      </c>
    </row>
    <row r="163" spans="9:9" x14ac:dyDescent="0.25">
      <c r="I163" s="10" t="str">
        <f t="shared" si="6"/>
        <v/>
      </c>
    </row>
    <row r="164" spans="9:9" x14ac:dyDescent="0.25">
      <c r="I164" s="10" t="str">
        <f t="shared" si="6"/>
        <v/>
      </c>
    </row>
    <row r="165" spans="9:9" x14ac:dyDescent="0.25">
      <c r="I165" s="10" t="str">
        <f t="shared" si="6"/>
        <v/>
      </c>
    </row>
    <row r="166" spans="9:9" x14ac:dyDescent="0.25">
      <c r="I166" s="10" t="str">
        <f t="shared" si="6"/>
        <v/>
      </c>
    </row>
    <row r="167" spans="9:9" x14ac:dyDescent="0.25">
      <c r="I167" s="10" t="str">
        <f t="shared" si="6"/>
        <v/>
      </c>
    </row>
    <row r="168" spans="9:9" x14ac:dyDescent="0.25">
      <c r="I168" s="10" t="str">
        <f t="shared" si="6"/>
        <v/>
      </c>
    </row>
    <row r="169" spans="9:9" x14ac:dyDescent="0.25">
      <c r="I169" s="10" t="str">
        <f t="shared" si="6"/>
        <v/>
      </c>
    </row>
    <row r="170" spans="9:9" x14ac:dyDescent="0.25">
      <c r="I170" s="10" t="str">
        <f t="shared" si="6"/>
        <v/>
      </c>
    </row>
    <row r="171" spans="9:9" x14ac:dyDescent="0.25">
      <c r="I171" s="10" t="str">
        <f t="shared" si="6"/>
        <v/>
      </c>
    </row>
    <row r="172" spans="9:9" x14ac:dyDescent="0.25">
      <c r="I172" s="10" t="str">
        <f t="shared" si="6"/>
        <v/>
      </c>
    </row>
    <row r="173" spans="9:9" x14ac:dyDescent="0.25">
      <c r="I173" s="10" t="str">
        <f t="shared" si="6"/>
        <v/>
      </c>
    </row>
    <row r="174" spans="9:9" x14ac:dyDescent="0.25">
      <c r="I174" s="10" t="str">
        <f t="shared" si="6"/>
        <v/>
      </c>
    </row>
    <row r="175" spans="9:9" x14ac:dyDescent="0.25">
      <c r="I175" s="10" t="str">
        <f t="shared" ref="I175:I238" si="7">IF(H169=0,"",INT(H169))</f>
        <v/>
      </c>
    </row>
    <row r="176" spans="9:9" x14ac:dyDescent="0.25">
      <c r="I176" s="10" t="str">
        <f t="shared" si="7"/>
        <v/>
      </c>
    </row>
    <row r="177" spans="9:9" x14ac:dyDescent="0.25">
      <c r="I177" s="10" t="str">
        <f t="shared" si="7"/>
        <v/>
      </c>
    </row>
    <row r="178" spans="9:9" x14ac:dyDescent="0.25">
      <c r="I178" s="10" t="str">
        <f t="shared" si="7"/>
        <v/>
      </c>
    </row>
    <row r="179" spans="9:9" x14ac:dyDescent="0.25">
      <c r="I179" s="10" t="str">
        <f t="shared" si="7"/>
        <v/>
      </c>
    </row>
    <row r="180" spans="9:9" x14ac:dyDescent="0.25">
      <c r="I180" s="10" t="str">
        <f t="shared" si="7"/>
        <v/>
      </c>
    </row>
    <row r="181" spans="9:9" x14ac:dyDescent="0.25">
      <c r="I181" s="10" t="str">
        <f t="shared" si="7"/>
        <v/>
      </c>
    </row>
    <row r="182" spans="9:9" x14ac:dyDescent="0.25">
      <c r="I182" s="10" t="str">
        <f t="shared" si="7"/>
        <v/>
      </c>
    </row>
    <row r="183" spans="9:9" x14ac:dyDescent="0.25">
      <c r="I183" s="10" t="str">
        <f t="shared" si="7"/>
        <v/>
      </c>
    </row>
    <row r="184" spans="9:9" x14ac:dyDescent="0.25">
      <c r="I184" s="10" t="str">
        <f t="shared" si="7"/>
        <v/>
      </c>
    </row>
    <row r="185" spans="9:9" x14ac:dyDescent="0.25">
      <c r="I185" s="10" t="str">
        <f t="shared" si="7"/>
        <v/>
      </c>
    </row>
    <row r="186" spans="9:9" x14ac:dyDescent="0.25">
      <c r="I186" s="10" t="str">
        <f t="shared" si="7"/>
        <v/>
      </c>
    </row>
    <row r="187" spans="9:9" x14ac:dyDescent="0.25">
      <c r="I187" s="10" t="str">
        <f t="shared" si="7"/>
        <v/>
      </c>
    </row>
    <row r="188" spans="9:9" x14ac:dyDescent="0.25">
      <c r="I188" s="10" t="str">
        <f t="shared" si="7"/>
        <v/>
      </c>
    </row>
    <row r="189" spans="9:9" x14ac:dyDescent="0.25">
      <c r="I189" s="10" t="str">
        <f t="shared" si="7"/>
        <v/>
      </c>
    </row>
    <row r="190" spans="9:9" x14ac:dyDescent="0.25">
      <c r="I190" s="10" t="str">
        <f t="shared" si="7"/>
        <v/>
      </c>
    </row>
    <row r="191" spans="9:9" x14ac:dyDescent="0.25">
      <c r="I191" s="10" t="str">
        <f t="shared" si="7"/>
        <v/>
      </c>
    </row>
    <row r="192" spans="9:9" x14ac:dyDescent="0.25">
      <c r="I192" s="10" t="str">
        <f t="shared" si="7"/>
        <v/>
      </c>
    </row>
    <row r="193" spans="9:9" x14ac:dyDescent="0.25">
      <c r="I193" s="10" t="str">
        <f t="shared" si="7"/>
        <v/>
      </c>
    </row>
    <row r="194" spans="9:9" x14ac:dyDescent="0.25">
      <c r="I194" s="10" t="str">
        <f t="shared" si="7"/>
        <v/>
      </c>
    </row>
    <row r="195" spans="9:9" x14ac:dyDescent="0.25">
      <c r="I195" s="10" t="str">
        <f t="shared" si="7"/>
        <v/>
      </c>
    </row>
    <row r="196" spans="9:9" x14ac:dyDescent="0.25">
      <c r="I196" s="10" t="str">
        <f t="shared" si="7"/>
        <v/>
      </c>
    </row>
    <row r="197" spans="9:9" x14ac:dyDescent="0.25">
      <c r="I197" s="10" t="str">
        <f t="shared" si="7"/>
        <v/>
      </c>
    </row>
    <row r="198" spans="9:9" x14ac:dyDescent="0.25">
      <c r="I198" s="10" t="str">
        <f t="shared" si="7"/>
        <v/>
      </c>
    </row>
    <row r="199" spans="9:9" x14ac:dyDescent="0.25">
      <c r="I199" s="10" t="str">
        <f t="shared" si="7"/>
        <v/>
      </c>
    </row>
    <row r="200" spans="9:9" x14ac:dyDescent="0.25">
      <c r="I200" s="10" t="str">
        <f t="shared" si="7"/>
        <v/>
      </c>
    </row>
    <row r="201" spans="9:9" x14ac:dyDescent="0.25">
      <c r="I201" s="10" t="str">
        <f t="shared" si="7"/>
        <v/>
      </c>
    </row>
    <row r="202" spans="9:9" x14ac:dyDescent="0.25">
      <c r="I202" s="10" t="str">
        <f t="shared" si="7"/>
        <v/>
      </c>
    </row>
    <row r="203" spans="9:9" x14ac:dyDescent="0.25">
      <c r="I203" s="10" t="str">
        <f t="shared" si="7"/>
        <v/>
      </c>
    </row>
    <row r="204" spans="9:9" x14ac:dyDescent="0.25">
      <c r="I204" s="10" t="str">
        <f t="shared" si="7"/>
        <v/>
      </c>
    </row>
    <row r="205" spans="9:9" x14ac:dyDescent="0.25">
      <c r="I205" s="10" t="str">
        <f t="shared" si="7"/>
        <v/>
      </c>
    </row>
    <row r="206" spans="9:9" x14ac:dyDescent="0.25">
      <c r="I206" s="10" t="str">
        <f t="shared" si="7"/>
        <v/>
      </c>
    </row>
    <row r="207" spans="9:9" x14ac:dyDescent="0.25">
      <c r="I207" s="10" t="str">
        <f t="shared" si="7"/>
        <v/>
      </c>
    </row>
    <row r="208" spans="9:9" x14ac:dyDescent="0.25">
      <c r="I208" s="10" t="str">
        <f t="shared" si="7"/>
        <v/>
      </c>
    </row>
    <row r="209" spans="9:9" x14ac:dyDescent="0.25">
      <c r="I209" s="10" t="str">
        <f t="shared" si="7"/>
        <v/>
      </c>
    </row>
    <row r="210" spans="9:9" x14ac:dyDescent="0.25">
      <c r="I210" s="10" t="str">
        <f t="shared" si="7"/>
        <v/>
      </c>
    </row>
    <row r="211" spans="9:9" x14ac:dyDescent="0.25">
      <c r="I211" s="10" t="str">
        <f t="shared" si="7"/>
        <v/>
      </c>
    </row>
    <row r="212" spans="9:9" x14ac:dyDescent="0.25">
      <c r="I212" s="10" t="str">
        <f t="shared" si="7"/>
        <v/>
      </c>
    </row>
    <row r="213" spans="9:9" x14ac:dyDescent="0.25">
      <c r="I213" s="10" t="str">
        <f t="shared" si="7"/>
        <v/>
      </c>
    </row>
    <row r="214" spans="9:9" x14ac:dyDescent="0.25">
      <c r="I214" s="10" t="str">
        <f t="shared" si="7"/>
        <v/>
      </c>
    </row>
    <row r="215" spans="9:9" x14ac:dyDescent="0.25">
      <c r="I215" s="10" t="str">
        <f t="shared" si="7"/>
        <v/>
      </c>
    </row>
    <row r="216" spans="9:9" x14ac:dyDescent="0.25">
      <c r="I216" s="10" t="str">
        <f t="shared" si="7"/>
        <v/>
      </c>
    </row>
    <row r="217" spans="9:9" x14ac:dyDescent="0.25">
      <c r="I217" s="10" t="str">
        <f t="shared" si="7"/>
        <v/>
      </c>
    </row>
    <row r="218" spans="9:9" x14ac:dyDescent="0.25">
      <c r="I218" s="10" t="str">
        <f t="shared" si="7"/>
        <v/>
      </c>
    </row>
    <row r="219" spans="9:9" x14ac:dyDescent="0.25">
      <c r="I219" s="10" t="str">
        <f t="shared" si="7"/>
        <v/>
      </c>
    </row>
    <row r="220" spans="9:9" x14ac:dyDescent="0.25">
      <c r="I220" s="10" t="str">
        <f t="shared" si="7"/>
        <v/>
      </c>
    </row>
    <row r="221" spans="9:9" x14ac:dyDescent="0.25">
      <c r="I221" s="10" t="str">
        <f t="shared" si="7"/>
        <v/>
      </c>
    </row>
    <row r="222" spans="9:9" x14ac:dyDescent="0.25">
      <c r="I222" s="10" t="str">
        <f t="shared" si="7"/>
        <v/>
      </c>
    </row>
    <row r="223" spans="9:9" x14ac:dyDescent="0.25">
      <c r="I223" s="10" t="str">
        <f t="shared" si="7"/>
        <v/>
      </c>
    </row>
    <row r="224" spans="9:9" x14ac:dyDescent="0.25">
      <c r="I224" s="10" t="str">
        <f t="shared" si="7"/>
        <v/>
      </c>
    </row>
    <row r="225" spans="9:9" x14ac:dyDescent="0.25">
      <c r="I225" s="10" t="str">
        <f t="shared" si="7"/>
        <v/>
      </c>
    </row>
    <row r="226" spans="9:9" x14ac:dyDescent="0.25">
      <c r="I226" s="10" t="str">
        <f t="shared" si="7"/>
        <v/>
      </c>
    </row>
    <row r="227" spans="9:9" x14ac:dyDescent="0.25">
      <c r="I227" s="10" t="str">
        <f t="shared" si="7"/>
        <v/>
      </c>
    </row>
    <row r="228" spans="9:9" x14ac:dyDescent="0.25">
      <c r="I228" s="10" t="str">
        <f t="shared" si="7"/>
        <v/>
      </c>
    </row>
    <row r="229" spans="9:9" x14ac:dyDescent="0.25">
      <c r="I229" s="10" t="str">
        <f t="shared" si="7"/>
        <v/>
      </c>
    </row>
    <row r="230" spans="9:9" x14ac:dyDescent="0.25">
      <c r="I230" s="10" t="str">
        <f t="shared" si="7"/>
        <v/>
      </c>
    </row>
    <row r="231" spans="9:9" x14ac:dyDescent="0.25">
      <c r="I231" s="10" t="str">
        <f t="shared" si="7"/>
        <v/>
      </c>
    </row>
    <row r="232" spans="9:9" x14ac:dyDescent="0.25">
      <c r="I232" s="10" t="str">
        <f t="shared" si="7"/>
        <v/>
      </c>
    </row>
    <row r="233" spans="9:9" x14ac:dyDescent="0.25">
      <c r="I233" s="10" t="str">
        <f t="shared" si="7"/>
        <v/>
      </c>
    </row>
    <row r="234" spans="9:9" x14ac:dyDescent="0.25">
      <c r="I234" s="10" t="str">
        <f t="shared" si="7"/>
        <v/>
      </c>
    </row>
    <row r="235" spans="9:9" x14ac:dyDescent="0.25">
      <c r="I235" s="10" t="str">
        <f t="shared" si="7"/>
        <v/>
      </c>
    </row>
    <row r="236" spans="9:9" x14ac:dyDescent="0.25">
      <c r="I236" s="10" t="str">
        <f t="shared" si="7"/>
        <v/>
      </c>
    </row>
    <row r="237" spans="9:9" x14ac:dyDescent="0.25">
      <c r="I237" s="10" t="str">
        <f t="shared" si="7"/>
        <v/>
      </c>
    </row>
    <row r="238" spans="9:9" x14ac:dyDescent="0.25">
      <c r="I238" s="10" t="str">
        <f t="shared" si="7"/>
        <v/>
      </c>
    </row>
    <row r="239" spans="9:9" x14ac:dyDescent="0.25">
      <c r="I239" s="10" t="str">
        <f t="shared" ref="I239:I254" si="8">IF(H233=0,"",INT(H233))</f>
        <v/>
      </c>
    </row>
    <row r="240" spans="9:9" x14ac:dyDescent="0.25">
      <c r="I240" s="10" t="str">
        <f t="shared" si="8"/>
        <v/>
      </c>
    </row>
    <row r="241" spans="9:9" x14ac:dyDescent="0.25">
      <c r="I241" s="10" t="str">
        <f t="shared" si="8"/>
        <v/>
      </c>
    </row>
    <row r="242" spans="9:9" x14ac:dyDescent="0.25">
      <c r="I242" s="10" t="str">
        <f t="shared" si="8"/>
        <v/>
      </c>
    </row>
    <row r="243" spans="9:9" x14ac:dyDescent="0.25">
      <c r="I243" s="10" t="str">
        <f t="shared" si="8"/>
        <v/>
      </c>
    </row>
    <row r="244" spans="9:9" x14ac:dyDescent="0.25">
      <c r="I244" s="10" t="str">
        <f t="shared" si="8"/>
        <v/>
      </c>
    </row>
    <row r="245" spans="9:9" x14ac:dyDescent="0.25">
      <c r="I245" s="10" t="str">
        <f t="shared" si="8"/>
        <v/>
      </c>
    </row>
    <row r="246" spans="9:9" x14ac:dyDescent="0.25">
      <c r="I246" s="10" t="str">
        <f t="shared" si="8"/>
        <v/>
      </c>
    </row>
    <row r="247" spans="9:9" x14ac:dyDescent="0.25">
      <c r="I247" s="10" t="str">
        <f t="shared" si="8"/>
        <v/>
      </c>
    </row>
    <row r="248" spans="9:9" x14ac:dyDescent="0.25">
      <c r="I248" s="10" t="str">
        <f t="shared" si="8"/>
        <v/>
      </c>
    </row>
    <row r="249" spans="9:9" x14ac:dyDescent="0.25">
      <c r="I249" s="10" t="str">
        <f t="shared" si="8"/>
        <v/>
      </c>
    </row>
    <row r="250" spans="9:9" x14ac:dyDescent="0.25">
      <c r="I250" s="10" t="str">
        <f t="shared" si="8"/>
        <v/>
      </c>
    </row>
    <row r="251" spans="9:9" x14ac:dyDescent="0.25">
      <c r="I251" s="10" t="str">
        <f t="shared" si="8"/>
        <v/>
      </c>
    </row>
    <row r="252" spans="9:9" x14ac:dyDescent="0.25">
      <c r="I252" s="10" t="str">
        <f t="shared" si="8"/>
        <v/>
      </c>
    </row>
    <row r="253" spans="9:9" x14ac:dyDescent="0.25">
      <c r="I253" s="10" t="str">
        <f t="shared" si="8"/>
        <v/>
      </c>
    </row>
    <row r="254" spans="9:9" x14ac:dyDescent="0.25">
      <c r="I254" s="10" t="str">
        <f t="shared" si="8"/>
        <v/>
      </c>
    </row>
  </sheetData>
  <mergeCells count="11">
    <mergeCell ref="B34:F34"/>
    <mergeCell ref="G15:H15"/>
    <mergeCell ref="G28:H28"/>
    <mergeCell ref="C49:H49"/>
    <mergeCell ref="G34:H34"/>
    <mergeCell ref="G45:H45"/>
    <mergeCell ref="G29:H29"/>
    <mergeCell ref="G30:H30"/>
    <mergeCell ref="G31:H31"/>
    <mergeCell ref="G32:H32"/>
    <mergeCell ref="G33:H33"/>
  </mergeCells>
  <phoneticPr fontId="10" type="noConversion"/>
  <printOptions horizontalCentered="1"/>
  <pageMargins left="0.25" right="0.25" top="0.75" bottom="0.75" header="0.3" footer="0.3"/>
  <pageSetup scale="93" fitToHeight="0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0A36B67B2CAF4BBF825480C896C578" ma:contentTypeVersion="2" ma:contentTypeDescription="Create a new document." ma:contentTypeScope="" ma:versionID="56fb94848ed240a22972d84979fc7eba">
  <xsd:schema xmlns:xsd="http://www.w3.org/2001/XMLSchema" xmlns:xs="http://www.w3.org/2001/XMLSchema" xmlns:p="http://schemas.microsoft.com/office/2006/metadata/properties" xmlns:ns2="d49c87d8-d8ef-4334-8bc5-f33861b8443e" targetNamespace="http://schemas.microsoft.com/office/2006/metadata/properties" ma:root="true" ma:fieldsID="e0e3b04db0514c52aafe2fc54e7cd5fe" ns2:_="">
    <xsd:import namespace="d49c87d8-d8ef-4334-8bc5-f33861b844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c87d8-d8ef-4334-8bc5-f33861b844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A5CFA2-F2DB-46DD-AC18-EBB799F176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7C75387-FFA5-4BCE-9C50-0AB4C42A4A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9c87d8-d8ef-4334-8bc5-f33861b844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C97CC7-B8EB-4D80-8BDD-BFDBE0A1EC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Occupancy</vt:lpstr>
      <vt:lpstr>Financial</vt:lpstr>
      <vt:lpstr>Financial!Print_Area</vt:lpstr>
      <vt:lpstr>Occupancy!Print_Area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O'Brien</dc:creator>
  <cp:keywords/>
  <dc:description/>
  <cp:lastModifiedBy>Luke Mills</cp:lastModifiedBy>
  <cp:revision/>
  <cp:lastPrinted>2025-08-11T15:12:28Z</cp:lastPrinted>
  <dcterms:created xsi:type="dcterms:W3CDTF">2014-01-29T16:45:51Z</dcterms:created>
  <dcterms:modified xsi:type="dcterms:W3CDTF">2025-08-11T15:13:49Z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0x0101009F0A36B67B2CAF4BBF825480C896C578</vt:lpwstr>
  </property>
</Properties>
</file>