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hivajeesharma/Official/Business/FY23_24/Operations/MRM/13_Apr_2023/"/>
    </mc:Choice>
  </mc:AlternateContent>
  <xr:revisionPtr revIDLastSave="0" documentId="13_ncr:1_{2411970A-6A64-8F47-B673-62C567758285}" xr6:coauthVersionLast="47" xr6:coauthVersionMax="47" xr10:uidLastSave="{00000000-0000-0000-0000-000000000000}"/>
  <bookViews>
    <workbookView xWindow="0" yWindow="760" windowWidth="28800" windowHeight="16480" xr2:uid="{1CBDF9DE-6EAF-8540-8999-898A7BBF5E72}"/>
  </bookViews>
  <sheets>
    <sheet name="IT" sheetId="1" r:id="rId1"/>
  </sheets>
  <definedNames>
    <definedName name="__bookmark_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5" i="1" l="1"/>
  <c r="A255" i="1"/>
  <c r="B255" i="1" s="1"/>
  <c r="G254" i="1"/>
  <c r="A254" i="1"/>
  <c r="B254" i="1" s="1"/>
  <c r="H253" i="1"/>
  <c r="G253" i="1"/>
  <c r="B253" i="1"/>
  <c r="A253" i="1"/>
  <c r="H250" i="1"/>
  <c r="G252" i="1"/>
  <c r="A252" i="1"/>
  <c r="B252" i="1" s="1"/>
  <c r="G251" i="1"/>
  <c r="A251" i="1"/>
  <c r="B251" i="1" s="1"/>
  <c r="G250" i="1"/>
  <c r="A250" i="1"/>
  <c r="B250" i="1" s="1"/>
  <c r="H248" i="1"/>
  <c r="G249" i="1"/>
  <c r="A249" i="1"/>
  <c r="B249" i="1" s="1"/>
  <c r="G248" i="1"/>
  <c r="A248" i="1"/>
  <c r="B248" i="1" s="1"/>
  <c r="H247" i="1"/>
  <c r="G247" i="1"/>
  <c r="A247" i="1"/>
  <c r="B247" i="1" s="1"/>
  <c r="H246" i="1"/>
  <c r="H245" i="1"/>
  <c r="H244" i="1"/>
  <c r="G246" i="1"/>
  <c r="A246" i="1"/>
  <c r="B246" i="1" s="1"/>
  <c r="G245" i="1"/>
  <c r="A245" i="1"/>
  <c r="B245" i="1" s="1"/>
  <c r="G244" i="1"/>
  <c r="A244" i="1"/>
  <c r="B244" i="1" s="1"/>
  <c r="H242" i="1"/>
  <c r="H241" i="1"/>
  <c r="G243" i="1"/>
  <c r="A243" i="1"/>
  <c r="B243" i="1" s="1"/>
  <c r="G242" i="1"/>
  <c r="A242" i="1"/>
  <c r="B242" i="1" s="1"/>
  <c r="G241" i="1"/>
  <c r="B241" i="1"/>
  <c r="A241" i="1"/>
  <c r="G240" i="1" l="1"/>
  <c r="A240" i="1"/>
  <c r="B240" i="1" s="1"/>
  <c r="G239" i="1"/>
  <c r="A239" i="1"/>
  <c r="B239" i="1" s="1"/>
  <c r="G238" i="1"/>
  <c r="A238" i="1"/>
  <c r="B238" i="1" s="1"/>
  <c r="H236" i="1"/>
  <c r="H235" i="1"/>
  <c r="G237" i="1"/>
  <c r="A237" i="1"/>
  <c r="B237" i="1" s="1"/>
  <c r="G236" i="1"/>
  <c r="A236" i="1"/>
  <c r="B236" i="1" s="1"/>
  <c r="G235" i="1"/>
  <c r="A235" i="1"/>
  <c r="B235" i="1" s="1"/>
  <c r="H233" i="1"/>
  <c r="H232" i="1"/>
  <c r="G234" i="1"/>
  <c r="A234" i="1"/>
  <c r="B234" i="1" s="1"/>
  <c r="G233" i="1"/>
  <c r="A233" i="1"/>
  <c r="B233" i="1" s="1"/>
  <c r="G232" i="1"/>
  <c r="B232" i="1"/>
  <c r="A232" i="1"/>
  <c r="H230" i="1"/>
  <c r="H229" i="1"/>
  <c r="G231" i="1"/>
  <c r="A231" i="1"/>
  <c r="B231" i="1" s="1"/>
  <c r="G230" i="1"/>
  <c r="B230" i="1"/>
  <c r="A230" i="1"/>
  <c r="G229" i="1"/>
  <c r="A229" i="1"/>
  <c r="B229" i="1" s="1"/>
  <c r="H227" i="1"/>
  <c r="H226" i="1"/>
  <c r="G228" i="1"/>
  <c r="A228" i="1"/>
  <c r="B228" i="1" s="1"/>
  <c r="G227" i="1"/>
  <c r="A227" i="1"/>
  <c r="B227" i="1" s="1"/>
  <c r="G226" i="1"/>
  <c r="A226" i="1"/>
  <c r="B226" i="1" s="1"/>
  <c r="G225" i="1"/>
  <c r="A225" i="1"/>
  <c r="B225" i="1" s="1"/>
  <c r="H224" i="1"/>
  <c r="G224" i="1"/>
  <c r="A224" i="1"/>
  <c r="B224" i="1" s="1"/>
  <c r="H223" i="1"/>
  <c r="G223" i="1"/>
  <c r="A223" i="1"/>
  <c r="B223" i="1" s="1"/>
  <c r="H221" i="1"/>
  <c r="H220" i="1"/>
  <c r="G222" i="1"/>
  <c r="A222" i="1"/>
  <c r="B222" i="1" s="1"/>
  <c r="G221" i="1"/>
  <c r="A221" i="1"/>
  <c r="B221" i="1" s="1"/>
  <c r="G220" i="1"/>
  <c r="A220" i="1"/>
  <c r="B220" i="1" s="1"/>
  <c r="H217" i="1"/>
  <c r="G219" i="1"/>
  <c r="A219" i="1"/>
  <c r="B219" i="1" s="1"/>
  <c r="G218" i="1"/>
  <c r="A218" i="1"/>
  <c r="B218" i="1" s="1"/>
  <c r="G217" i="1"/>
  <c r="A217" i="1"/>
  <c r="B217" i="1" s="1"/>
  <c r="H214" i="1"/>
  <c r="G216" i="1"/>
  <c r="A216" i="1"/>
  <c r="B216" i="1" s="1"/>
  <c r="G215" i="1"/>
  <c r="A215" i="1"/>
  <c r="B215" i="1" s="1"/>
  <c r="G214" i="1"/>
  <c r="A214" i="1"/>
  <c r="B214" i="1" s="1"/>
  <c r="H212" i="1"/>
  <c r="H211" i="1"/>
  <c r="G213" i="1"/>
  <c r="A213" i="1"/>
  <c r="B213" i="1" s="1"/>
  <c r="G212" i="1"/>
  <c r="A212" i="1"/>
  <c r="B212" i="1" s="1"/>
  <c r="G211" i="1"/>
  <c r="A211" i="1"/>
  <c r="B211" i="1" s="1"/>
  <c r="H209" i="1"/>
  <c r="H208" i="1"/>
  <c r="G210" i="1"/>
  <c r="A210" i="1"/>
  <c r="B210" i="1" s="1"/>
  <c r="G209" i="1"/>
  <c r="A209" i="1"/>
  <c r="B209" i="1" s="1"/>
  <c r="G208" i="1"/>
  <c r="A208" i="1"/>
  <c r="B208" i="1" s="1"/>
  <c r="H207" i="1"/>
  <c r="H206" i="1"/>
  <c r="H205" i="1"/>
  <c r="G207" i="1"/>
  <c r="A207" i="1"/>
  <c r="B207" i="1" s="1"/>
  <c r="G206" i="1"/>
  <c r="A206" i="1"/>
  <c r="B206" i="1" s="1"/>
  <c r="G205" i="1"/>
  <c r="A205" i="1"/>
  <c r="B205" i="1" s="1"/>
  <c r="H203" i="1"/>
  <c r="H202" i="1"/>
  <c r="G204" i="1" l="1"/>
  <c r="A204" i="1"/>
  <c r="B204" i="1" s="1"/>
  <c r="G203" i="1"/>
  <c r="B203" i="1"/>
  <c r="A203" i="1"/>
  <c r="G202" i="1"/>
  <c r="A202" i="1"/>
  <c r="B202" i="1" s="1"/>
  <c r="H194" i="1"/>
  <c r="H197" i="1"/>
  <c r="H196" i="1"/>
  <c r="H200" i="1"/>
  <c r="H199" i="1"/>
  <c r="H193" i="1"/>
  <c r="H187" i="1"/>
  <c r="G201" i="1"/>
  <c r="A201" i="1"/>
  <c r="B201" i="1" s="1"/>
  <c r="G200" i="1"/>
  <c r="B200" i="1"/>
  <c r="A200" i="1"/>
  <c r="G199" i="1"/>
  <c r="A199" i="1"/>
  <c r="B199" i="1" s="1"/>
  <c r="G198" i="1"/>
  <c r="A198" i="1"/>
  <c r="B198" i="1" s="1"/>
  <c r="G197" i="1"/>
  <c r="B197" i="1"/>
  <c r="A197" i="1"/>
  <c r="G196" i="1"/>
  <c r="A196" i="1"/>
  <c r="B196" i="1" s="1"/>
  <c r="G195" i="1"/>
  <c r="A195" i="1"/>
  <c r="B195" i="1" s="1"/>
  <c r="G194" i="1"/>
  <c r="B194" i="1"/>
  <c r="A194" i="1"/>
  <c r="G193" i="1"/>
  <c r="A193" i="1"/>
  <c r="B193" i="1" s="1"/>
  <c r="G192" i="1"/>
  <c r="A192" i="1"/>
  <c r="B192" i="1" s="1"/>
  <c r="G191" i="1"/>
  <c r="A191" i="1"/>
  <c r="B191" i="1" s="1"/>
  <c r="G190" i="1"/>
  <c r="A190" i="1"/>
  <c r="B190" i="1" s="1"/>
  <c r="G189" i="1"/>
  <c r="A189" i="1"/>
  <c r="B189" i="1" s="1"/>
  <c r="G188" i="1"/>
  <c r="B188" i="1"/>
  <c r="A188" i="1"/>
  <c r="G187" i="1"/>
  <c r="A187" i="1"/>
  <c r="B187" i="1" s="1"/>
  <c r="H186" i="1"/>
  <c r="H185" i="1"/>
  <c r="H184" i="1"/>
  <c r="D186" i="1"/>
  <c r="G186" i="1" s="1"/>
  <c r="A186" i="1"/>
  <c r="B186" i="1" s="1"/>
  <c r="G185" i="1"/>
  <c r="A185" i="1"/>
  <c r="B185" i="1" s="1"/>
  <c r="G184" i="1"/>
  <c r="A184" i="1"/>
  <c r="B184" i="1" s="1"/>
  <c r="H183" i="1"/>
  <c r="D183" i="1"/>
  <c r="G183" i="1" s="1"/>
  <c r="A183" i="1"/>
  <c r="B183" i="1" s="1"/>
  <c r="G182" i="1"/>
  <c r="A182" i="1"/>
  <c r="B182" i="1" s="1"/>
  <c r="G181" i="1"/>
  <c r="B181" i="1"/>
  <c r="A181" i="1"/>
  <c r="H179" i="1"/>
  <c r="H178" i="1"/>
  <c r="G180" i="1"/>
  <c r="B180" i="1"/>
  <c r="A180" i="1"/>
  <c r="G179" i="1"/>
  <c r="A179" i="1"/>
  <c r="B179" i="1" s="1"/>
  <c r="G178" i="1"/>
  <c r="B178" i="1"/>
  <c r="A178" i="1"/>
  <c r="H176" i="1"/>
  <c r="H175" i="1"/>
  <c r="A177" i="1"/>
  <c r="A176" i="1"/>
  <c r="B177" i="1"/>
  <c r="A175" i="1"/>
  <c r="G177" i="1"/>
  <c r="G176" i="1"/>
  <c r="B176" i="1"/>
  <c r="G175" i="1"/>
  <c r="B175" i="1"/>
  <c r="H170" i="1"/>
  <c r="H169" i="1"/>
  <c r="H167" i="1"/>
  <c r="H173" i="1"/>
  <c r="H172" i="1"/>
  <c r="G174" i="1"/>
  <c r="B174" i="1"/>
  <c r="G173" i="1"/>
  <c r="B173" i="1"/>
  <c r="G172" i="1"/>
  <c r="B172" i="1"/>
  <c r="G171" i="1"/>
  <c r="B171" i="1"/>
  <c r="G170" i="1"/>
  <c r="B170" i="1"/>
  <c r="G169" i="1"/>
  <c r="B169" i="1"/>
  <c r="H166" i="1"/>
  <c r="G168" i="1"/>
  <c r="B168" i="1"/>
  <c r="G167" i="1"/>
  <c r="B167" i="1"/>
  <c r="G166" i="1"/>
  <c r="B166" i="1"/>
  <c r="H164" i="1"/>
  <c r="H163" i="1"/>
  <c r="G165" i="1"/>
  <c r="B165" i="1"/>
  <c r="G164" i="1"/>
  <c r="B164" i="1"/>
  <c r="G163" i="1"/>
  <c r="B163" i="1"/>
  <c r="H161" i="1"/>
  <c r="H160" i="1"/>
  <c r="G162" i="1"/>
  <c r="B162" i="1"/>
  <c r="G161" i="1"/>
  <c r="B161" i="1"/>
  <c r="G160" i="1"/>
  <c r="B160" i="1"/>
  <c r="H158" i="1"/>
  <c r="G159" i="1"/>
  <c r="B159" i="1"/>
  <c r="G158" i="1"/>
  <c r="B158" i="1"/>
  <c r="G157" i="1"/>
  <c r="B157" i="1"/>
  <c r="H155" i="1"/>
  <c r="H154" i="1"/>
  <c r="G156" i="1"/>
  <c r="B156" i="1"/>
  <c r="G155" i="1"/>
  <c r="B155" i="1"/>
  <c r="G154" i="1"/>
  <c r="B154" i="1"/>
  <c r="H151" i="1"/>
  <c r="G153" i="1"/>
  <c r="B153" i="1"/>
  <c r="G152" i="1"/>
  <c r="B152" i="1"/>
  <c r="G151" i="1"/>
  <c r="B151" i="1"/>
  <c r="H149" i="1"/>
  <c r="H148" i="1"/>
  <c r="G150" i="1"/>
  <c r="B150" i="1"/>
  <c r="G149" i="1"/>
  <c r="B149" i="1"/>
  <c r="G148" i="1"/>
  <c r="B148" i="1"/>
  <c r="H146" i="1"/>
  <c r="H145" i="1"/>
  <c r="G147" i="1"/>
  <c r="B147" i="1"/>
  <c r="G146" i="1"/>
  <c r="B146" i="1"/>
  <c r="G145" i="1"/>
  <c r="B145" i="1"/>
  <c r="H143" i="1"/>
  <c r="H142" i="1"/>
  <c r="G144" i="1"/>
  <c r="B144" i="1"/>
  <c r="G143" i="1"/>
  <c r="B143" i="1"/>
  <c r="G142" i="1"/>
  <c r="B142" i="1"/>
  <c r="H140" i="1"/>
  <c r="H139" i="1"/>
  <c r="G141" i="1"/>
  <c r="B141" i="1"/>
  <c r="G140" i="1"/>
  <c r="B140" i="1"/>
  <c r="G139" i="1"/>
  <c r="B139" i="1"/>
  <c r="H137" i="1"/>
  <c r="H136" i="1"/>
  <c r="G138" i="1"/>
  <c r="B138" i="1"/>
  <c r="G137" i="1"/>
  <c r="B137" i="1"/>
  <c r="G136" i="1"/>
  <c r="B136" i="1"/>
  <c r="H134" i="1"/>
  <c r="H133" i="1"/>
  <c r="G135" i="1"/>
  <c r="B135" i="1"/>
  <c r="G134" i="1"/>
  <c r="B134" i="1"/>
  <c r="G133" i="1"/>
  <c r="B133" i="1"/>
  <c r="H131" i="1"/>
  <c r="H130" i="1"/>
  <c r="G132" i="1"/>
  <c r="B132" i="1"/>
  <c r="G131" i="1"/>
  <c r="B131" i="1"/>
  <c r="G130" i="1"/>
  <c r="B130" i="1"/>
  <c r="H128" i="1"/>
  <c r="H127" i="1"/>
  <c r="G129" i="1"/>
  <c r="B129" i="1"/>
  <c r="G128" i="1"/>
  <c r="B128" i="1"/>
  <c r="G127" i="1"/>
  <c r="B127" i="1"/>
  <c r="H125" i="1"/>
  <c r="H124" i="1"/>
  <c r="G126" i="1"/>
  <c r="B126" i="1"/>
  <c r="G125" i="1"/>
  <c r="B125" i="1"/>
  <c r="G124" i="1"/>
  <c r="B124" i="1"/>
  <c r="H122" i="1"/>
  <c r="H121" i="1"/>
  <c r="G123" i="1"/>
  <c r="B123" i="1"/>
  <c r="G122" i="1"/>
  <c r="B122" i="1"/>
  <c r="G121" i="1"/>
  <c r="B121" i="1"/>
  <c r="H119" i="1"/>
  <c r="H118" i="1"/>
  <c r="G120" i="1"/>
  <c r="B120" i="1"/>
  <c r="G119" i="1"/>
  <c r="B119" i="1"/>
  <c r="G118" i="1"/>
  <c r="B118" i="1"/>
  <c r="G117" i="1"/>
  <c r="B117" i="1"/>
  <c r="H116" i="1"/>
  <c r="G116" i="1"/>
  <c r="B116" i="1"/>
  <c r="H115" i="1"/>
  <c r="G115" i="1"/>
  <c r="B115" i="1"/>
  <c r="H113" i="1"/>
  <c r="H112" i="1"/>
  <c r="G114" i="1"/>
  <c r="B114" i="1"/>
  <c r="G113" i="1"/>
  <c r="B113" i="1"/>
  <c r="G112" i="1"/>
  <c r="B112" i="1"/>
  <c r="H110" i="1"/>
  <c r="H109" i="1"/>
  <c r="H106" i="1"/>
  <c r="G111" i="1"/>
  <c r="B111" i="1"/>
  <c r="G110" i="1"/>
  <c r="B110" i="1"/>
  <c r="G109" i="1"/>
  <c r="B109" i="1"/>
  <c r="H107" i="1"/>
  <c r="G108" i="1"/>
  <c r="B108" i="1"/>
  <c r="G107" i="1"/>
  <c r="B107" i="1"/>
  <c r="G106" i="1"/>
  <c r="B106" i="1"/>
  <c r="H103" i="1"/>
  <c r="G105" i="1"/>
  <c r="B105" i="1"/>
  <c r="G104" i="1"/>
  <c r="B104" i="1"/>
  <c r="G103" i="1"/>
  <c r="B103" i="1"/>
  <c r="H101" i="1"/>
  <c r="H100" i="1"/>
  <c r="G102" i="1"/>
  <c r="B102" i="1"/>
  <c r="G101" i="1"/>
  <c r="B101" i="1"/>
  <c r="G100" i="1"/>
  <c r="B100" i="1"/>
  <c r="H98" i="1"/>
  <c r="H97" i="1"/>
  <c r="G99" i="1"/>
  <c r="B99" i="1"/>
  <c r="G98" i="1"/>
  <c r="B98" i="1"/>
  <c r="G97" i="1"/>
  <c r="B97" i="1"/>
  <c r="G96" i="1"/>
  <c r="B96" i="1"/>
  <c r="G95" i="1"/>
  <c r="B95" i="1"/>
  <c r="B94" i="1"/>
  <c r="G94" i="1"/>
  <c r="G93" i="1" l="1"/>
  <c r="B93" i="1"/>
  <c r="G92" i="1"/>
  <c r="B92" i="1"/>
  <c r="G91" i="1"/>
  <c r="B91" i="1"/>
  <c r="B90" i="1" l="1"/>
  <c r="G90" i="1"/>
  <c r="G89" i="1"/>
  <c r="B89" i="1"/>
  <c r="G88" i="1"/>
  <c r="B88" i="1"/>
  <c r="G87" i="1"/>
  <c r="B87" i="1"/>
  <c r="G86" i="1"/>
  <c r="B86" i="1"/>
  <c r="G85" i="1"/>
  <c r="B85" i="1"/>
  <c r="G84" i="1"/>
  <c r="B84" i="1"/>
  <c r="G83" i="1" l="1"/>
  <c r="B83" i="1"/>
  <c r="G82" i="1"/>
  <c r="B82" i="1"/>
  <c r="G81" i="1"/>
  <c r="B81" i="1"/>
  <c r="G80" i="1"/>
  <c r="B80" i="1"/>
  <c r="G79" i="1"/>
  <c r="B79" i="1"/>
  <c r="G78" i="1"/>
  <c r="B78" i="1"/>
  <c r="G77" i="1"/>
  <c r="B77" i="1"/>
  <c r="G76" i="1"/>
  <c r="B76" i="1"/>
  <c r="G75" i="1"/>
  <c r="B75" i="1"/>
  <c r="G74" i="1"/>
  <c r="B74" i="1"/>
  <c r="G73" i="1"/>
  <c r="B73" i="1"/>
  <c r="G72" i="1"/>
  <c r="B72" i="1"/>
  <c r="G71" i="1"/>
  <c r="B71" i="1"/>
  <c r="G70" i="1"/>
  <c r="B70" i="1"/>
  <c r="B69" i="1"/>
  <c r="G69" i="1"/>
  <c r="G68" i="1"/>
  <c r="B68" i="1"/>
  <c r="G67" i="1"/>
  <c r="B67" i="1"/>
  <c r="B66" i="1"/>
  <c r="G66" i="1"/>
  <c r="B65" i="1" l="1"/>
  <c r="G65" i="1"/>
  <c r="B64" i="1"/>
  <c r="G64" i="1"/>
  <c r="B63" i="1"/>
  <c r="G63" i="1"/>
  <c r="B62" i="1"/>
  <c r="G62" i="1"/>
  <c r="B61" i="1"/>
  <c r="G61" i="1"/>
  <c r="B60" i="1"/>
  <c r="G60" i="1"/>
  <c r="B59" i="1"/>
  <c r="G59" i="1"/>
  <c r="B58" i="1"/>
  <c r="G58" i="1"/>
  <c r="B57" i="1"/>
  <c r="G57" i="1"/>
  <c r="B56" i="1"/>
  <c r="G56" i="1"/>
  <c r="B55" i="1" l="1"/>
  <c r="G55" i="1"/>
  <c r="B54" i="1"/>
  <c r="G54" i="1"/>
  <c r="B53" i="1"/>
  <c r="G53" i="1"/>
  <c r="B52" i="1"/>
  <c r="G52" i="1"/>
  <c r="B51" i="1"/>
  <c r="G51" i="1"/>
  <c r="B50" i="1"/>
  <c r="G50" i="1"/>
  <c r="L10" i="1" l="1"/>
  <c r="G49" i="1"/>
  <c r="B49" i="1"/>
  <c r="G47" i="1"/>
  <c r="B47" i="1"/>
  <c r="G45" i="1"/>
  <c r="B45" i="1"/>
  <c r="G43" i="1"/>
  <c r="B43" i="1"/>
  <c r="G41" i="1"/>
  <c r="B41" i="1"/>
  <c r="G39" i="1"/>
  <c r="B39" i="1"/>
  <c r="G37" i="1"/>
  <c r="B37" i="1"/>
  <c r="G35" i="1"/>
  <c r="B35" i="1"/>
  <c r="G33" i="1"/>
  <c r="B33" i="1"/>
  <c r="G31" i="1"/>
  <c r="B31" i="1"/>
  <c r="G29" i="1"/>
  <c r="B29" i="1"/>
  <c r="G27" i="1"/>
  <c r="B27" i="1"/>
  <c r="G25" i="1"/>
  <c r="B25" i="1"/>
  <c r="G23" i="1"/>
  <c r="B23" i="1"/>
  <c r="G21" i="1"/>
  <c r="B21" i="1"/>
  <c r="G19" i="1"/>
  <c r="B19" i="1"/>
  <c r="G17" i="1"/>
  <c r="B17" i="1"/>
  <c r="G15" i="1"/>
  <c r="B15" i="1"/>
  <c r="G13" i="1"/>
  <c r="B13" i="1"/>
  <c r="G11" i="1"/>
  <c r="B11" i="1"/>
  <c r="G9" i="1"/>
  <c r="B9" i="1"/>
  <c r="G7" i="1"/>
  <c r="B7" i="1"/>
  <c r="G5" i="1"/>
  <c r="B5" i="1"/>
  <c r="G3" i="1"/>
  <c r="B3" i="1"/>
  <c r="G48" i="1"/>
  <c r="B48" i="1"/>
  <c r="G46" i="1"/>
  <c r="B46" i="1"/>
  <c r="G44" i="1"/>
  <c r="B44" i="1"/>
  <c r="G42" i="1"/>
  <c r="B42" i="1"/>
  <c r="G40" i="1"/>
  <c r="B40" i="1"/>
  <c r="G38" i="1"/>
  <c r="B38" i="1"/>
  <c r="G36" i="1"/>
  <c r="B36" i="1"/>
  <c r="G34" i="1"/>
  <c r="B34" i="1"/>
  <c r="G32" i="1"/>
  <c r="B32" i="1"/>
  <c r="G30" i="1"/>
  <c r="B30" i="1"/>
  <c r="G28" i="1"/>
  <c r="B28" i="1"/>
  <c r="G26" i="1"/>
  <c r="B26" i="1"/>
  <c r="G24" i="1"/>
  <c r="B24" i="1"/>
  <c r="G22" i="1"/>
  <c r="B22" i="1"/>
  <c r="G20" i="1"/>
  <c r="B20" i="1"/>
  <c r="G18" i="1"/>
  <c r="B18" i="1"/>
  <c r="G16" i="1"/>
  <c r="B16" i="1"/>
  <c r="G14" i="1"/>
  <c r="B14" i="1"/>
  <c r="G12" i="1"/>
  <c r="B12" i="1"/>
  <c r="G10" i="1"/>
  <c r="B10" i="1"/>
  <c r="G8" i="1"/>
  <c r="B8" i="1"/>
  <c r="G6" i="1"/>
  <c r="B6" i="1"/>
  <c r="G4" i="1"/>
  <c r="B4" i="1"/>
  <c r="G2" i="1"/>
  <c r="B2" i="1"/>
</calcChain>
</file>

<file path=xl/sharedStrings.xml><?xml version="1.0" encoding="utf-8"?>
<sst xmlns="http://schemas.openxmlformats.org/spreadsheetml/2006/main" count="273" uniqueCount="19">
  <si>
    <t>Date</t>
  </si>
  <si>
    <t>Week</t>
  </si>
  <si>
    <t>DC</t>
  </si>
  <si>
    <t>DC Cty (TB)</t>
  </si>
  <si>
    <t>Adhoc DC Cty (TB)</t>
  </si>
  <si>
    <t>Classroom Cty</t>
  </si>
  <si>
    <t>Total Cty</t>
  </si>
  <si>
    <t>Peak Load (TB)</t>
  </si>
  <si>
    <t>Bangalore</t>
  </si>
  <si>
    <t>DC Locations</t>
  </si>
  <si>
    <t>Total Capacity in (TB)</t>
  </si>
  <si>
    <t>Max. of Peak Load (TB)</t>
  </si>
  <si>
    <t>Hyderabad</t>
  </si>
  <si>
    <t>RPS Digital Academy Platform</t>
  </si>
  <si>
    <t>Users</t>
  </si>
  <si>
    <t>Video courses</t>
  </si>
  <si>
    <t>eBooks courses</t>
  </si>
  <si>
    <t>Total</t>
  </si>
  <si>
    <t>Server Basket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</si>
</sst>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/>
    <xf numFmtId="164" fontId="0" fillId="0" borderId="0" xfId="0" applyNumberFormat="1" applyAlignment="1">
      <alignment horizontal="right" vertical="center"/>
    </xf>
    <xf numFmtId="15" fontId="0" fillId="0" borderId="1" xfId="0" applyNumberFormat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0" formatCode="dd\-mmm\-yy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DA3CD5-62AE-6741-96BF-62AC056BCEA1}" name="Table2" displayName="Table2" ref="A1:H255" totalsRowShown="0" headerRowDxfId="10" dataDxfId="9" tableBorderDxfId="8">
  <autoFilter ref="A1:H255" xr:uid="{ACDA3CD5-62AE-6741-96BF-62AC056BCEA1}"/>
  <tableColumns count="8">
    <tableColumn id="1" xr3:uid="{28D1DD25-36BB-3A42-BAA3-55E5F7841182}" name="Date" dataDxfId="7"/>
    <tableColumn id="2" xr3:uid="{7D2792C3-D63D-8B49-AF1B-BF1B61558A5D}" name="Week" dataDxfId="6">
      <calculatedColumnFormula>_xlfn.ISOWEEKNUM(A2)</calculatedColumnFormula>
    </tableColumn>
    <tableColumn id="3" xr3:uid="{3031950B-7A08-E145-A207-CABFC855BBAC}" name="DC" dataDxfId="5"/>
    <tableColumn id="4" xr3:uid="{3B994B6D-9F19-164B-BBC6-1D9DFC00D567}" name="DC Cty (TB)" dataDxfId="4" dataCellStyle="Comma"/>
    <tableColumn id="5" xr3:uid="{140B6BF1-AF14-B84B-85BF-FF133613AFF4}" name="Adhoc DC Cty (TB)" dataDxfId="3"/>
    <tableColumn id="6" xr3:uid="{1F79BB70-AC63-6F41-BEF6-BDEA65BE7C0F}" name="Classroom Cty" dataDxfId="2"/>
    <tableColumn id="10" xr3:uid="{D4BC40FA-2EE1-7549-8EA5-66EC479B8224}" name="Total Cty" dataDxfId="1">
      <calculatedColumnFormula>Table2[[#This Row],[DC Cty (TB)]]+Table2[[#This Row],[Adhoc DC Cty (TB)]]+Table2[[#This Row],[Classroom Cty]]</calculatedColumnFormula>
    </tableColumn>
    <tableColumn id="7" xr3:uid="{CA75269F-BAD6-C84B-9F3C-671679F821A4}" name="Peak Load (TB)" dataDxfId="0"/>
  </tableColumns>
  <tableStyleInfo name="TableStyleLight13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28F23-ED68-4F44-B618-773F434A2A97}">
  <dimension ref="A1:L255"/>
  <sheetViews>
    <sheetView showGridLines="0" tabSelected="1" zoomScaleNormal="111" workbookViewId="0">
      <selection activeCell="H255" sqref="H255"/>
    </sheetView>
  </sheetViews>
  <sheetFormatPr baseColWidth="10" defaultRowHeight="16" x14ac:dyDescent="0.2"/>
  <cols>
    <col min="1" max="1" width="11.1640625" customWidth="1"/>
    <col min="2" max="2" width="11.1640625" style="10" customWidth="1"/>
    <col min="3" max="3" width="15.83203125" customWidth="1"/>
    <col min="4" max="4" width="15.6640625" style="10" customWidth="1"/>
    <col min="5" max="5" width="21.33203125" style="10" customWidth="1"/>
    <col min="6" max="6" width="17.83203125" style="10" customWidth="1"/>
    <col min="7" max="7" width="13.5" style="10" bestFit="1" customWidth="1"/>
    <col min="8" max="8" width="18.5" style="10" bestFit="1" customWidth="1"/>
    <col min="9" max="9" width="9.83203125" style="10" bestFit="1" customWidth="1"/>
    <col min="10" max="12" width="18.83203125" customWidth="1"/>
    <col min="13" max="13" width="12.6640625" customWidth="1"/>
    <col min="15" max="15" width="23.83203125" bestFit="1" customWidth="1"/>
    <col min="16" max="16" width="8.66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/>
    </row>
    <row r="2" spans="1:12" x14ac:dyDescent="0.2">
      <c r="A2" s="13">
        <v>44347</v>
      </c>
      <c r="B2" s="2">
        <f t="shared" ref="B2:B33" si="0">_xlfn.ISOWEEKNUM(A2)</f>
        <v>22</v>
      </c>
      <c r="C2" s="3" t="s">
        <v>8</v>
      </c>
      <c r="D2" s="4">
        <v>7</v>
      </c>
      <c r="E2" s="5">
        <v>0.5</v>
      </c>
      <c r="F2" s="5">
        <v>1.4000000000000001</v>
      </c>
      <c r="G2" s="5">
        <f>Table2[[#This Row],[DC Cty (TB)]]+Table2[[#This Row],[Adhoc DC Cty (TB)]]+Table2[[#This Row],[Classroom Cty]]</f>
        <v>8.9</v>
      </c>
      <c r="H2" s="5">
        <v>6.35</v>
      </c>
      <c r="I2"/>
      <c r="J2" s="6" t="s">
        <v>9</v>
      </c>
      <c r="K2" s="6" t="s">
        <v>10</v>
      </c>
      <c r="L2" s="6" t="s">
        <v>11</v>
      </c>
    </row>
    <row r="3" spans="1:12" x14ac:dyDescent="0.2">
      <c r="A3" s="13">
        <v>44347</v>
      </c>
      <c r="B3" s="2">
        <f t="shared" si="0"/>
        <v>22</v>
      </c>
      <c r="C3" s="3" t="s">
        <v>12</v>
      </c>
      <c r="D3" s="4">
        <v>2</v>
      </c>
      <c r="E3" s="5">
        <v>0</v>
      </c>
      <c r="F3" s="5">
        <v>1</v>
      </c>
      <c r="G3" s="5">
        <f>Table2[[#This Row],[DC Cty (TB)]]+Table2[[#This Row],[Adhoc DC Cty (TB)]]+Table2[[#This Row],[Classroom Cty]]</f>
        <v>3</v>
      </c>
      <c r="H3" s="5">
        <v>1.55</v>
      </c>
      <c r="I3"/>
      <c r="J3" s="7" t="s">
        <v>8</v>
      </c>
      <c r="K3" s="8">
        <v>10.6</v>
      </c>
      <c r="L3" s="8">
        <v>8.26</v>
      </c>
    </row>
    <row r="4" spans="1:12" x14ac:dyDescent="0.2">
      <c r="A4" s="13">
        <v>44354</v>
      </c>
      <c r="B4" s="2">
        <f t="shared" si="0"/>
        <v>23</v>
      </c>
      <c r="C4" s="3" t="s">
        <v>8</v>
      </c>
      <c r="D4" s="4">
        <v>10</v>
      </c>
      <c r="E4" s="5">
        <v>0.5</v>
      </c>
      <c r="F4" s="5">
        <v>1.4000000000000001</v>
      </c>
      <c r="G4" s="5">
        <f>Table2[[#This Row],[DC Cty (TB)]]+Table2[[#This Row],[Adhoc DC Cty (TB)]]+Table2[[#This Row],[Classroom Cty]]</f>
        <v>11.9</v>
      </c>
      <c r="H4" s="5">
        <v>11.66</v>
      </c>
      <c r="I4"/>
      <c r="J4" s="7" t="s">
        <v>12</v>
      </c>
      <c r="K4" s="8">
        <v>5</v>
      </c>
      <c r="L4" s="8">
        <v>4.24</v>
      </c>
    </row>
    <row r="5" spans="1:12" x14ac:dyDescent="0.2">
      <c r="A5" s="13">
        <v>44354</v>
      </c>
      <c r="B5" s="2">
        <f t="shared" si="0"/>
        <v>23</v>
      </c>
      <c r="C5" s="3" t="s">
        <v>12</v>
      </c>
      <c r="D5" s="4">
        <v>4</v>
      </c>
      <c r="E5" s="5">
        <v>0</v>
      </c>
      <c r="F5" s="5">
        <v>1</v>
      </c>
      <c r="G5" s="5">
        <f>Table2[[#This Row],[DC Cty (TB)]]+Table2[[#This Row],[Adhoc DC Cty (TB)]]+Table2[[#This Row],[Classroom Cty]]</f>
        <v>5</v>
      </c>
      <c r="H5" s="5">
        <v>4.5</v>
      </c>
      <c r="I5"/>
      <c r="J5" s="7" t="s">
        <v>18</v>
      </c>
      <c r="K5" s="8">
        <v>8.3000000000000007</v>
      </c>
      <c r="L5" s="8">
        <v>7.1</v>
      </c>
    </row>
    <row r="6" spans="1:12" x14ac:dyDescent="0.2">
      <c r="A6" s="13">
        <v>44361</v>
      </c>
      <c r="B6" s="2">
        <f t="shared" si="0"/>
        <v>24</v>
      </c>
      <c r="C6" s="3" t="s">
        <v>8</v>
      </c>
      <c r="D6" s="4">
        <v>10</v>
      </c>
      <c r="E6" s="5">
        <v>0.5</v>
      </c>
      <c r="F6" s="5">
        <v>1.4000000000000001</v>
      </c>
      <c r="G6" s="5">
        <f>Table2[[#This Row],[DC Cty (TB)]]+Table2[[#This Row],[Adhoc DC Cty (TB)]]+Table2[[#This Row],[Classroom Cty]]</f>
        <v>11.9</v>
      </c>
      <c r="H6" s="5">
        <v>9.94</v>
      </c>
      <c r="I6"/>
    </row>
    <row r="7" spans="1:12" ht="16" customHeight="1" x14ac:dyDescent="0.2">
      <c r="A7" s="13">
        <v>44361</v>
      </c>
      <c r="B7" s="2">
        <f t="shared" si="0"/>
        <v>24</v>
      </c>
      <c r="C7" s="3" t="s">
        <v>12</v>
      </c>
      <c r="D7" s="4">
        <v>4</v>
      </c>
      <c r="E7" s="5">
        <v>0</v>
      </c>
      <c r="F7" s="5">
        <v>1</v>
      </c>
      <c r="G7" s="5">
        <f>Table2[[#This Row],[DC Cty (TB)]]+Table2[[#This Row],[Adhoc DC Cty (TB)]]+Table2[[#This Row],[Classroom Cty]]</f>
        <v>5</v>
      </c>
      <c r="H7" s="11">
        <v>4.53</v>
      </c>
      <c r="I7"/>
      <c r="J7" s="14" t="s">
        <v>13</v>
      </c>
      <c r="K7" s="15"/>
      <c r="L7" s="6" t="s">
        <v>14</v>
      </c>
    </row>
    <row r="8" spans="1:12" x14ac:dyDescent="0.2">
      <c r="A8" s="13">
        <v>44368</v>
      </c>
      <c r="B8" s="2">
        <f t="shared" si="0"/>
        <v>25</v>
      </c>
      <c r="C8" s="3" t="s">
        <v>8</v>
      </c>
      <c r="D8" s="4">
        <v>10</v>
      </c>
      <c r="E8" s="5">
        <v>0.5</v>
      </c>
      <c r="F8" s="5">
        <v>1.4000000000000001</v>
      </c>
      <c r="G8" s="5">
        <f>Table2[[#This Row],[DC Cty (TB)]]+Table2[[#This Row],[Adhoc DC Cty (TB)]]+Table2[[#This Row],[Classroom Cty]]</f>
        <v>11.9</v>
      </c>
      <c r="H8" s="5">
        <v>9.99</v>
      </c>
      <c r="I8"/>
      <c r="J8" s="16" t="s">
        <v>15</v>
      </c>
      <c r="K8" s="17"/>
      <c r="L8" s="7">
        <v>5030</v>
      </c>
    </row>
    <row r="9" spans="1:12" x14ac:dyDescent="0.2">
      <c r="A9" s="13">
        <v>44368</v>
      </c>
      <c r="B9" s="2">
        <f t="shared" si="0"/>
        <v>25</v>
      </c>
      <c r="C9" s="3" t="s">
        <v>12</v>
      </c>
      <c r="D9" s="4">
        <v>4</v>
      </c>
      <c r="E9" s="5">
        <v>0</v>
      </c>
      <c r="F9" s="5">
        <v>1</v>
      </c>
      <c r="G9" s="5">
        <f>Table2[[#This Row],[DC Cty (TB)]]+Table2[[#This Row],[Adhoc DC Cty (TB)]]+Table2[[#This Row],[Classroom Cty]]</f>
        <v>5</v>
      </c>
      <c r="H9" s="5">
        <v>4.53</v>
      </c>
      <c r="I9"/>
      <c r="J9" s="16" t="s">
        <v>16</v>
      </c>
      <c r="K9" s="17"/>
      <c r="L9" s="7">
        <v>2129</v>
      </c>
    </row>
    <row r="10" spans="1:12" x14ac:dyDescent="0.2">
      <c r="A10" s="13">
        <v>44375</v>
      </c>
      <c r="B10" s="2">
        <f t="shared" si="0"/>
        <v>26</v>
      </c>
      <c r="C10" s="3" t="s">
        <v>8</v>
      </c>
      <c r="D10" s="4">
        <v>10</v>
      </c>
      <c r="E10" s="5">
        <v>0.5</v>
      </c>
      <c r="F10" s="5">
        <v>1.4000000000000001</v>
      </c>
      <c r="G10" s="5">
        <f>Table2[[#This Row],[DC Cty (TB)]]+Table2[[#This Row],[Adhoc DC Cty (TB)]]+Table2[[#This Row],[Classroom Cty]]</f>
        <v>11.9</v>
      </c>
      <c r="H10" s="5">
        <v>10.45</v>
      </c>
      <c r="I10"/>
      <c r="J10" s="18" t="s">
        <v>17</v>
      </c>
      <c r="K10" s="19"/>
      <c r="L10" s="9">
        <f>L8+L9</f>
        <v>7159</v>
      </c>
    </row>
    <row r="11" spans="1:12" x14ac:dyDescent="0.2">
      <c r="A11" s="13">
        <v>44375</v>
      </c>
      <c r="B11" s="2">
        <f t="shared" si="0"/>
        <v>26</v>
      </c>
      <c r="C11" s="3" t="s">
        <v>12</v>
      </c>
      <c r="D11" s="4">
        <v>4</v>
      </c>
      <c r="E11" s="5">
        <v>0</v>
      </c>
      <c r="F11" s="5">
        <v>1</v>
      </c>
      <c r="G11" s="5">
        <f>Table2[[#This Row],[DC Cty (TB)]]+Table2[[#This Row],[Adhoc DC Cty (TB)]]+Table2[[#This Row],[Classroom Cty]]</f>
        <v>5</v>
      </c>
      <c r="H11" s="5">
        <v>4.47</v>
      </c>
      <c r="I11"/>
    </row>
    <row r="12" spans="1:12" x14ac:dyDescent="0.2">
      <c r="A12" s="13">
        <v>44382</v>
      </c>
      <c r="B12" s="2">
        <f t="shared" si="0"/>
        <v>27</v>
      </c>
      <c r="C12" s="3" t="s">
        <v>8</v>
      </c>
      <c r="D12" s="4">
        <v>10</v>
      </c>
      <c r="E12" s="5">
        <v>0</v>
      </c>
      <c r="F12" s="5">
        <v>1.4000000000000001</v>
      </c>
      <c r="G12" s="5">
        <f>Table2[[#This Row],[DC Cty (TB)]]+Table2[[#This Row],[Adhoc DC Cty (TB)]]+Table2[[#This Row],[Classroom Cty]]</f>
        <v>11.4</v>
      </c>
      <c r="H12" s="5">
        <v>8.75</v>
      </c>
      <c r="I12"/>
    </row>
    <row r="13" spans="1:12" x14ac:dyDescent="0.2">
      <c r="A13" s="13">
        <v>44382</v>
      </c>
      <c r="B13" s="2">
        <f t="shared" si="0"/>
        <v>27</v>
      </c>
      <c r="C13" s="3" t="s">
        <v>12</v>
      </c>
      <c r="D13" s="4">
        <v>4</v>
      </c>
      <c r="E13" s="5">
        <v>0</v>
      </c>
      <c r="F13" s="5">
        <v>1</v>
      </c>
      <c r="G13" s="5">
        <f>Table2[[#This Row],[DC Cty (TB)]]+Table2[[#This Row],[Adhoc DC Cty (TB)]]+Table2[[#This Row],[Classroom Cty]]</f>
        <v>5</v>
      </c>
      <c r="H13" s="5">
        <v>3.78</v>
      </c>
      <c r="I13"/>
    </row>
    <row r="14" spans="1:12" x14ac:dyDescent="0.2">
      <c r="A14" s="13">
        <v>44389</v>
      </c>
      <c r="B14" s="2">
        <f t="shared" si="0"/>
        <v>28</v>
      </c>
      <c r="C14" s="3" t="s">
        <v>8</v>
      </c>
      <c r="D14" s="4">
        <v>10</v>
      </c>
      <c r="E14" s="5">
        <v>0</v>
      </c>
      <c r="F14" s="5">
        <v>1.4000000000000001</v>
      </c>
      <c r="G14" s="5">
        <f>Table2[[#This Row],[DC Cty (TB)]]+Table2[[#This Row],[Adhoc DC Cty (TB)]]+Table2[[#This Row],[Classroom Cty]]</f>
        <v>11.4</v>
      </c>
      <c r="H14" s="5">
        <v>9.86</v>
      </c>
      <c r="I14"/>
    </row>
    <row r="15" spans="1:12" x14ac:dyDescent="0.2">
      <c r="A15" s="13">
        <v>44389</v>
      </c>
      <c r="B15" s="2">
        <f t="shared" si="0"/>
        <v>28</v>
      </c>
      <c r="C15" s="3" t="s">
        <v>12</v>
      </c>
      <c r="D15" s="4">
        <v>4</v>
      </c>
      <c r="E15" s="5">
        <v>0</v>
      </c>
      <c r="F15" s="5">
        <v>1</v>
      </c>
      <c r="G15" s="5">
        <f>Table2[[#This Row],[DC Cty (TB)]]+Table2[[#This Row],[Adhoc DC Cty (TB)]]+Table2[[#This Row],[Classroom Cty]]</f>
        <v>5</v>
      </c>
      <c r="H15" s="5">
        <v>4</v>
      </c>
      <c r="I15"/>
    </row>
    <row r="16" spans="1:12" x14ac:dyDescent="0.2">
      <c r="A16" s="13">
        <v>44396</v>
      </c>
      <c r="B16" s="2">
        <f t="shared" si="0"/>
        <v>29</v>
      </c>
      <c r="C16" s="3" t="s">
        <v>8</v>
      </c>
      <c r="D16" s="4">
        <v>8</v>
      </c>
      <c r="E16" s="5">
        <v>0</v>
      </c>
      <c r="F16" s="5">
        <v>1.4000000000000001</v>
      </c>
      <c r="G16" s="5">
        <f>Table2[[#This Row],[DC Cty (TB)]]+Table2[[#This Row],[Adhoc DC Cty (TB)]]+Table2[[#This Row],[Classroom Cty]]</f>
        <v>9.4</v>
      </c>
      <c r="H16" s="5">
        <v>7.35</v>
      </c>
      <c r="I16"/>
    </row>
    <row r="17" spans="1:9" x14ac:dyDescent="0.2">
      <c r="A17" s="13">
        <v>44396</v>
      </c>
      <c r="B17" s="2">
        <f t="shared" si="0"/>
        <v>29</v>
      </c>
      <c r="C17" s="3" t="s">
        <v>12</v>
      </c>
      <c r="D17" s="4">
        <v>4</v>
      </c>
      <c r="E17" s="5">
        <v>0</v>
      </c>
      <c r="F17" s="5">
        <v>1</v>
      </c>
      <c r="G17" s="5">
        <f>Table2[[#This Row],[DC Cty (TB)]]+Table2[[#This Row],[Adhoc DC Cty (TB)]]+Table2[[#This Row],[Classroom Cty]]</f>
        <v>5</v>
      </c>
      <c r="H17" s="5">
        <v>3.38</v>
      </c>
      <c r="I17"/>
    </row>
    <row r="18" spans="1:9" x14ac:dyDescent="0.2">
      <c r="A18" s="13">
        <v>44403</v>
      </c>
      <c r="B18" s="2">
        <f t="shared" si="0"/>
        <v>30</v>
      </c>
      <c r="C18" s="3" t="s">
        <v>8</v>
      </c>
      <c r="D18" s="4">
        <v>8</v>
      </c>
      <c r="E18" s="5">
        <v>0</v>
      </c>
      <c r="F18" s="5">
        <v>1.4000000000000001</v>
      </c>
      <c r="G18" s="5">
        <f>Table2[[#This Row],[DC Cty (TB)]]+Table2[[#This Row],[Adhoc DC Cty (TB)]]+Table2[[#This Row],[Classroom Cty]]</f>
        <v>9.4</v>
      </c>
      <c r="H18" s="5">
        <v>8.93</v>
      </c>
      <c r="I18"/>
    </row>
    <row r="19" spans="1:9" x14ac:dyDescent="0.2">
      <c r="A19" s="13">
        <v>44403</v>
      </c>
      <c r="B19" s="2">
        <f t="shared" si="0"/>
        <v>30</v>
      </c>
      <c r="C19" s="3" t="s">
        <v>12</v>
      </c>
      <c r="D19" s="4">
        <v>4</v>
      </c>
      <c r="E19" s="5">
        <v>0</v>
      </c>
      <c r="F19" s="5">
        <v>1</v>
      </c>
      <c r="G19" s="5">
        <f>Table2[[#This Row],[DC Cty (TB)]]+Table2[[#This Row],[Adhoc DC Cty (TB)]]+Table2[[#This Row],[Classroom Cty]]</f>
        <v>5</v>
      </c>
      <c r="H19" s="5">
        <v>4.45</v>
      </c>
      <c r="I19"/>
    </row>
    <row r="20" spans="1:9" x14ac:dyDescent="0.2">
      <c r="A20" s="13">
        <v>44410</v>
      </c>
      <c r="B20" s="2">
        <f t="shared" si="0"/>
        <v>31</v>
      </c>
      <c r="C20" s="3" t="s">
        <v>8</v>
      </c>
      <c r="D20" s="4">
        <v>8</v>
      </c>
      <c r="E20" s="5">
        <v>0</v>
      </c>
      <c r="F20" s="5">
        <v>1.4000000000000001</v>
      </c>
      <c r="G20" s="5">
        <f>Table2[[#This Row],[DC Cty (TB)]]+Table2[[#This Row],[Adhoc DC Cty (TB)]]+Table2[[#This Row],[Classroom Cty]]</f>
        <v>9.4</v>
      </c>
      <c r="H20" s="5">
        <v>6</v>
      </c>
      <c r="I20"/>
    </row>
    <row r="21" spans="1:9" x14ac:dyDescent="0.2">
      <c r="A21" s="13">
        <v>44410</v>
      </c>
      <c r="B21" s="2">
        <f t="shared" si="0"/>
        <v>31</v>
      </c>
      <c r="C21" s="3" t="s">
        <v>12</v>
      </c>
      <c r="D21" s="4">
        <v>4</v>
      </c>
      <c r="E21" s="5">
        <v>0</v>
      </c>
      <c r="F21" s="5">
        <v>1</v>
      </c>
      <c r="G21" s="5">
        <f>Table2[[#This Row],[DC Cty (TB)]]+Table2[[#This Row],[Adhoc DC Cty (TB)]]+Table2[[#This Row],[Classroom Cty]]</f>
        <v>5</v>
      </c>
      <c r="H21" s="5">
        <v>4.7699999999999996</v>
      </c>
      <c r="I21"/>
    </row>
    <row r="22" spans="1:9" x14ac:dyDescent="0.2">
      <c r="A22" s="13">
        <v>44417</v>
      </c>
      <c r="B22" s="2">
        <f t="shared" si="0"/>
        <v>32</v>
      </c>
      <c r="C22" s="3" t="s">
        <v>8</v>
      </c>
      <c r="D22" s="4">
        <v>8</v>
      </c>
      <c r="E22" s="5">
        <v>1</v>
      </c>
      <c r="F22" s="5">
        <v>1.4000000000000001</v>
      </c>
      <c r="G22" s="5">
        <f>Table2[[#This Row],[DC Cty (TB)]]+Table2[[#This Row],[Adhoc DC Cty (TB)]]+Table2[[#This Row],[Classroom Cty]]</f>
        <v>10.4</v>
      </c>
      <c r="H22" s="5">
        <v>8.7799999999999994</v>
      </c>
      <c r="I22"/>
    </row>
    <row r="23" spans="1:9" x14ac:dyDescent="0.2">
      <c r="A23" s="13">
        <v>44417</v>
      </c>
      <c r="B23" s="2">
        <f t="shared" si="0"/>
        <v>32</v>
      </c>
      <c r="C23" s="3" t="s">
        <v>12</v>
      </c>
      <c r="D23" s="4">
        <v>4</v>
      </c>
      <c r="E23" s="5">
        <v>0</v>
      </c>
      <c r="F23" s="5">
        <v>1</v>
      </c>
      <c r="G23" s="5">
        <f>Table2[[#This Row],[DC Cty (TB)]]+Table2[[#This Row],[Adhoc DC Cty (TB)]]+Table2[[#This Row],[Classroom Cty]]</f>
        <v>5</v>
      </c>
      <c r="H23" s="5">
        <v>4.2300000000000004</v>
      </c>
      <c r="I23"/>
    </row>
    <row r="24" spans="1:9" x14ac:dyDescent="0.2">
      <c r="A24" s="13">
        <v>44424</v>
      </c>
      <c r="B24" s="2">
        <f t="shared" si="0"/>
        <v>33</v>
      </c>
      <c r="C24" s="3" t="s">
        <v>8</v>
      </c>
      <c r="D24" s="4">
        <v>8</v>
      </c>
      <c r="E24" s="5">
        <v>1</v>
      </c>
      <c r="F24" s="5">
        <v>1.4000000000000001</v>
      </c>
      <c r="G24" s="5">
        <f>Table2[[#This Row],[DC Cty (TB)]]+Table2[[#This Row],[Adhoc DC Cty (TB)]]+Table2[[#This Row],[Classroom Cty]]</f>
        <v>10.4</v>
      </c>
      <c r="H24" s="5">
        <v>8.6999999999999993</v>
      </c>
      <c r="I24"/>
    </row>
    <row r="25" spans="1:9" x14ac:dyDescent="0.2">
      <c r="A25" s="13">
        <v>44424</v>
      </c>
      <c r="B25" s="2">
        <f t="shared" si="0"/>
        <v>33</v>
      </c>
      <c r="C25" s="3" t="s">
        <v>12</v>
      </c>
      <c r="D25" s="4">
        <v>4</v>
      </c>
      <c r="E25" s="5">
        <v>0</v>
      </c>
      <c r="F25" s="5">
        <v>1</v>
      </c>
      <c r="G25" s="5">
        <f>Table2[[#This Row],[DC Cty (TB)]]+Table2[[#This Row],[Adhoc DC Cty (TB)]]+Table2[[#This Row],[Classroom Cty]]</f>
        <v>5</v>
      </c>
      <c r="H25" s="5">
        <v>4.59</v>
      </c>
      <c r="I25"/>
    </row>
    <row r="26" spans="1:9" x14ac:dyDescent="0.2">
      <c r="A26" s="13">
        <v>44431</v>
      </c>
      <c r="B26" s="2">
        <f t="shared" si="0"/>
        <v>34</v>
      </c>
      <c r="C26" s="3" t="s">
        <v>8</v>
      </c>
      <c r="D26" s="4">
        <v>8</v>
      </c>
      <c r="E26" s="5">
        <v>1</v>
      </c>
      <c r="F26" s="5">
        <v>1.4000000000000001</v>
      </c>
      <c r="G26" s="5">
        <f>Table2[[#This Row],[DC Cty (TB)]]+Table2[[#This Row],[Adhoc DC Cty (TB)]]+Table2[[#This Row],[Classroom Cty]]</f>
        <v>10.4</v>
      </c>
      <c r="H26" s="5">
        <v>9.14</v>
      </c>
      <c r="I26"/>
    </row>
    <row r="27" spans="1:9" x14ac:dyDescent="0.2">
      <c r="A27" s="13">
        <v>44431</v>
      </c>
      <c r="B27" s="2">
        <f t="shared" si="0"/>
        <v>34</v>
      </c>
      <c r="C27" s="3" t="s">
        <v>12</v>
      </c>
      <c r="D27" s="4">
        <v>4</v>
      </c>
      <c r="E27" s="5">
        <v>0</v>
      </c>
      <c r="F27" s="5">
        <v>1</v>
      </c>
      <c r="G27" s="5">
        <f>Table2[[#This Row],[DC Cty (TB)]]+Table2[[#This Row],[Adhoc DC Cty (TB)]]+Table2[[#This Row],[Classroom Cty]]</f>
        <v>5</v>
      </c>
      <c r="H27" s="5">
        <v>4.3099999999999996</v>
      </c>
      <c r="I27"/>
    </row>
    <row r="28" spans="1:9" x14ac:dyDescent="0.2">
      <c r="A28" s="13">
        <v>44438</v>
      </c>
      <c r="B28" s="2">
        <f t="shared" si="0"/>
        <v>35</v>
      </c>
      <c r="C28" s="3" t="s">
        <v>8</v>
      </c>
      <c r="D28" s="4">
        <v>8</v>
      </c>
      <c r="E28" s="5">
        <v>1</v>
      </c>
      <c r="F28" s="5">
        <v>1.4000000000000001</v>
      </c>
      <c r="G28" s="5">
        <f>Table2[[#This Row],[DC Cty (TB)]]+Table2[[#This Row],[Adhoc DC Cty (TB)]]+Table2[[#This Row],[Classroom Cty]]</f>
        <v>10.4</v>
      </c>
      <c r="H28" s="12">
        <v>8.4</v>
      </c>
      <c r="I28"/>
    </row>
    <row r="29" spans="1:9" x14ac:dyDescent="0.2">
      <c r="A29" s="13">
        <v>44438</v>
      </c>
      <c r="B29" s="2">
        <f t="shared" si="0"/>
        <v>35</v>
      </c>
      <c r="C29" s="3" t="s">
        <v>12</v>
      </c>
      <c r="D29" s="4">
        <v>4</v>
      </c>
      <c r="E29" s="5">
        <v>0</v>
      </c>
      <c r="F29" s="5">
        <v>1</v>
      </c>
      <c r="G29" s="5">
        <f>Table2[[#This Row],[DC Cty (TB)]]+Table2[[#This Row],[Adhoc DC Cty (TB)]]+Table2[[#This Row],[Classroom Cty]]</f>
        <v>5</v>
      </c>
      <c r="H29" s="5">
        <v>4.28</v>
      </c>
      <c r="I29"/>
    </row>
    <row r="30" spans="1:9" x14ac:dyDescent="0.2">
      <c r="A30" s="13">
        <v>44445</v>
      </c>
      <c r="B30" s="2">
        <f t="shared" si="0"/>
        <v>36</v>
      </c>
      <c r="C30" s="3" t="s">
        <v>8</v>
      </c>
      <c r="D30" s="4">
        <v>8</v>
      </c>
      <c r="E30" s="5">
        <v>1</v>
      </c>
      <c r="F30" s="5">
        <v>1.4000000000000001</v>
      </c>
      <c r="G30" s="5">
        <f>Table2[[#This Row],[DC Cty (TB)]]+Table2[[#This Row],[Adhoc DC Cty (TB)]]+Table2[[#This Row],[Classroom Cty]]</f>
        <v>10.4</v>
      </c>
      <c r="H30" s="5">
        <v>9.36</v>
      </c>
      <c r="I30"/>
    </row>
    <row r="31" spans="1:9" x14ac:dyDescent="0.2">
      <c r="A31" s="13">
        <v>44445</v>
      </c>
      <c r="B31" s="2">
        <f t="shared" si="0"/>
        <v>36</v>
      </c>
      <c r="C31" s="3" t="s">
        <v>12</v>
      </c>
      <c r="D31" s="4">
        <v>4</v>
      </c>
      <c r="E31" s="5">
        <v>0</v>
      </c>
      <c r="F31" s="5">
        <v>1</v>
      </c>
      <c r="G31" s="5">
        <f>Table2[[#This Row],[DC Cty (TB)]]+Table2[[#This Row],[Adhoc DC Cty (TB)]]+Table2[[#This Row],[Classroom Cty]]</f>
        <v>5</v>
      </c>
      <c r="H31" s="5">
        <v>4.3600000000000003</v>
      </c>
      <c r="I31"/>
    </row>
    <row r="32" spans="1:9" x14ac:dyDescent="0.2">
      <c r="A32" s="13">
        <v>44452</v>
      </c>
      <c r="B32" s="2">
        <f t="shared" si="0"/>
        <v>37</v>
      </c>
      <c r="C32" s="3" t="s">
        <v>8</v>
      </c>
      <c r="D32" s="4">
        <v>8</v>
      </c>
      <c r="E32" s="5">
        <v>1</v>
      </c>
      <c r="F32" s="5">
        <v>1.4000000000000001</v>
      </c>
      <c r="G32" s="5">
        <f>Table2[[#This Row],[DC Cty (TB)]]+Table2[[#This Row],[Adhoc DC Cty (TB)]]+Table2[[#This Row],[Classroom Cty]]</f>
        <v>10.4</v>
      </c>
      <c r="H32" s="5">
        <v>9.02</v>
      </c>
      <c r="I32"/>
    </row>
    <row r="33" spans="1:9" x14ac:dyDescent="0.2">
      <c r="A33" s="13">
        <v>44452</v>
      </c>
      <c r="B33" s="2">
        <f t="shared" si="0"/>
        <v>37</v>
      </c>
      <c r="C33" s="3" t="s">
        <v>12</v>
      </c>
      <c r="D33" s="4">
        <v>4</v>
      </c>
      <c r="E33" s="5">
        <v>0</v>
      </c>
      <c r="F33" s="5">
        <v>1</v>
      </c>
      <c r="G33" s="5">
        <f>Table2[[#This Row],[DC Cty (TB)]]+Table2[[#This Row],[Adhoc DC Cty (TB)]]+Table2[[#This Row],[Classroom Cty]]</f>
        <v>5</v>
      </c>
      <c r="H33" s="5">
        <v>3.95</v>
      </c>
      <c r="I33"/>
    </row>
    <row r="34" spans="1:9" x14ac:dyDescent="0.2">
      <c r="A34" s="13">
        <v>44459</v>
      </c>
      <c r="B34" s="2">
        <f t="shared" ref="B34:B55" si="1">_xlfn.ISOWEEKNUM(A34)</f>
        <v>38</v>
      </c>
      <c r="C34" s="3" t="s">
        <v>8</v>
      </c>
      <c r="D34" s="4">
        <v>8</v>
      </c>
      <c r="E34" s="5">
        <v>1</v>
      </c>
      <c r="F34" s="5">
        <v>1.4000000000000001</v>
      </c>
      <c r="G34" s="5">
        <f>Table2[[#This Row],[DC Cty (TB)]]+Table2[[#This Row],[Adhoc DC Cty (TB)]]+Table2[[#This Row],[Classroom Cty]]</f>
        <v>10.4</v>
      </c>
      <c r="H34" s="5">
        <v>8.6300000000000008</v>
      </c>
      <c r="I34"/>
    </row>
    <row r="35" spans="1:9" x14ac:dyDescent="0.2">
      <c r="A35" s="13">
        <v>44459</v>
      </c>
      <c r="B35" s="2">
        <f t="shared" si="1"/>
        <v>38</v>
      </c>
      <c r="C35" s="3" t="s">
        <v>12</v>
      </c>
      <c r="D35" s="4">
        <v>4</v>
      </c>
      <c r="E35" s="5">
        <v>0</v>
      </c>
      <c r="F35" s="5">
        <v>1</v>
      </c>
      <c r="G35" s="5">
        <f>Table2[[#This Row],[DC Cty (TB)]]+Table2[[#This Row],[Adhoc DC Cty (TB)]]+Table2[[#This Row],[Classroom Cty]]</f>
        <v>5</v>
      </c>
      <c r="H35" s="5">
        <v>4.7</v>
      </c>
      <c r="I35"/>
    </row>
    <row r="36" spans="1:9" x14ac:dyDescent="0.2">
      <c r="A36" s="13">
        <v>44466</v>
      </c>
      <c r="B36" s="2">
        <f t="shared" si="1"/>
        <v>39</v>
      </c>
      <c r="C36" s="3" t="s">
        <v>8</v>
      </c>
      <c r="D36" s="4">
        <v>8</v>
      </c>
      <c r="E36" s="5">
        <v>1</v>
      </c>
      <c r="F36" s="5">
        <v>1.4000000000000001</v>
      </c>
      <c r="G36" s="5">
        <f>Table2[[#This Row],[DC Cty (TB)]]+Table2[[#This Row],[Adhoc DC Cty (TB)]]+Table2[[#This Row],[Classroom Cty]]</f>
        <v>10.4</v>
      </c>
      <c r="H36" s="5">
        <v>8.76</v>
      </c>
      <c r="I36"/>
    </row>
    <row r="37" spans="1:9" x14ac:dyDescent="0.2">
      <c r="A37" s="13">
        <v>44466</v>
      </c>
      <c r="B37" s="2">
        <f t="shared" si="1"/>
        <v>39</v>
      </c>
      <c r="C37" s="3" t="s">
        <v>12</v>
      </c>
      <c r="D37" s="4">
        <v>4</v>
      </c>
      <c r="E37" s="5">
        <v>0</v>
      </c>
      <c r="F37" s="5">
        <v>1</v>
      </c>
      <c r="G37" s="5">
        <f>Table2[[#This Row],[DC Cty (TB)]]+Table2[[#This Row],[Adhoc DC Cty (TB)]]+Table2[[#This Row],[Classroom Cty]]</f>
        <v>5</v>
      </c>
      <c r="H37" s="5">
        <v>4.05</v>
      </c>
      <c r="I37"/>
    </row>
    <row r="38" spans="1:9" x14ac:dyDescent="0.2">
      <c r="A38" s="13">
        <v>44473</v>
      </c>
      <c r="B38" s="2">
        <f t="shared" si="1"/>
        <v>40</v>
      </c>
      <c r="C38" s="3" t="s">
        <v>8</v>
      </c>
      <c r="D38" s="4">
        <v>8</v>
      </c>
      <c r="E38" s="5">
        <v>1</v>
      </c>
      <c r="F38" s="5">
        <v>1.4000000000000001</v>
      </c>
      <c r="G38" s="5">
        <f>Table2[[#This Row],[DC Cty (TB)]]+Table2[[#This Row],[Adhoc DC Cty (TB)]]+Table2[[#This Row],[Classroom Cty]]</f>
        <v>10.4</v>
      </c>
      <c r="H38" s="5">
        <v>7.59</v>
      </c>
      <c r="I38"/>
    </row>
    <row r="39" spans="1:9" x14ac:dyDescent="0.2">
      <c r="A39" s="13">
        <v>44473</v>
      </c>
      <c r="B39" s="2">
        <f t="shared" si="1"/>
        <v>40</v>
      </c>
      <c r="C39" s="3" t="s">
        <v>12</v>
      </c>
      <c r="D39" s="4">
        <v>4</v>
      </c>
      <c r="E39" s="5">
        <v>0</v>
      </c>
      <c r="F39" s="5">
        <v>1</v>
      </c>
      <c r="G39" s="5">
        <f>Table2[[#This Row],[DC Cty (TB)]]+Table2[[#This Row],[Adhoc DC Cty (TB)]]+Table2[[#This Row],[Classroom Cty]]</f>
        <v>5</v>
      </c>
      <c r="H39" s="5">
        <v>4.47</v>
      </c>
      <c r="I39"/>
    </row>
    <row r="40" spans="1:9" x14ac:dyDescent="0.2">
      <c r="A40" s="13">
        <v>44480</v>
      </c>
      <c r="B40" s="2">
        <f t="shared" si="1"/>
        <v>41</v>
      </c>
      <c r="C40" s="3" t="s">
        <v>8</v>
      </c>
      <c r="D40" s="4">
        <v>8</v>
      </c>
      <c r="E40" s="5">
        <v>1</v>
      </c>
      <c r="F40" s="5">
        <v>1.4000000000000001</v>
      </c>
      <c r="G40" s="5">
        <f>Table2[[#This Row],[DC Cty (TB)]]+Table2[[#This Row],[Adhoc DC Cty (TB)]]+Table2[[#This Row],[Classroom Cty]]</f>
        <v>10.4</v>
      </c>
      <c r="H40" s="5">
        <v>6.73</v>
      </c>
      <c r="I40"/>
    </row>
    <row r="41" spans="1:9" x14ac:dyDescent="0.2">
      <c r="A41" s="13">
        <v>44480</v>
      </c>
      <c r="B41" s="2">
        <f t="shared" si="1"/>
        <v>41</v>
      </c>
      <c r="C41" s="3" t="s">
        <v>12</v>
      </c>
      <c r="D41" s="4">
        <v>4</v>
      </c>
      <c r="E41" s="5">
        <v>0</v>
      </c>
      <c r="F41" s="5">
        <v>1</v>
      </c>
      <c r="G41" s="5">
        <f>Table2[[#This Row],[DC Cty (TB)]]+Table2[[#This Row],[Adhoc DC Cty (TB)]]+Table2[[#This Row],[Classroom Cty]]</f>
        <v>5</v>
      </c>
      <c r="H41" s="5">
        <v>2.2000000000000002</v>
      </c>
      <c r="I41"/>
    </row>
    <row r="42" spans="1:9" x14ac:dyDescent="0.2">
      <c r="A42" s="13">
        <v>44487</v>
      </c>
      <c r="B42" s="2">
        <f t="shared" si="1"/>
        <v>42</v>
      </c>
      <c r="C42" s="3" t="s">
        <v>8</v>
      </c>
      <c r="D42" s="4">
        <v>8</v>
      </c>
      <c r="E42" s="5">
        <v>1</v>
      </c>
      <c r="F42" s="5">
        <v>1.4000000000000001</v>
      </c>
      <c r="G42" s="5">
        <f>Table2[[#This Row],[DC Cty (TB)]]+Table2[[#This Row],[Adhoc DC Cty (TB)]]+Table2[[#This Row],[Classroom Cty]]</f>
        <v>10.4</v>
      </c>
      <c r="H42" s="5">
        <v>9.69</v>
      </c>
      <c r="I42"/>
    </row>
    <row r="43" spans="1:9" x14ac:dyDescent="0.2">
      <c r="A43" s="13">
        <v>44487</v>
      </c>
      <c r="B43" s="2">
        <f t="shared" si="1"/>
        <v>42</v>
      </c>
      <c r="C43" s="3" t="s">
        <v>12</v>
      </c>
      <c r="D43" s="4">
        <v>4</v>
      </c>
      <c r="E43" s="5">
        <v>0</v>
      </c>
      <c r="F43" s="5">
        <v>1</v>
      </c>
      <c r="G43" s="5">
        <f>Table2[[#This Row],[DC Cty (TB)]]+Table2[[#This Row],[Adhoc DC Cty (TB)]]+Table2[[#This Row],[Classroom Cty]]</f>
        <v>5</v>
      </c>
      <c r="H43" s="5">
        <v>4.51</v>
      </c>
      <c r="I43"/>
    </row>
    <row r="44" spans="1:9" x14ac:dyDescent="0.2">
      <c r="A44" s="13">
        <v>44494</v>
      </c>
      <c r="B44" s="2">
        <f t="shared" si="1"/>
        <v>43</v>
      </c>
      <c r="C44" s="3" t="s">
        <v>8</v>
      </c>
      <c r="D44" s="4">
        <v>8</v>
      </c>
      <c r="E44" s="5">
        <v>1</v>
      </c>
      <c r="F44" s="5">
        <v>1.4000000000000001</v>
      </c>
      <c r="G44" s="5">
        <f>Table2[[#This Row],[DC Cty (TB)]]+Table2[[#This Row],[Adhoc DC Cty (TB)]]+Table2[[#This Row],[Classroom Cty]]</f>
        <v>10.4</v>
      </c>
      <c r="H44" s="5">
        <v>7.17</v>
      </c>
      <c r="I44"/>
    </row>
    <row r="45" spans="1:9" x14ac:dyDescent="0.2">
      <c r="A45" s="13">
        <v>44494</v>
      </c>
      <c r="B45" s="2">
        <f t="shared" si="1"/>
        <v>43</v>
      </c>
      <c r="C45" s="3" t="s">
        <v>12</v>
      </c>
      <c r="D45" s="4">
        <v>4</v>
      </c>
      <c r="E45" s="5">
        <v>0</v>
      </c>
      <c r="F45" s="5">
        <v>1</v>
      </c>
      <c r="G45" s="5">
        <f>Table2[[#This Row],[DC Cty (TB)]]+Table2[[#This Row],[Adhoc DC Cty (TB)]]+Table2[[#This Row],[Classroom Cty]]</f>
        <v>5</v>
      </c>
      <c r="H45" s="5">
        <v>3.14</v>
      </c>
      <c r="I45"/>
    </row>
    <row r="46" spans="1:9" x14ac:dyDescent="0.2">
      <c r="A46" s="13">
        <v>44501</v>
      </c>
      <c r="B46" s="2">
        <f t="shared" si="1"/>
        <v>44</v>
      </c>
      <c r="C46" s="3" t="s">
        <v>8</v>
      </c>
      <c r="D46" s="4">
        <v>8</v>
      </c>
      <c r="E46" s="5">
        <v>0</v>
      </c>
      <c r="F46" s="5">
        <v>1.4000000000000001</v>
      </c>
      <c r="G46" s="5">
        <f>Table2[[#This Row],[DC Cty (TB)]]+Table2[[#This Row],[Adhoc DC Cty (TB)]]+Table2[[#This Row],[Classroom Cty]]</f>
        <v>9.4</v>
      </c>
      <c r="H46" s="5">
        <v>3.07</v>
      </c>
      <c r="I46"/>
    </row>
    <row r="47" spans="1:9" x14ac:dyDescent="0.2">
      <c r="A47" s="13">
        <v>44501</v>
      </c>
      <c r="B47" s="2">
        <f t="shared" si="1"/>
        <v>44</v>
      </c>
      <c r="C47" s="3" t="s">
        <v>12</v>
      </c>
      <c r="D47" s="4">
        <v>4</v>
      </c>
      <c r="E47" s="5">
        <v>0</v>
      </c>
      <c r="F47" s="5">
        <v>1</v>
      </c>
      <c r="G47" s="5">
        <f>Table2[[#This Row],[DC Cty (TB)]]+Table2[[#This Row],[Adhoc DC Cty (TB)]]+Table2[[#This Row],[Classroom Cty]]</f>
        <v>5</v>
      </c>
      <c r="H47" s="5">
        <v>4.5</v>
      </c>
      <c r="I47"/>
    </row>
    <row r="48" spans="1:9" x14ac:dyDescent="0.2">
      <c r="A48" s="13">
        <v>44508</v>
      </c>
      <c r="B48" s="2">
        <f t="shared" si="1"/>
        <v>45</v>
      </c>
      <c r="C48" s="3" t="s">
        <v>8</v>
      </c>
      <c r="D48" s="4">
        <v>8</v>
      </c>
      <c r="E48" s="5">
        <v>0</v>
      </c>
      <c r="F48" s="5">
        <v>1.4000000000000001</v>
      </c>
      <c r="G48" s="5">
        <f>Table2[[#This Row],[DC Cty (TB)]]+Table2[[#This Row],[Adhoc DC Cty (TB)]]+Table2[[#This Row],[Classroom Cty]]</f>
        <v>9.4</v>
      </c>
      <c r="H48" s="5">
        <v>8.9499999999999993</v>
      </c>
      <c r="I48"/>
    </row>
    <row r="49" spans="1:9" x14ac:dyDescent="0.2">
      <c r="A49" s="13">
        <v>44508</v>
      </c>
      <c r="B49" s="2">
        <f t="shared" si="1"/>
        <v>45</v>
      </c>
      <c r="C49" s="3" t="s">
        <v>12</v>
      </c>
      <c r="D49" s="4">
        <v>4</v>
      </c>
      <c r="E49" s="5">
        <v>0</v>
      </c>
      <c r="F49" s="5">
        <v>1</v>
      </c>
      <c r="G49" s="5">
        <f>Table2[[#This Row],[DC Cty (TB)]]+Table2[[#This Row],[Adhoc DC Cty (TB)]]+Table2[[#This Row],[Classroom Cty]]</f>
        <v>5</v>
      </c>
      <c r="H49" s="5">
        <v>4.17</v>
      </c>
      <c r="I49"/>
    </row>
    <row r="50" spans="1:9" x14ac:dyDescent="0.2">
      <c r="A50" s="13">
        <v>44515</v>
      </c>
      <c r="B50" s="2">
        <f t="shared" si="1"/>
        <v>46</v>
      </c>
      <c r="C50" s="3" t="s">
        <v>8</v>
      </c>
      <c r="D50" s="4">
        <v>8</v>
      </c>
      <c r="E50" s="5">
        <v>1</v>
      </c>
      <c r="F50" s="5">
        <v>1.4</v>
      </c>
      <c r="G50" s="5">
        <f>Table2[[#This Row],[DC Cty (TB)]]+Table2[[#This Row],[Adhoc DC Cty (TB)]]+Table2[[#This Row],[Classroom Cty]]</f>
        <v>10.4</v>
      </c>
      <c r="H50" s="5">
        <v>7.04</v>
      </c>
      <c r="I50"/>
    </row>
    <row r="51" spans="1:9" x14ac:dyDescent="0.2">
      <c r="A51" s="13">
        <v>44515</v>
      </c>
      <c r="B51" s="2">
        <f t="shared" si="1"/>
        <v>46</v>
      </c>
      <c r="C51" s="3" t="s">
        <v>12</v>
      </c>
      <c r="D51" s="4">
        <v>4</v>
      </c>
      <c r="E51" s="5">
        <v>0</v>
      </c>
      <c r="F51" s="5">
        <v>1</v>
      </c>
      <c r="G51" s="5">
        <f>Table2[[#This Row],[DC Cty (TB)]]+Table2[[#This Row],[Adhoc DC Cty (TB)]]+Table2[[#This Row],[Classroom Cty]]</f>
        <v>5</v>
      </c>
      <c r="H51" s="5">
        <v>4.66</v>
      </c>
      <c r="I51"/>
    </row>
    <row r="52" spans="1:9" x14ac:dyDescent="0.2">
      <c r="A52" s="13">
        <v>44522</v>
      </c>
      <c r="B52" s="2">
        <f t="shared" si="1"/>
        <v>47</v>
      </c>
      <c r="C52" s="3" t="s">
        <v>8</v>
      </c>
      <c r="D52" s="4">
        <v>8</v>
      </c>
      <c r="E52" s="5">
        <v>1</v>
      </c>
      <c r="F52" s="5">
        <v>1.4</v>
      </c>
      <c r="G52" s="5">
        <f>Table2[[#This Row],[DC Cty (TB)]]+Table2[[#This Row],[Adhoc DC Cty (TB)]]+Table2[[#This Row],[Classroom Cty]]</f>
        <v>10.4</v>
      </c>
      <c r="H52" s="5">
        <v>8.7899999999999991</v>
      </c>
      <c r="I52"/>
    </row>
    <row r="53" spans="1:9" x14ac:dyDescent="0.2">
      <c r="A53" s="13">
        <v>44522</v>
      </c>
      <c r="B53" s="2">
        <f t="shared" si="1"/>
        <v>47</v>
      </c>
      <c r="C53" s="3" t="s">
        <v>12</v>
      </c>
      <c r="D53" s="4">
        <v>4</v>
      </c>
      <c r="E53" s="5">
        <v>0</v>
      </c>
      <c r="F53" s="5">
        <v>1</v>
      </c>
      <c r="G53" s="5">
        <f>Table2[[#This Row],[DC Cty (TB)]]+Table2[[#This Row],[Adhoc DC Cty (TB)]]+Table2[[#This Row],[Classroom Cty]]</f>
        <v>5</v>
      </c>
      <c r="H53" s="5">
        <v>4.2699999999999996</v>
      </c>
      <c r="I53"/>
    </row>
    <row r="54" spans="1:9" x14ac:dyDescent="0.2">
      <c r="A54" s="13">
        <v>44529</v>
      </c>
      <c r="B54" s="2">
        <f t="shared" si="1"/>
        <v>48</v>
      </c>
      <c r="C54" s="3" t="s">
        <v>8</v>
      </c>
      <c r="D54" s="4">
        <v>8</v>
      </c>
      <c r="E54" s="5">
        <v>1</v>
      </c>
      <c r="F54" s="5">
        <v>1.4</v>
      </c>
      <c r="G54" s="5">
        <f>Table2[[#This Row],[DC Cty (TB)]]+Table2[[#This Row],[Adhoc DC Cty (TB)]]+Table2[[#This Row],[Classroom Cty]]</f>
        <v>10.4</v>
      </c>
      <c r="H54" s="5">
        <v>8</v>
      </c>
      <c r="I54"/>
    </row>
    <row r="55" spans="1:9" x14ac:dyDescent="0.2">
      <c r="A55" s="13">
        <v>44529</v>
      </c>
      <c r="B55" s="2">
        <f t="shared" si="1"/>
        <v>48</v>
      </c>
      <c r="C55" s="3" t="s">
        <v>12</v>
      </c>
      <c r="D55" s="4">
        <v>4</v>
      </c>
      <c r="E55" s="5">
        <v>0</v>
      </c>
      <c r="F55" s="5">
        <v>1</v>
      </c>
      <c r="G55" s="5">
        <f>Table2[[#This Row],[DC Cty (TB)]]+Table2[[#This Row],[Adhoc DC Cty (TB)]]+Table2[[#This Row],[Classroom Cty]]</f>
        <v>5</v>
      </c>
      <c r="H55" s="5">
        <v>3.29</v>
      </c>
      <c r="I55"/>
    </row>
    <row r="56" spans="1:9" x14ac:dyDescent="0.2">
      <c r="A56" s="13">
        <v>44536</v>
      </c>
      <c r="B56" s="2">
        <f t="shared" ref="B56:B65" si="2">_xlfn.ISOWEEKNUM(A56)</f>
        <v>49</v>
      </c>
      <c r="C56" s="3" t="s">
        <v>8</v>
      </c>
      <c r="D56" s="4">
        <v>8</v>
      </c>
      <c r="E56" s="5">
        <v>1</v>
      </c>
      <c r="F56" s="5">
        <v>1.4</v>
      </c>
      <c r="G56" s="5">
        <f>Table2[[#This Row],[DC Cty (TB)]]+Table2[[#This Row],[Adhoc DC Cty (TB)]]+Table2[[#This Row],[Classroom Cty]]</f>
        <v>10.4</v>
      </c>
      <c r="H56" s="5">
        <v>8.77</v>
      </c>
      <c r="I56"/>
    </row>
    <row r="57" spans="1:9" x14ac:dyDescent="0.2">
      <c r="A57" s="13">
        <v>44536</v>
      </c>
      <c r="B57" s="2">
        <f t="shared" si="2"/>
        <v>49</v>
      </c>
      <c r="C57" s="3" t="s">
        <v>12</v>
      </c>
      <c r="D57" s="4">
        <v>4</v>
      </c>
      <c r="E57" s="5">
        <v>0</v>
      </c>
      <c r="F57" s="5">
        <v>1</v>
      </c>
      <c r="G57" s="5">
        <f>Table2[[#This Row],[DC Cty (TB)]]+Table2[[#This Row],[Adhoc DC Cty (TB)]]+Table2[[#This Row],[Classroom Cty]]</f>
        <v>5</v>
      </c>
      <c r="H57" s="5">
        <v>3.96</v>
      </c>
      <c r="I57"/>
    </row>
    <row r="58" spans="1:9" x14ac:dyDescent="0.2">
      <c r="A58" s="13">
        <v>44543</v>
      </c>
      <c r="B58" s="2">
        <f t="shared" si="2"/>
        <v>50</v>
      </c>
      <c r="C58" s="3" t="s">
        <v>8</v>
      </c>
      <c r="D58" s="4">
        <v>8</v>
      </c>
      <c r="E58" s="5">
        <v>1</v>
      </c>
      <c r="F58" s="5">
        <v>1.4</v>
      </c>
      <c r="G58" s="5">
        <f>Table2[[#This Row],[DC Cty (TB)]]+Table2[[#This Row],[Adhoc DC Cty (TB)]]+Table2[[#This Row],[Classroom Cty]]</f>
        <v>10.4</v>
      </c>
      <c r="H58" s="5">
        <v>8.7100000000000009</v>
      </c>
      <c r="I58"/>
    </row>
    <row r="59" spans="1:9" x14ac:dyDescent="0.2">
      <c r="A59" s="13">
        <v>44543</v>
      </c>
      <c r="B59" s="2">
        <f t="shared" si="2"/>
        <v>50</v>
      </c>
      <c r="C59" s="3" t="s">
        <v>12</v>
      </c>
      <c r="D59" s="4">
        <v>4</v>
      </c>
      <c r="E59" s="5">
        <v>0</v>
      </c>
      <c r="F59" s="5">
        <v>1</v>
      </c>
      <c r="G59" s="5">
        <f>Table2[[#This Row],[DC Cty (TB)]]+Table2[[#This Row],[Adhoc DC Cty (TB)]]+Table2[[#This Row],[Classroom Cty]]</f>
        <v>5</v>
      </c>
      <c r="H59" s="5">
        <v>3.51</v>
      </c>
      <c r="I59"/>
    </row>
    <row r="60" spans="1:9" x14ac:dyDescent="0.2">
      <c r="A60" s="13">
        <v>44550</v>
      </c>
      <c r="B60" s="2">
        <f t="shared" si="2"/>
        <v>51</v>
      </c>
      <c r="C60" s="3" t="s">
        <v>8</v>
      </c>
      <c r="D60" s="4">
        <v>8</v>
      </c>
      <c r="E60" s="5">
        <v>1</v>
      </c>
      <c r="F60" s="5">
        <v>1.4</v>
      </c>
      <c r="G60" s="5">
        <f>Table2[[#This Row],[DC Cty (TB)]]+Table2[[#This Row],[Adhoc DC Cty (TB)]]+Table2[[#This Row],[Classroom Cty]]</f>
        <v>10.4</v>
      </c>
      <c r="H60" s="5">
        <v>6.63</v>
      </c>
      <c r="I60"/>
    </row>
    <row r="61" spans="1:9" x14ac:dyDescent="0.2">
      <c r="A61" s="13">
        <v>44550</v>
      </c>
      <c r="B61" s="2">
        <f t="shared" si="2"/>
        <v>51</v>
      </c>
      <c r="C61" s="3" t="s">
        <v>12</v>
      </c>
      <c r="D61" s="4">
        <v>4</v>
      </c>
      <c r="E61" s="5">
        <v>0</v>
      </c>
      <c r="F61" s="5">
        <v>1</v>
      </c>
      <c r="G61" s="5">
        <f>Table2[[#This Row],[DC Cty (TB)]]+Table2[[#This Row],[Adhoc DC Cty (TB)]]+Table2[[#This Row],[Classroom Cty]]</f>
        <v>5</v>
      </c>
      <c r="H61" s="5">
        <v>1.29</v>
      </c>
      <c r="I61"/>
    </row>
    <row r="62" spans="1:9" x14ac:dyDescent="0.2">
      <c r="A62" s="13">
        <v>44557</v>
      </c>
      <c r="B62" s="2">
        <f t="shared" si="2"/>
        <v>52</v>
      </c>
      <c r="C62" s="3" t="s">
        <v>8</v>
      </c>
      <c r="D62" s="4">
        <v>8</v>
      </c>
      <c r="E62" s="5">
        <v>1</v>
      </c>
      <c r="F62" s="5">
        <v>1.4</v>
      </c>
      <c r="G62" s="5">
        <f>Table2[[#This Row],[DC Cty (TB)]]+Table2[[#This Row],[Adhoc DC Cty (TB)]]+Table2[[#This Row],[Classroom Cty]]</f>
        <v>10.4</v>
      </c>
      <c r="H62" s="5">
        <v>3.5</v>
      </c>
      <c r="I62"/>
    </row>
    <row r="63" spans="1:9" x14ac:dyDescent="0.2">
      <c r="A63" s="13">
        <v>44557</v>
      </c>
      <c r="B63" s="2">
        <f t="shared" si="2"/>
        <v>52</v>
      </c>
      <c r="C63" s="3" t="s">
        <v>12</v>
      </c>
      <c r="D63" s="4">
        <v>4</v>
      </c>
      <c r="E63" s="5">
        <v>0</v>
      </c>
      <c r="F63" s="5">
        <v>1</v>
      </c>
      <c r="G63" s="5">
        <f>Table2[[#This Row],[DC Cty (TB)]]+Table2[[#This Row],[Adhoc DC Cty (TB)]]+Table2[[#This Row],[Classroom Cty]]</f>
        <v>5</v>
      </c>
      <c r="H63" s="5">
        <v>0.44</v>
      </c>
      <c r="I63"/>
    </row>
    <row r="64" spans="1:9" x14ac:dyDescent="0.2">
      <c r="A64" s="13">
        <v>44564</v>
      </c>
      <c r="B64" s="2">
        <f t="shared" si="2"/>
        <v>1</v>
      </c>
      <c r="C64" s="3" t="s">
        <v>8</v>
      </c>
      <c r="D64" s="4">
        <v>8</v>
      </c>
      <c r="E64" s="5">
        <v>1</v>
      </c>
      <c r="F64" s="5">
        <v>1.4</v>
      </c>
      <c r="G64" s="5">
        <f>Table2[[#This Row],[DC Cty (TB)]]+Table2[[#This Row],[Adhoc DC Cty (TB)]]+Table2[[#This Row],[Classroom Cty]]</f>
        <v>10.4</v>
      </c>
      <c r="H64" s="5">
        <v>5.95</v>
      </c>
      <c r="I64"/>
    </row>
    <row r="65" spans="1:9" x14ac:dyDescent="0.2">
      <c r="A65" s="13">
        <v>44564</v>
      </c>
      <c r="B65" s="2">
        <f t="shared" si="2"/>
        <v>1</v>
      </c>
      <c r="C65" s="3" t="s">
        <v>12</v>
      </c>
      <c r="D65" s="4">
        <v>4</v>
      </c>
      <c r="E65" s="5">
        <v>0</v>
      </c>
      <c r="F65" s="5">
        <v>1</v>
      </c>
      <c r="G65" s="5">
        <f>Table2[[#This Row],[DC Cty (TB)]]+Table2[[#This Row],[Adhoc DC Cty (TB)]]+Table2[[#This Row],[Classroom Cty]]</f>
        <v>5</v>
      </c>
      <c r="H65" s="5">
        <v>1.19</v>
      </c>
      <c r="I65"/>
    </row>
    <row r="66" spans="1:9" x14ac:dyDescent="0.2">
      <c r="A66" s="13">
        <v>44571</v>
      </c>
      <c r="B66" s="2">
        <f t="shared" ref="B66:B92" si="3">_xlfn.ISOWEEKNUM(A66)</f>
        <v>2</v>
      </c>
      <c r="C66" s="3" t="s">
        <v>8</v>
      </c>
      <c r="D66" s="4">
        <v>8</v>
      </c>
      <c r="E66" s="5">
        <v>1</v>
      </c>
      <c r="F66" s="5">
        <v>1.4</v>
      </c>
      <c r="G66" s="5">
        <f>Table2[[#This Row],[DC Cty (TB)]]+Table2[[#This Row],[Adhoc DC Cty (TB)]]+Table2[[#This Row],[Classroom Cty]]</f>
        <v>10.4</v>
      </c>
      <c r="H66" s="5">
        <v>5.14</v>
      </c>
    </row>
    <row r="67" spans="1:9" x14ac:dyDescent="0.2">
      <c r="A67" s="13">
        <v>44571</v>
      </c>
      <c r="B67" s="2">
        <f t="shared" si="3"/>
        <v>2</v>
      </c>
      <c r="C67" s="3" t="s">
        <v>12</v>
      </c>
      <c r="D67" s="4">
        <v>4</v>
      </c>
      <c r="E67" s="5">
        <v>0</v>
      </c>
      <c r="F67" s="5">
        <v>1</v>
      </c>
      <c r="G67" s="5">
        <f>Table2[[#This Row],[DC Cty (TB)]]+Table2[[#This Row],[Adhoc DC Cty (TB)]]+Table2[[#This Row],[Classroom Cty]]</f>
        <v>5</v>
      </c>
      <c r="H67" s="5">
        <v>1.1000000000000001</v>
      </c>
    </row>
    <row r="68" spans="1:9" x14ac:dyDescent="0.2">
      <c r="A68" s="13">
        <v>44578</v>
      </c>
      <c r="B68" s="2">
        <f t="shared" si="3"/>
        <v>3</v>
      </c>
      <c r="C68" s="3" t="s">
        <v>8</v>
      </c>
      <c r="D68" s="4">
        <v>8</v>
      </c>
      <c r="E68" s="5">
        <v>1</v>
      </c>
      <c r="F68" s="5">
        <v>1.4</v>
      </c>
      <c r="G68" s="5">
        <f>Table2[[#This Row],[DC Cty (TB)]]+Table2[[#This Row],[Adhoc DC Cty (TB)]]+Table2[[#This Row],[Classroom Cty]]</f>
        <v>10.4</v>
      </c>
      <c r="H68" s="5">
        <v>8.1</v>
      </c>
    </row>
    <row r="69" spans="1:9" x14ac:dyDescent="0.2">
      <c r="A69" s="13">
        <v>44578</v>
      </c>
      <c r="B69" s="2">
        <f t="shared" si="3"/>
        <v>3</v>
      </c>
      <c r="C69" s="3" t="s">
        <v>12</v>
      </c>
      <c r="D69" s="4">
        <v>4</v>
      </c>
      <c r="E69" s="5">
        <v>0</v>
      </c>
      <c r="F69" s="5">
        <v>1</v>
      </c>
      <c r="G69" s="5">
        <f>Table2[[#This Row],[DC Cty (TB)]]+Table2[[#This Row],[Adhoc DC Cty (TB)]]+Table2[[#This Row],[Classroom Cty]]</f>
        <v>5</v>
      </c>
      <c r="H69" s="5">
        <v>3.5</v>
      </c>
    </row>
    <row r="70" spans="1:9" x14ac:dyDescent="0.2">
      <c r="A70" s="13">
        <v>44585</v>
      </c>
      <c r="B70" s="2">
        <f t="shared" si="3"/>
        <v>4</v>
      </c>
      <c r="C70" s="3" t="s">
        <v>8</v>
      </c>
      <c r="D70" s="4">
        <v>8</v>
      </c>
      <c r="E70" s="5">
        <v>1</v>
      </c>
      <c r="F70" s="5">
        <v>1.4</v>
      </c>
      <c r="G70" s="5">
        <f>Table2[[#This Row],[DC Cty (TB)]]+Table2[[#This Row],[Adhoc DC Cty (TB)]]+Table2[[#This Row],[Classroom Cty]]</f>
        <v>10.4</v>
      </c>
      <c r="H70" s="5">
        <v>7.35</v>
      </c>
    </row>
    <row r="71" spans="1:9" x14ac:dyDescent="0.2">
      <c r="A71" s="13">
        <v>44585</v>
      </c>
      <c r="B71" s="2">
        <f t="shared" si="3"/>
        <v>4</v>
      </c>
      <c r="C71" s="3" t="s">
        <v>12</v>
      </c>
      <c r="D71" s="4">
        <v>4</v>
      </c>
      <c r="E71" s="5">
        <v>0</v>
      </c>
      <c r="F71" s="5">
        <v>1</v>
      </c>
      <c r="G71" s="5">
        <f>Table2[[#This Row],[DC Cty (TB)]]+Table2[[#This Row],[Adhoc DC Cty (TB)]]+Table2[[#This Row],[Classroom Cty]]</f>
        <v>5</v>
      </c>
      <c r="H71" s="5">
        <v>2.89</v>
      </c>
    </row>
    <row r="72" spans="1:9" x14ac:dyDescent="0.2">
      <c r="A72" s="13">
        <v>44592</v>
      </c>
      <c r="B72" s="2">
        <f t="shared" si="3"/>
        <v>5</v>
      </c>
      <c r="C72" s="3" t="s">
        <v>8</v>
      </c>
      <c r="D72" s="4">
        <v>8</v>
      </c>
      <c r="E72" s="5">
        <v>1</v>
      </c>
      <c r="F72" s="5">
        <v>1.4</v>
      </c>
      <c r="G72" s="5">
        <f>Table2[[#This Row],[DC Cty (TB)]]+Table2[[#This Row],[Adhoc DC Cty (TB)]]+Table2[[#This Row],[Classroom Cty]]</f>
        <v>10.4</v>
      </c>
      <c r="H72" s="5">
        <v>7.5</v>
      </c>
    </row>
    <row r="73" spans="1:9" x14ac:dyDescent="0.2">
      <c r="A73" s="13">
        <v>44592</v>
      </c>
      <c r="B73" s="2">
        <f t="shared" si="3"/>
        <v>5</v>
      </c>
      <c r="C73" s="3" t="s">
        <v>12</v>
      </c>
      <c r="D73" s="4">
        <v>4</v>
      </c>
      <c r="E73" s="5">
        <v>0</v>
      </c>
      <c r="F73" s="5">
        <v>1</v>
      </c>
      <c r="G73" s="5">
        <f>Table2[[#This Row],[DC Cty (TB)]]+Table2[[#This Row],[Adhoc DC Cty (TB)]]+Table2[[#This Row],[Classroom Cty]]</f>
        <v>5</v>
      </c>
      <c r="H73" s="5">
        <v>3.1</v>
      </c>
    </row>
    <row r="74" spans="1:9" x14ac:dyDescent="0.2">
      <c r="A74" s="13">
        <v>44599</v>
      </c>
      <c r="B74" s="2">
        <f t="shared" si="3"/>
        <v>6</v>
      </c>
      <c r="C74" s="3" t="s">
        <v>8</v>
      </c>
      <c r="D74" s="4">
        <v>8</v>
      </c>
      <c r="E74" s="5">
        <v>1</v>
      </c>
      <c r="F74" s="5">
        <v>1.4</v>
      </c>
      <c r="G74" s="5">
        <f>Table2[[#This Row],[DC Cty (TB)]]+Table2[[#This Row],[Adhoc DC Cty (TB)]]+Table2[[#This Row],[Classroom Cty]]</f>
        <v>10.4</v>
      </c>
      <c r="H74" s="5">
        <v>5.9</v>
      </c>
    </row>
    <row r="75" spans="1:9" x14ac:dyDescent="0.2">
      <c r="A75" s="13">
        <v>44599</v>
      </c>
      <c r="B75" s="2">
        <f t="shared" si="3"/>
        <v>6</v>
      </c>
      <c r="C75" s="3" t="s">
        <v>12</v>
      </c>
      <c r="D75" s="4">
        <v>4</v>
      </c>
      <c r="E75" s="5">
        <v>0</v>
      </c>
      <c r="F75" s="5">
        <v>1</v>
      </c>
      <c r="G75" s="5">
        <f>Table2[[#This Row],[DC Cty (TB)]]+Table2[[#This Row],[Adhoc DC Cty (TB)]]+Table2[[#This Row],[Classroom Cty]]</f>
        <v>5</v>
      </c>
      <c r="H75" s="5">
        <v>1.7</v>
      </c>
    </row>
    <row r="76" spans="1:9" x14ac:dyDescent="0.2">
      <c r="A76" s="13">
        <v>44606</v>
      </c>
      <c r="B76" s="2">
        <f t="shared" si="3"/>
        <v>7</v>
      </c>
      <c r="C76" s="3" t="s">
        <v>8</v>
      </c>
      <c r="D76" s="4">
        <v>8</v>
      </c>
      <c r="E76" s="5">
        <v>1</v>
      </c>
      <c r="F76" s="5">
        <v>1.4</v>
      </c>
      <c r="G76" s="5">
        <f>Table2[[#This Row],[DC Cty (TB)]]+Table2[[#This Row],[Adhoc DC Cty (TB)]]+Table2[[#This Row],[Classroom Cty]]</f>
        <v>10.4</v>
      </c>
      <c r="H76" s="5">
        <v>7.4</v>
      </c>
    </row>
    <row r="77" spans="1:9" x14ac:dyDescent="0.2">
      <c r="A77" s="13">
        <v>44606</v>
      </c>
      <c r="B77" s="2">
        <f t="shared" si="3"/>
        <v>7</v>
      </c>
      <c r="C77" s="3" t="s">
        <v>12</v>
      </c>
      <c r="D77" s="4">
        <v>4</v>
      </c>
      <c r="E77" s="5">
        <v>0</v>
      </c>
      <c r="F77" s="5">
        <v>1</v>
      </c>
      <c r="G77" s="5">
        <f>Table2[[#This Row],[DC Cty (TB)]]+Table2[[#This Row],[Adhoc DC Cty (TB)]]+Table2[[#This Row],[Classroom Cty]]</f>
        <v>5</v>
      </c>
      <c r="H77" s="5">
        <v>1.6</v>
      </c>
    </row>
    <row r="78" spans="1:9" x14ac:dyDescent="0.2">
      <c r="A78" s="13">
        <v>44613</v>
      </c>
      <c r="B78" s="2">
        <f t="shared" si="3"/>
        <v>8</v>
      </c>
      <c r="C78" s="3" t="s">
        <v>8</v>
      </c>
      <c r="D78" s="4">
        <v>8</v>
      </c>
      <c r="E78" s="5">
        <v>1</v>
      </c>
      <c r="F78" s="5">
        <v>1.4</v>
      </c>
      <c r="G78" s="5">
        <f>Table2[[#This Row],[DC Cty (TB)]]+Table2[[#This Row],[Adhoc DC Cty (TB)]]+Table2[[#This Row],[Classroom Cty]]</f>
        <v>10.4</v>
      </c>
      <c r="H78" s="5">
        <v>7.6</v>
      </c>
    </row>
    <row r="79" spans="1:9" x14ac:dyDescent="0.2">
      <c r="A79" s="13">
        <v>44613</v>
      </c>
      <c r="B79" s="2">
        <f t="shared" si="3"/>
        <v>8</v>
      </c>
      <c r="C79" s="3" t="s">
        <v>12</v>
      </c>
      <c r="D79" s="4">
        <v>4</v>
      </c>
      <c r="E79" s="5">
        <v>0</v>
      </c>
      <c r="F79" s="5">
        <v>1</v>
      </c>
      <c r="G79" s="5">
        <f>Table2[[#This Row],[DC Cty (TB)]]+Table2[[#This Row],[Adhoc DC Cty (TB)]]+Table2[[#This Row],[Classroom Cty]]</f>
        <v>5</v>
      </c>
      <c r="H79" s="5">
        <v>4.5</v>
      </c>
    </row>
    <row r="80" spans="1:9" x14ac:dyDescent="0.2">
      <c r="A80" s="13">
        <v>44620</v>
      </c>
      <c r="B80" s="2">
        <f t="shared" si="3"/>
        <v>9</v>
      </c>
      <c r="C80" s="3" t="s">
        <v>8</v>
      </c>
      <c r="D80" s="4">
        <v>8</v>
      </c>
      <c r="E80" s="5">
        <v>1</v>
      </c>
      <c r="F80" s="5">
        <v>1.4</v>
      </c>
      <c r="G80" s="5">
        <f>Table2[[#This Row],[DC Cty (TB)]]+Table2[[#This Row],[Adhoc DC Cty (TB)]]+Table2[[#This Row],[Classroom Cty]]</f>
        <v>10.4</v>
      </c>
      <c r="H80" s="5">
        <v>6.9</v>
      </c>
    </row>
    <row r="81" spans="1:8" x14ac:dyDescent="0.2">
      <c r="A81" s="13">
        <v>44620</v>
      </c>
      <c r="B81" s="2">
        <f t="shared" si="3"/>
        <v>9</v>
      </c>
      <c r="C81" s="3" t="s">
        <v>12</v>
      </c>
      <c r="D81" s="4">
        <v>4</v>
      </c>
      <c r="E81" s="5">
        <v>0</v>
      </c>
      <c r="F81" s="5">
        <v>1</v>
      </c>
      <c r="G81" s="5">
        <f>Table2[[#This Row],[DC Cty (TB)]]+Table2[[#This Row],[Adhoc DC Cty (TB)]]+Table2[[#This Row],[Classroom Cty]]</f>
        <v>5</v>
      </c>
      <c r="H81" s="5">
        <v>2.2000000000000002</v>
      </c>
    </row>
    <row r="82" spans="1:8" x14ac:dyDescent="0.2">
      <c r="A82" s="13">
        <v>44627</v>
      </c>
      <c r="B82" s="2">
        <f t="shared" si="3"/>
        <v>10</v>
      </c>
      <c r="C82" s="3" t="s">
        <v>8</v>
      </c>
      <c r="D82" s="4">
        <v>8</v>
      </c>
      <c r="E82" s="5">
        <v>1.5</v>
      </c>
      <c r="F82" s="5">
        <v>1.4</v>
      </c>
      <c r="G82" s="5">
        <f>Table2[[#This Row],[DC Cty (TB)]]+Table2[[#This Row],[Adhoc DC Cty (TB)]]+Table2[[#This Row],[Classroom Cty]]</f>
        <v>10.9</v>
      </c>
      <c r="H82" s="5">
        <v>9.15</v>
      </c>
    </row>
    <row r="83" spans="1:8" x14ac:dyDescent="0.2">
      <c r="A83" s="13">
        <v>44627</v>
      </c>
      <c r="B83" s="2">
        <f t="shared" si="3"/>
        <v>10</v>
      </c>
      <c r="C83" s="3" t="s">
        <v>12</v>
      </c>
      <c r="D83" s="4">
        <v>4</v>
      </c>
      <c r="E83" s="5">
        <v>0</v>
      </c>
      <c r="F83" s="5">
        <v>1</v>
      </c>
      <c r="G83" s="5">
        <f>Table2[[#This Row],[DC Cty (TB)]]+Table2[[#This Row],[Adhoc DC Cty (TB)]]+Table2[[#This Row],[Classroom Cty]]</f>
        <v>5</v>
      </c>
      <c r="H83" s="5">
        <v>3.9</v>
      </c>
    </row>
    <row r="84" spans="1:8" x14ac:dyDescent="0.2">
      <c r="A84" s="13">
        <v>44634</v>
      </c>
      <c r="B84" s="2">
        <f t="shared" si="3"/>
        <v>11</v>
      </c>
      <c r="C84" s="3" t="s">
        <v>8</v>
      </c>
      <c r="D84" s="4">
        <v>8</v>
      </c>
      <c r="E84" s="5">
        <v>1.5</v>
      </c>
      <c r="F84" s="5">
        <v>1.4</v>
      </c>
      <c r="G84" s="5">
        <f>Table2[[#This Row],[DC Cty (TB)]]+Table2[[#This Row],[Adhoc DC Cty (TB)]]+Table2[[#This Row],[Classroom Cty]]</f>
        <v>10.9</v>
      </c>
      <c r="H84" s="5">
        <v>8.6</v>
      </c>
    </row>
    <row r="85" spans="1:8" x14ac:dyDescent="0.2">
      <c r="A85" s="13">
        <v>44634</v>
      </c>
      <c r="B85" s="2">
        <f t="shared" si="3"/>
        <v>11</v>
      </c>
      <c r="C85" s="3" t="s">
        <v>12</v>
      </c>
      <c r="D85" s="4">
        <v>4</v>
      </c>
      <c r="E85" s="5">
        <v>0</v>
      </c>
      <c r="F85" s="5">
        <v>1</v>
      </c>
      <c r="G85" s="5">
        <f>Table2[[#This Row],[DC Cty (TB)]]+Table2[[#This Row],[Adhoc DC Cty (TB)]]+Table2[[#This Row],[Classroom Cty]]</f>
        <v>5</v>
      </c>
      <c r="H85" s="5">
        <v>3.73</v>
      </c>
    </row>
    <row r="86" spans="1:8" x14ac:dyDescent="0.2">
      <c r="A86" s="13">
        <v>44641</v>
      </c>
      <c r="B86" s="2">
        <f t="shared" si="3"/>
        <v>12</v>
      </c>
      <c r="C86" s="3" t="s">
        <v>8</v>
      </c>
      <c r="D86" s="4">
        <v>8</v>
      </c>
      <c r="E86" s="5">
        <v>1.5</v>
      </c>
      <c r="F86" s="5">
        <v>1.4</v>
      </c>
      <c r="G86" s="5">
        <f>Table2[[#This Row],[DC Cty (TB)]]+Table2[[#This Row],[Adhoc DC Cty (TB)]]+Table2[[#This Row],[Classroom Cty]]</f>
        <v>10.9</v>
      </c>
      <c r="H86" s="5">
        <v>10.23</v>
      </c>
    </row>
    <row r="87" spans="1:8" x14ac:dyDescent="0.2">
      <c r="A87" s="13">
        <v>44641</v>
      </c>
      <c r="B87" s="2">
        <f t="shared" si="3"/>
        <v>12</v>
      </c>
      <c r="C87" s="3" t="s">
        <v>12</v>
      </c>
      <c r="D87" s="4">
        <v>4</v>
      </c>
      <c r="E87" s="5">
        <v>0</v>
      </c>
      <c r="F87" s="5">
        <v>1</v>
      </c>
      <c r="G87" s="5">
        <f>Table2[[#This Row],[DC Cty (TB)]]+Table2[[#This Row],[Adhoc DC Cty (TB)]]+Table2[[#This Row],[Classroom Cty]]</f>
        <v>5</v>
      </c>
      <c r="H87" s="5">
        <v>4.2300000000000004</v>
      </c>
    </row>
    <row r="88" spans="1:8" x14ac:dyDescent="0.2">
      <c r="A88" s="13">
        <v>44648</v>
      </c>
      <c r="B88" s="2">
        <f t="shared" si="3"/>
        <v>13</v>
      </c>
      <c r="C88" s="3" t="s">
        <v>8</v>
      </c>
      <c r="D88" s="4">
        <v>8</v>
      </c>
      <c r="E88" s="5">
        <v>1.5</v>
      </c>
      <c r="F88" s="5">
        <v>1.4</v>
      </c>
      <c r="G88" s="5">
        <f>Table2[[#This Row],[DC Cty (TB)]]+Table2[[#This Row],[Adhoc DC Cty (TB)]]+Table2[[#This Row],[Classroom Cty]]</f>
        <v>10.9</v>
      </c>
      <c r="H88" s="5">
        <v>9.8000000000000007</v>
      </c>
    </row>
    <row r="89" spans="1:8" x14ac:dyDescent="0.2">
      <c r="A89" s="13">
        <v>44648</v>
      </c>
      <c r="B89" s="2">
        <f t="shared" si="3"/>
        <v>13</v>
      </c>
      <c r="C89" s="3" t="s">
        <v>12</v>
      </c>
      <c r="D89" s="4">
        <v>4</v>
      </c>
      <c r="E89" s="5">
        <v>0</v>
      </c>
      <c r="F89" s="5">
        <v>1</v>
      </c>
      <c r="G89" s="5">
        <f>Table2[[#This Row],[DC Cty (TB)]]+Table2[[#This Row],[Adhoc DC Cty (TB)]]+Table2[[#This Row],[Classroom Cty]]</f>
        <v>5</v>
      </c>
      <c r="H89" s="5">
        <v>4.4000000000000004</v>
      </c>
    </row>
    <row r="90" spans="1:8" x14ac:dyDescent="0.2">
      <c r="A90" s="13">
        <v>44648</v>
      </c>
      <c r="B90" s="2">
        <f>_xlfn.ISOWEEKNUM(A90)</f>
        <v>13</v>
      </c>
      <c r="C90" s="3" t="s">
        <v>18</v>
      </c>
      <c r="D90" s="4">
        <v>1.5</v>
      </c>
      <c r="E90" s="5">
        <v>0</v>
      </c>
      <c r="F90" s="5">
        <v>0</v>
      </c>
      <c r="G90" s="5">
        <f>Table2[[#This Row],[DC Cty (TB)]]+Table2[[#This Row],[Adhoc DC Cty (TB)]]+Table2[[#This Row],[Classroom Cty]]</f>
        <v>1.5</v>
      </c>
      <c r="H90" s="5">
        <v>1.1000000000000001</v>
      </c>
    </row>
    <row r="91" spans="1:8" x14ac:dyDescent="0.2">
      <c r="A91" s="13">
        <v>44655</v>
      </c>
      <c r="B91" s="2">
        <f t="shared" si="3"/>
        <v>14</v>
      </c>
      <c r="C91" s="3" t="s">
        <v>8</v>
      </c>
      <c r="D91" s="4">
        <v>8</v>
      </c>
      <c r="E91" s="5">
        <v>1.5</v>
      </c>
      <c r="F91" s="5">
        <v>1.4</v>
      </c>
      <c r="G91" s="5">
        <f>Table2[[#This Row],[DC Cty (TB)]]+Table2[[#This Row],[Adhoc DC Cty (TB)]]+Table2[[#This Row],[Classroom Cty]]</f>
        <v>10.9</v>
      </c>
      <c r="H91" s="5">
        <v>9.1999999999999993</v>
      </c>
    </row>
    <row r="92" spans="1:8" x14ac:dyDescent="0.2">
      <c r="A92" s="13">
        <v>44655</v>
      </c>
      <c r="B92" s="2">
        <f t="shared" si="3"/>
        <v>14</v>
      </c>
      <c r="C92" s="3" t="s">
        <v>12</v>
      </c>
      <c r="D92" s="4">
        <v>4</v>
      </c>
      <c r="E92" s="5">
        <v>0</v>
      </c>
      <c r="F92" s="5">
        <v>1</v>
      </c>
      <c r="G92" s="5">
        <f>Table2[[#This Row],[DC Cty (TB)]]+Table2[[#This Row],[Adhoc DC Cty (TB)]]+Table2[[#This Row],[Classroom Cty]]</f>
        <v>5</v>
      </c>
      <c r="H92" s="5">
        <v>4.3</v>
      </c>
    </row>
    <row r="93" spans="1:8" x14ac:dyDescent="0.2">
      <c r="A93" s="13">
        <v>44655</v>
      </c>
      <c r="B93" s="2">
        <f t="shared" ref="B93:B150" si="4">_xlfn.ISOWEEKNUM(A93)</f>
        <v>14</v>
      </c>
      <c r="C93" s="3" t="s">
        <v>18</v>
      </c>
      <c r="D93" s="4">
        <v>1.5</v>
      </c>
      <c r="E93" s="5">
        <v>0</v>
      </c>
      <c r="F93" s="5">
        <v>0</v>
      </c>
      <c r="G93" s="5">
        <f>Table2[[#This Row],[DC Cty (TB)]]+Table2[[#This Row],[Adhoc DC Cty (TB)]]+Table2[[#This Row],[Classroom Cty]]</f>
        <v>1.5</v>
      </c>
      <c r="H93" s="5">
        <v>1.1000000000000001</v>
      </c>
    </row>
    <row r="94" spans="1:8" x14ac:dyDescent="0.2">
      <c r="A94" s="13">
        <v>44662</v>
      </c>
      <c r="B94" s="2">
        <f t="shared" si="4"/>
        <v>15</v>
      </c>
      <c r="C94" s="3" t="s">
        <v>8</v>
      </c>
      <c r="D94" s="4">
        <v>8</v>
      </c>
      <c r="E94" s="5">
        <v>1.5</v>
      </c>
      <c r="F94" s="5">
        <v>1.4</v>
      </c>
      <c r="G94" s="5">
        <f>Table2[[#This Row],[DC Cty (TB)]]+Table2[[#This Row],[Adhoc DC Cty (TB)]]+Table2[[#This Row],[Classroom Cty]]</f>
        <v>10.9</v>
      </c>
      <c r="H94" s="5">
        <v>8.6999999999999993</v>
      </c>
    </row>
    <row r="95" spans="1:8" x14ac:dyDescent="0.2">
      <c r="A95" s="13">
        <v>44662</v>
      </c>
      <c r="B95" s="2">
        <f t="shared" si="4"/>
        <v>15</v>
      </c>
      <c r="C95" s="3" t="s">
        <v>12</v>
      </c>
      <c r="D95" s="4">
        <v>4</v>
      </c>
      <c r="E95" s="5">
        <v>0</v>
      </c>
      <c r="F95" s="5">
        <v>1</v>
      </c>
      <c r="G95" s="5">
        <f>Table2[[#This Row],[DC Cty (TB)]]+Table2[[#This Row],[Adhoc DC Cty (TB)]]+Table2[[#This Row],[Classroom Cty]]</f>
        <v>5</v>
      </c>
      <c r="H95" s="5">
        <v>2.5</v>
      </c>
    </row>
    <row r="96" spans="1:8" x14ac:dyDescent="0.2">
      <c r="A96" s="13">
        <v>44662</v>
      </c>
      <c r="B96" s="2">
        <f t="shared" si="4"/>
        <v>15</v>
      </c>
      <c r="C96" s="3" t="s">
        <v>18</v>
      </c>
      <c r="D96" s="4">
        <v>1.5</v>
      </c>
      <c r="E96" s="5">
        <v>0</v>
      </c>
      <c r="F96" s="5">
        <v>0</v>
      </c>
      <c r="G96" s="5">
        <f>Table2[[#This Row],[DC Cty (TB)]]+Table2[[#This Row],[Adhoc DC Cty (TB)]]+Table2[[#This Row],[Classroom Cty]]</f>
        <v>1.5</v>
      </c>
      <c r="H96" s="5">
        <v>1.1000000000000001</v>
      </c>
    </row>
    <row r="97" spans="1:8" x14ac:dyDescent="0.2">
      <c r="A97" s="13">
        <v>44669</v>
      </c>
      <c r="B97" s="2">
        <f t="shared" si="4"/>
        <v>16</v>
      </c>
      <c r="C97" s="3" t="s">
        <v>8</v>
      </c>
      <c r="D97" s="4">
        <v>8</v>
      </c>
      <c r="E97" s="5">
        <v>2</v>
      </c>
      <c r="F97" s="5">
        <v>1.4</v>
      </c>
      <c r="G97" s="5">
        <f>Table2[[#This Row],[DC Cty (TB)]]+Table2[[#This Row],[Adhoc DC Cty (TB)]]+Table2[[#This Row],[Classroom Cty]]</f>
        <v>11.4</v>
      </c>
      <c r="H97" s="5">
        <f>9.4+0.9</f>
        <v>10.3</v>
      </c>
    </row>
    <row r="98" spans="1:8" x14ac:dyDescent="0.2">
      <c r="A98" s="13">
        <v>44669</v>
      </c>
      <c r="B98" s="2">
        <f t="shared" si="4"/>
        <v>16</v>
      </c>
      <c r="C98" s="3" t="s">
        <v>12</v>
      </c>
      <c r="D98" s="4">
        <v>4</v>
      </c>
      <c r="E98" s="5">
        <v>0</v>
      </c>
      <c r="F98" s="5">
        <v>1</v>
      </c>
      <c r="G98" s="5">
        <f>Table2[[#This Row],[DC Cty (TB)]]+Table2[[#This Row],[Adhoc DC Cty (TB)]]+Table2[[#This Row],[Classroom Cty]]</f>
        <v>5</v>
      </c>
      <c r="H98" s="5">
        <f>3.6+0.7</f>
        <v>4.3</v>
      </c>
    </row>
    <row r="99" spans="1:8" x14ac:dyDescent="0.2">
      <c r="A99" s="13">
        <v>44669</v>
      </c>
      <c r="B99" s="2">
        <f t="shared" si="4"/>
        <v>16</v>
      </c>
      <c r="C99" s="3" t="s">
        <v>18</v>
      </c>
      <c r="D99" s="4">
        <v>3.8</v>
      </c>
      <c r="E99" s="5">
        <v>0</v>
      </c>
      <c r="F99" s="5">
        <v>0</v>
      </c>
      <c r="G99" s="5">
        <f>Table2[[#This Row],[DC Cty (TB)]]+Table2[[#This Row],[Adhoc DC Cty (TB)]]+Table2[[#This Row],[Classroom Cty]]</f>
        <v>3.8</v>
      </c>
      <c r="H99" s="5">
        <v>3.5</v>
      </c>
    </row>
    <row r="100" spans="1:8" x14ac:dyDescent="0.2">
      <c r="A100" s="13">
        <v>44676</v>
      </c>
      <c r="B100" s="2">
        <f t="shared" si="4"/>
        <v>17</v>
      </c>
      <c r="C100" s="3" t="s">
        <v>8</v>
      </c>
      <c r="D100" s="4">
        <v>8</v>
      </c>
      <c r="E100" s="5">
        <v>2</v>
      </c>
      <c r="F100" s="5">
        <v>1.4</v>
      </c>
      <c r="G100" s="5">
        <f>Table2[[#This Row],[DC Cty (TB)]]+Table2[[#This Row],[Adhoc DC Cty (TB)]]+Table2[[#This Row],[Classroom Cty]]</f>
        <v>11.4</v>
      </c>
      <c r="H100" s="5">
        <f>9.9+1.3</f>
        <v>11.200000000000001</v>
      </c>
    </row>
    <row r="101" spans="1:8" x14ac:dyDescent="0.2">
      <c r="A101" s="13">
        <v>44676</v>
      </c>
      <c r="B101" s="2">
        <f t="shared" si="4"/>
        <v>17</v>
      </c>
      <c r="C101" s="3" t="s">
        <v>12</v>
      </c>
      <c r="D101" s="4">
        <v>4</v>
      </c>
      <c r="E101" s="5">
        <v>0</v>
      </c>
      <c r="F101" s="5">
        <v>1</v>
      </c>
      <c r="G101" s="5">
        <f>Table2[[#This Row],[DC Cty (TB)]]+Table2[[#This Row],[Adhoc DC Cty (TB)]]+Table2[[#This Row],[Classroom Cty]]</f>
        <v>5</v>
      </c>
      <c r="H101" s="5">
        <f>3.6+0.68</f>
        <v>4.28</v>
      </c>
    </row>
    <row r="102" spans="1:8" x14ac:dyDescent="0.2">
      <c r="A102" s="13">
        <v>44676</v>
      </c>
      <c r="B102" s="2">
        <f t="shared" si="4"/>
        <v>17</v>
      </c>
      <c r="C102" s="3" t="s">
        <v>18</v>
      </c>
      <c r="D102" s="4">
        <v>3.8</v>
      </c>
      <c r="E102" s="5">
        <v>0</v>
      </c>
      <c r="F102" s="5">
        <v>0</v>
      </c>
      <c r="G102" s="5">
        <f>Table2[[#This Row],[DC Cty (TB)]]+Table2[[#This Row],[Adhoc DC Cty (TB)]]+Table2[[#This Row],[Classroom Cty]]</f>
        <v>3.8</v>
      </c>
      <c r="H102" s="5">
        <v>2.8</v>
      </c>
    </row>
    <row r="103" spans="1:8" x14ac:dyDescent="0.2">
      <c r="A103" s="13">
        <v>44683</v>
      </c>
      <c r="B103" s="2">
        <f t="shared" si="4"/>
        <v>18</v>
      </c>
      <c r="C103" s="3" t="s">
        <v>8</v>
      </c>
      <c r="D103" s="4">
        <v>8</v>
      </c>
      <c r="E103" s="5">
        <v>2</v>
      </c>
      <c r="F103" s="5">
        <v>1.4</v>
      </c>
      <c r="G103" s="5">
        <f>Table2[[#This Row],[DC Cty (TB)]]+Table2[[#This Row],[Adhoc DC Cty (TB)]]+Table2[[#This Row],[Classroom Cty]]</f>
        <v>11.4</v>
      </c>
      <c r="H103" s="5">
        <f>6.8+0.93</f>
        <v>7.7299999999999995</v>
      </c>
    </row>
    <row r="104" spans="1:8" x14ac:dyDescent="0.2">
      <c r="A104" s="13">
        <v>44683</v>
      </c>
      <c r="B104" s="2">
        <f t="shared" si="4"/>
        <v>18</v>
      </c>
      <c r="C104" s="3" t="s">
        <v>12</v>
      </c>
      <c r="D104" s="4">
        <v>4</v>
      </c>
      <c r="E104" s="5">
        <v>0</v>
      </c>
      <c r="F104" s="5">
        <v>1</v>
      </c>
      <c r="G104" s="5">
        <f>Table2[[#This Row],[DC Cty (TB)]]+Table2[[#This Row],[Adhoc DC Cty (TB)]]+Table2[[#This Row],[Classroom Cty]]</f>
        <v>5</v>
      </c>
      <c r="H104" s="5">
        <v>2.2999999999999998</v>
      </c>
    </row>
    <row r="105" spans="1:8" x14ac:dyDescent="0.2">
      <c r="A105" s="13">
        <v>44683</v>
      </c>
      <c r="B105" s="2">
        <f t="shared" si="4"/>
        <v>18</v>
      </c>
      <c r="C105" s="3" t="s">
        <v>18</v>
      </c>
      <c r="D105" s="4">
        <v>3.8</v>
      </c>
      <c r="E105" s="5">
        <v>0</v>
      </c>
      <c r="F105" s="5">
        <v>0</v>
      </c>
      <c r="G105" s="5">
        <f>Table2[[#This Row],[DC Cty (TB)]]+Table2[[#This Row],[Adhoc DC Cty (TB)]]+Table2[[#This Row],[Classroom Cty]]</f>
        <v>3.8</v>
      </c>
      <c r="H105" s="5">
        <v>2.4</v>
      </c>
    </row>
    <row r="106" spans="1:8" x14ac:dyDescent="0.2">
      <c r="A106" s="13">
        <v>44690</v>
      </c>
      <c r="B106" s="2">
        <f t="shared" si="4"/>
        <v>19</v>
      </c>
      <c r="C106" s="3" t="s">
        <v>8</v>
      </c>
      <c r="D106" s="4">
        <v>8</v>
      </c>
      <c r="E106" s="5">
        <v>2</v>
      </c>
      <c r="F106" s="5">
        <v>1.4</v>
      </c>
      <c r="G106" s="5">
        <f>Table2[[#This Row],[DC Cty (TB)]]+Table2[[#This Row],[Adhoc DC Cty (TB)]]+Table2[[#This Row],[Classroom Cty]]</f>
        <v>11.4</v>
      </c>
      <c r="H106" s="5">
        <f>9.4+0.63</f>
        <v>10.030000000000001</v>
      </c>
    </row>
    <row r="107" spans="1:8" x14ac:dyDescent="0.2">
      <c r="A107" s="13">
        <v>44690</v>
      </c>
      <c r="B107" s="2">
        <f t="shared" si="4"/>
        <v>19</v>
      </c>
      <c r="C107" s="3" t="s">
        <v>12</v>
      </c>
      <c r="D107" s="4">
        <v>4</v>
      </c>
      <c r="E107" s="5">
        <v>0</v>
      </c>
      <c r="F107" s="5">
        <v>1</v>
      </c>
      <c r="G107" s="5">
        <f>Table2[[#This Row],[DC Cty (TB)]]+Table2[[#This Row],[Adhoc DC Cty (TB)]]+Table2[[#This Row],[Classroom Cty]]</f>
        <v>5</v>
      </c>
      <c r="H107" s="5">
        <f>3.7+0.776</f>
        <v>4.476</v>
      </c>
    </row>
    <row r="108" spans="1:8" x14ac:dyDescent="0.2">
      <c r="A108" s="13">
        <v>44690</v>
      </c>
      <c r="B108" s="2">
        <f t="shared" si="4"/>
        <v>19</v>
      </c>
      <c r="C108" s="3" t="s">
        <v>18</v>
      </c>
      <c r="D108" s="4">
        <v>3.8</v>
      </c>
      <c r="E108" s="5">
        <v>0</v>
      </c>
      <c r="F108" s="5">
        <v>0</v>
      </c>
      <c r="G108" s="5">
        <f>Table2[[#This Row],[DC Cty (TB)]]+Table2[[#This Row],[Adhoc DC Cty (TB)]]+Table2[[#This Row],[Classroom Cty]]</f>
        <v>3.8</v>
      </c>
      <c r="H108" s="5">
        <v>3.1</v>
      </c>
    </row>
    <row r="109" spans="1:8" x14ac:dyDescent="0.2">
      <c r="A109" s="13">
        <v>44694</v>
      </c>
      <c r="B109" s="2">
        <f t="shared" si="4"/>
        <v>19</v>
      </c>
      <c r="C109" s="3" t="s">
        <v>8</v>
      </c>
      <c r="D109" s="4">
        <v>8</v>
      </c>
      <c r="E109" s="5">
        <v>2</v>
      </c>
      <c r="F109" s="5">
        <v>1.4</v>
      </c>
      <c r="G109" s="5">
        <f>Table2[[#This Row],[DC Cty (TB)]]+Table2[[#This Row],[Adhoc DC Cty (TB)]]+Table2[[#This Row],[Classroom Cty]]</f>
        <v>11.4</v>
      </c>
      <c r="H109" s="5">
        <f>9.4+1.1</f>
        <v>10.5</v>
      </c>
    </row>
    <row r="110" spans="1:8" x14ac:dyDescent="0.2">
      <c r="A110" s="13">
        <v>44694</v>
      </c>
      <c r="B110" s="2">
        <f t="shared" si="4"/>
        <v>19</v>
      </c>
      <c r="C110" s="3" t="s">
        <v>12</v>
      </c>
      <c r="D110" s="4">
        <v>4</v>
      </c>
      <c r="E110" s="5">
        <v>0</v>
      </c>
      <c r="F110" s="5">
        <v>1</v>
      </c>
      <c r="G110" s="5">
        <f>Table2[[#This Row],[DC Cty (TB)]]+Table2[[#This Row],[Adhoc DC Cty (TB)]]+Table2[[#This Row],[Classroom Cty]]</f>
        <v>5</v>
      </c>
      <c r="H110" s="5">
        <f>3.7+0.832</f>
        <v>4.532</v>
      </c>
    </row>
    <row r="111" spans="1:8" x14ac:dyDescent="0.2">
      <c r="A111" s="13">
        <v>44694</v>
      </c>
      <c r="B111" s="2">
        <f t="shared" si="4"/>
        <v>19</v>
      </c>
      <c r="C111" s="3" t="s">
        <v>18</v>
      </c>
      <c r="D111" s="4">
        <v>3.8</v>
      </c>
      <c r="E111" s="5">
        <v>0</v>
      </c>
      <c r="F111" s="5">
        <v>0</v>
      </c>
      <c r="G111" s="5">
        <f>Table2[[#This Row],[DC Cty (TB)]]+Table2[[#This Row],[Adhoc DC Cty (TB)]]+Table2[[#This Row],[Classroom Cty]]</f>
        <v>3.8</v>
      </c>
      <c r="H111" s="5">
        <v>3.1</v>
      </c>
    </row>
    <row r="112" spans="1:8" x14ac:dyDescent="0.2">
      <c r="A112" s="13">
        <v>44701</v>
      </c>
      <c r="B112" s="2">
        <f t="shared" si="4"/>
        <v>20</v>
      </c>
      <c r="C112" s="3" t="s">
        <v>8</v>
      </c>
      <c r="D112" s="4">
        <v>8</v>
      </c>
      <c r="E112" s="5">
        <v>2</v>
      </c>
      <c r="F112" s="5">
        <v>1.4</v>
      </c>
      <c r="G112" s="5">
        <f>Table2[[#This Row],[DC Cty (TB)]]+Table2[[#This Row],[Adhoc DC Cty (TB)]]+Table2[[#This Row],[Classroom Cty]]</f>
        <v>11.4</v>
      </c>
      <c r="H112" s="5">
        <f>8.8+0.84</f>
        <v>9.64</v>
      </c>
    </row>
    <row r="113" spans="1:8" x14ac:dyDescent="0.2">
      <c r="A113" s="13">
        <v>44701</v>
      </c>
      <c r="B113" s="2">
        <f t="shared" si="4"/>
        <v>20</v>
      </c>
      <c r="C113" s="3" t="s">
        <v>12</v>
      </c>
      <c r="D113" s="4">
        <v>4</v>
      </c>
      <c r="E113" s="5">
        <v>0</v>
      </c>
      <c r="F113" s="5">
        <v>1</v>
      </c>
      <c r="G113" s="5">
        <f>Table2[[#This Row],[DC Cty (TB)]]+Table2[[#This Row],[Adhoc DC Cty (TB)]]+Table2[[#This Row],[Classroom Cty]]</f>
        <v>5</v>
      </c>
      <c r="H113" s="5">
        <f>3+0.416</f>
        <v>3.4159999999999999</v>
      </c>
    </row>
    <row r="114" spans="1:8" x14ac:dyDescent="0.2">
      <c r="A114" s="13">
        <v>44701</v>
      </c>
      <c r="B114" s="2">
        <f t="shared" si="4"/>
        <v>20</v>
      </c>
      <c r="C114" s="3" t="s">
        <v>18</v>
      </c>
      <c r="D114" s="4">
        <v>3.8</v>
      </c>
      <c r="E114" s="5">
        <v>0</v>
      </c>
      <c r="F114" s="5">
        <v>0</v>
      </c>
      <c r="G114" s="5">
        <f>Table2[[#This Row],[DC Cty (TB)]]+Table2[[#This Row],[Adhoc DC Cty (TB)]]+Table2[[#This Row],[Classroom Cty]]</f>
        <v>3.8</v>
      </c>
      <c r="H114" s="5">
        <v>3.1</v>
      </c>
    </row>
    <row r="115" spans="1:8" x14ac:dyDescent="0.2">
      <c r="A115" s="13">
        <v>44704</v>
      </c>
      <c r="B115" s="2">
        <f t="shared" si="4"/>
        <v>21</v>
      </c>
      <c r="C115" s="3" t="s">
        <v>8</v>
      </c>
      <c r="D115" s="4">
        <v>8</v>
      </c>
      <c r="E115" s="5">
        <v>2</v>
      </c>
      <c r="F115" s="5">
        <v>1.4</v>
      </c>
      <c r="G115" s="5">
        <f>Table2[[#This Row],[DC Cty (TB)]]+Table2[[#This Row],[Adhoc DC Cty (TB)]]+Table2[[#This Row],[Classroom Cty]]</f>
        <v>11.4</v>
      </c>
      <c r="H115" s="5">
        <f>8.8+0.84</f>
        <v>9.64</v>
      </c>
    </row>
    <row r="116" spans="1:8" x14ac:dyDescent="0.2">
      <c r="A116" s="13">
        <v>44704</v>
      </c>
      <c r="B116" s="2">
        <f t="shared" si="4"/>
        <v>21</v>
      </c>
      <c r="C116" s="3" t="s">
        <v>12</v>
      </c>
      <c r="D116" s="4">
        <v>4</v>
      </c>
      <c r="E116" s="5">
        <v>0</v>
      </c>
      <c r="F116" s="5">
        <v>1</v>
      </c>
      <c r="G116" s="5">
        <f>Table2[[#This Row],[DC Cty (TB)]]+Table2[[#This Row],[Adhoc DC Cty (TB)]]+Table2[[#This Row],[Classroom Cty]]</f>
        <v>5</v>
      </c>
      <c r="H116" s="5">
        <f>3+0.416</f>
        <v>3.4159999999999999</v>
      </c>
    </row>
    <row r="117" spans="1:8" x14ac:dyDescent="0.2">
      <c r="A117" s="13">
        <v>44704</v>
      </c>
      <c r="B117" s="2">
        <f t="shared" si="4"/>
        <v>21</v>
      </c>
      <c r="C117" s="3" t="s">
        <v>18</v>
      </c>
      <c r="D117" s="4">
        <v>3.8</v>
      </c>
      <c r="E117" s="5">
        <v>0</v>
      </c>
      <c r="F117" s="5">
        <v>0</v>
      </c>
      <c r="G117" s="5">
        <f>Table2[[#This Row],[DC Cty (TB)]]+Table2[[#This Row],[Adhoc DC Cty (TB)]]+Table2[[#This Row],[Classroom Cty]]</f>
        <v>3.8</v>
      </c>
      <c r="H117" s="5">
        <v>3.1</v>
      </c>
    </row>
    <row r="118" spans="1:8" x14ac:dyDescent="0.2">
      <c r="A118" s="13">
        <v>44711</v>
      </c>
      <c r="B118" s="2">
        <f t="shared" si="4"/>
        <v>22</v>
      </c>
      <c r="C118" s="3" t="s">
        <v>8</v>
      </c>
      <c r="D118" s="4">
        <v>8</v>
      </c>
      <c r="E118" s="5">
        <v>2</v>
      </c>
      <c r="F118" s="5">
        <v>1.4</v>
      </c>
      <c r="G118" s="5">
        <f>Table2[[#This Row],[DC Cty (TB)]]+Table2[[#This Row],[Adhoc DC Cty (TB)]]+Table2[[#This Row],[Classroom Cty]]</f>
        <v>11.4</v>
      </c>
      <c r="H118" s="5">
        <f>8.9+1.1</f>
        <v>10</v>
      </c>
    </row>
    <row r="119" spans="1:8" x14ac:dyDescent="0.2">
      <c r="A119" s="13">
        <v>44711</v>
      </c>
      <c r="B119" s="2">
        <f t="shared" si="4"/>
        <v>22</v>
      </c>
      <c r="C119" s="3" t="s">
        <v>12</v>
      </c>
      <c r="D119" s="4">
        <v>4</v>
      </c>
      <c r="E119" s="5">
        <v>0</v>
      </c>
      <c r="F119" s="5">
        <v>1</v>
      </c>
      <c r="G119" s="5">
        <f>Table2[[#This Row],[DC Cty (TB)]]+Table2[[#This Row],[Adhoc DC Cty (TB)]]+Table2[[#This Row],[Classroom Cty]]</f>
        <v>5</v>
      </c>
      <c r="H119" s="5">
        <f>3.6+0.752</f>
        <v>4.3520000000000003</v>
      </c>
    </row>
    <row r="120" spans="1:8" x14ac:dyDescent="0.2">
      <c r="A120" s="13">
        <v>44711</v>
      </c>
      <c r="B120" s="2">
        <f t="shared" si="4"/>
        <v>22</v>
      </c>
      <c r="C120" s="3" t="s">
        <v>18</v>
      </c>
      <c r="D120" s="4">
        <v>5.3</v>
      </c>
      <c r="E120" s="5">
        <v>0</v>
      </c>
      <c r="F120" s="5">
        <v>0</v>
      </c>
      <c r="G120" s="5">
        <f>Table2[[#This Row],[DC Cty (TB)]]+Table2[[#This Row],[Adhoc DC Cty (TB)]]+Table2[[#This Row],[Classroom Cty]]</f>
        <v>5.3</v>
      </c>
      <c r="H120" s="5">
        <v>4.7</v>
      </c>
    </row>
    <row r="121" spans="1:8" x14ac:dyDescent="0.2">
      <c r="A121" s="13">
        <v>44718</v>
      </c>
      <c r="B121" s="2">
        <f t="shared" si="4"/>
        <v>23</v>
      </c>
      <c r="C121" s="3" t="s">
        <v>8</v>
      </c>
      <c r="D121" s="4">
        <v>8</v>
      </c>
      <c r="E121" s="5">
        <v>2</v>
      </c>
      <c r="F121" s="5">
        <v>1.4</v>
      </c>
      <c r="G121" s="5">
        <f>Table2[[#This Row],[DC Cty (TB)]]+Table2[[#This Row],[Adhoc DC Cty (TB)]]+Table2[[#This Row],[Classroom Cty]]</f>
        <v>11.4</v>
      </c>
      <c r="H121" s="5">
        <f>8.8+0.636</f>
        <v>9.4359999999999999</v>
      </c>
    </row>
    <row r="122" spans="1:8" x14ac:dyDescent="0.2">
      <c r="A122" s="13">
        <v>44718</v>
      </c>
      <c r="B122" s="2">
        <f t="shared" si="4"/>
        <v>23</v>
      </c>
      <c r="C122" s="3" t="s">
        <v>12</v>
      </c>
      <c r="D122" s="4">
        <v>4</v>
      </c>
      <c r="E122" s="5">
        <v>0</v>
      </c>
      <c r="F122" s="5">
        <v>1</v>
      </c>
      <c r="G122" s="5">
        <f>Table2[[#This Row],[DC Cty (TB)]]+Table2[[#This Row],[Adhoc DC Cty (TB)]]+Table2[[#This Row],[Classroom Cty]]</f>
        <v>5</v>
      </c>
      <c r="H122" s="5">
        <f>3.7+0.432</f>
        <v>4.1320000000000006</v>
      </c>
    </row>
    <row r="123" spans="1:8" x14ac:dyDescent="0.2">
      <c r="A123" s="13">
        <v>44718</v>
      </c>
      <c r="B123" s="2">
        <f t="shared" si="4"/>
        <v>23</v>
      </c>
      <c r="C123" s="3" t="s">
        <v>18</v>
      </c>
      <c r="D123" s="4">
        <v>5.3</v>
      </c>
      <c r="E123" s="5">
        <v>0</v>
      </c>
      <c r="F123" s="5">
        <v>0</v>
      </c>
      <c r="G123" s="5">
        <f>Table2[[#This Row],[DC Cty (TB)]]+Table2[[#This Row],[Adhoc DC Cty (TB)]]+Table2[[#This Row],[Classroom Cty]]</f>
        <v>5.3</v>
      </c>
      <c r="H123" s="5">
        <v>4.0999999999999996</v>
      </c>
    </row>
    <row r="124" spans="1:8" x14ac:dyDescent="0.2">
      <c r="A124" s="13">
        <v>44725</v>
      </c>
      <c r="B124" s="2">
        <f t="shared" si="4"/>
        <v>24</v>
      </c>
      <c r="C124" s="3" t="s">
        <v>8</v>
      </c>
      <c r="D124" s="4">
        <v>8</v>
      </c>
      <c r="E124" s="5">
        <v>2</v>
      </c>
      <c r="F124" s="5">
        <v>1.4</v>
      </c>
      <c r="G124" s="5">
        <f>Table2[[#This Row],[DC Cty (TB)]]+Table2[[#This Row],[Adhoc DC Cty (TB)]]+Table2[[#This Row],[Classroom Cty]]</f>
        <v>11.4</v>
      </c>
      <c r="H124" s="5">
        <f>8.9 + 0.944</f>
        <v>9.8440000000000012</v>
      </c>
    </row>
    <row r="125" spans="1:8" x14ac:dyDescent="0.2">
      <c r="A125" s="13">
        <v>44725</v>
      </c>
      <c r="B125" s="2">
        <f t="shared" si="4"/>
        <v>24</v>
      </c>
      <c r="C125" s="3" t="s">
        <v>12</v>
      </c>
      <c r="D125" s="4">
        <v>4</v>
      </c>
      <c r="E125" s="5">
        <v>0</v>
      </c>
      <c r="F125" s="5">
        <v>1</v>
      </c>
      <c r="G125" s="5">
        <f>Table2[[#This Row],[DC Cty (TB)]]+Table2[[#This Row],[Adhoc DC Cty (TB)]]+Table2[[#This Row],[Classroom Cty]]</f>
        <v>5</v>
      </c>
      <c r="H125" s="5">
        <f>3.4+0.9</f>
        <v>4.3</v>
      </c>
    </row>
    <row r="126" spans="1:8" x14ac:dyDescent="0.2">
      <c r="A126" s="13">
        <v>44725</v>
      </c>
      <c r="B126" s="2">
        <f t="shared" si="4"/>
        <v>24</v>
      </c>
      <c r="C126" s="3" t="s">
        <v>18</v>
      </c>
      <c r="D126" s="4">
        <v>5.3</v>
      </c>
      <c r="E126" s="5">
        <v>0</v>
      </c>
      <c r="F126" s="5">
        <v>0</v>
      </c>
      <c r="G126" s="5">
        <f>Table2[[#This Row],[DC Cty (TB)]]+Table2[[#This Row],[Adhoc DC Cty (TB)]]+Table2[[#This Row],[Classroom Cty]]</f>
        <v>5.3</v>
      </c>
      <c r="H126" s="5">
        <v>4.8</v>
      </c>
    </row>
    <row r="127" spans="1:8" x14ac:dyDescent="0.2">
      <c r="A127" s="13">
        <v>44732</v>
      </c>
      <c r="B127" s="2">
        <f t="shared" si="4"/>
        <v>25</v>
      </c>
      <c r="C127" s="3" t="s">
        <v>8</v>
      </c>
      <c r="D127" s="4">
        <v>8</v>
      </c>
      <c r="E127" s="5">
        <v>2</v>
      </c>
      <c r="F127" s="5">
        <v>1.4</v>
      </c>
      <c r="G127" s="5">
        <f>Table2[[#This Row],[DC Cty (TB)]]+Table2[[#This Row],[Adhoc DC Cty (TB)]]+Table2[[#This Row],[Classroom Cty]]</f>
        <v>11.4</v>
      </c>
      <c r="H127" s="5">
        <f>9.8+1.1</f>
        <v>10.9</v>
      </c>
    </row>
    <row r="128" spans="1:8" x14ac:dyDescent="0.2">
      <c r="A128" s="13">
        <v>44732</v>
      </c>
      <c r="B128" s="2">
        <f t="shared" si="4"/>
        <v>25</v>
      </c>
      <c r="C128" s="3" t="s">
        <v>12</v>
      </c>
      <c r="D128" s="4">
        <v>4</v>
      </c>
      <c r="E128" s="5">
        <v>0</v>
      </c>
      <c r="F128" s="5">
        <v>1</v>
      </c>
      <c r="G128" s="5">
        <f>Table2[[#This Row],[DC Cty (TB)]]+Table2[[#This Row],[Adhoc DC Cty (TB)]]+Table2[[#This Row],[Classroom Cty]]</f>
        <v>5</v>
      </c>
      <c r="H128" s="5">
        <f>3.7+0.696</f>
        <v>4.3959999999999999</v>
      </c>
    </row>
    <row r="129" spans="1:8" x14ac:dyDescent="0.2">
      <c r="A129" s="13">
        <v>44732</v>
      </c>
      <c r="B129" s="2">
        <f t="shared" si="4"/>
        <v>25</v>
      </c>
      <c r="C129" s="3" t="s">
        <v>18</v>
      </c>
      <c r="D129" s="4">
        <v>6.1</v>
      </c>
      <c r="E129" s="5">
        <v>0</v>
      </c>
      <c r="F129" s="5">
        <v>0</v>
      </c>
      <c r="G129" s="5">
        <f>Table2[[#This Row],[DC Cty (TB)]]+Table2[[#This Row],[Adhoc DC Cty (TB)]]+Table2[[#This Row],[Classroom Cty]]</f>
        <v>6.1</v>
      </c>
      <c r="H129" s="5">
        <v>5.5</v>
      </c>
    </row>
    <row r="130" spans="1:8" x14ac:dyDescent="0.2">
      <c r="A130" s="13">
        <v>44739</v>
      </c>
      <c r="B130" s="2">
        <f t="shared" si="4"/>
        <v>26</v>
      </c>
      <c r="C130" s="3" t="s">
        <v>8</v>
      </c>
      <c r="D130" s="4">
        <v>8</v>
      </c>
      <c r="E130" s="5">
        <v>1.2</v>
      </c>
      <c r="F130" s="5">
        <v>1.4</v>
      </c>
      <c r="G130" s="5">
        <f>Table2[[#This Row],[DC Cty (TB)]]+Table2[[#This Row],[Adhoc DC Cty (TB)]]+Table2[[#This Row],[Classroom Cty]]</f>
        <v>10.6</v>
      </c>
      <c r="H130" s="5">
        <f>8+0.912</f>
        <v>8.9120000000000008</v>
      </c>
    </row>
    <row r="131" spans="1:8" x14ac:dyDescent="0.2">
      <c r="A131" s="13">
        <v>44739</v>
      </c>
      <c r="B131" s="2">
        <f t="shared" si="4"/>
        <v>26</v>
      </c>
      <c r="C131" s="3" t="s">
        <v>12</v>
      </c>
      <c r="D131" s="4">
        <v>4</v>
      </c>
      <c r="E131" s="5">
        <v>0</v>
      </c>
      <c r="F131" s="5">
        <v>1</v>
      </c>
      <c r="G131" s="5">
        <f>Table2[[#This Row],[DC Cty (TB)]]+Table2[[#This Row],[Adhoc DC Cty (TB)]]+Table2[[#This Row],[Classroom Cty]]</f>
        <v>5</v>
      </c>
      <c r="H131" s="5">
        <f>3.7+0.9</f>
        <v>4.6000000000000005</v>
      </c>
    </row>
    <row r="132" spans="1:8" x14ac:dyDescent="0.2">
      <c r="A132" s="13">
        <v>44739</v>
      </c>
      <c r="B132" s="2">
        <f t="shared" si="4"/>
        <v>26</v>
      </c>
      <c r="C132" s="3" t="s">
        <v>18</v>
      </c>
      <c r="D132" s="4">
        <v>5.5</v>
      </c>
      <c r="E132" s="5">
        <v>0</v>
      </c>
      <c r="F132" s="5">
        <v>0</v>
      </c>
      <c r="G132" s="5">
        <f>Table2[[#This Row],[DC Cty (TB)]]+Table2[[#This Row],[Adhoc DC Cty (TB)]]+Table2[[#This Row],[Classroom Cty]]</f>
        <v>5.5</v>
      </c>
      <c r="H132" s="5">
        <v>4.4000000000000004</v>
      </c>
    </row>
    <row r="133" spans="1:8" x14ac:dyDescent="0.2">
      <c r="A133" s="13">
        <v>44746</v>
      </c>
      <c r="B133" s="2">
        <f t="shared" si="4"/>
        <v>27</v>
      </c>
      <c r="C133" s="3" t="s">
        <v>8</v>
      </c>
      <c r="D133" s="4">
        <v>8</v>
      </c>
      <c r="E133" s="5">
        <v>1.2</v>
      </c>
      <c r="F133" s="5">
        <v>1.4</v>
      </c>
      <c r="G133" s="5">
        <f>Table2[[#This Row],[DC Cty (TB)]]+Table2[[#This Row],[Adhoc DC Cty (TB)]]+Table2[[#This Row],[Classroom Cty]]</f>
        <v>10.6</v>
      </c>
      <c r="H133" s="5">
        <f>8.3</f>
        <v>8.3000000000000007</v>
      </c>
    </row>
    <row r="134" spans="1:8" x14ac:dyDescent="0.2">
      <c r="A134" s="13">
        <v>44746</v>
      </c>
      <c r="B134" s="2">
        <f t="shared" si="4"/>
        <v>27</v>
      </c>
      <c r="C134" s="3" t="s">
        <v>12</v>
      </c>
      <c r="D134" s="4">
        <v>4</v>
      </c>
      <c r="E134" s="5">
        <v>0</v>
      </c>
      <c r="F134" s="5">
        <v>1</v>
      </c>
      <c r="G134" s="5">
        <f>Table2[[#This Row],[DC Cty (TB)]]+Table2[[#This Row],[Adhoc DC Cty (TB)]]+Table2[[#This Row],[Classroom Cty]]</f>
        <v>5</v>
      </c>
      <c r="H134" s="5">
        <f>3.4+0.832</f>
        <v>4.2320000000000002</v>
      </c>
    </row>
    <row r="135" spans="1:8" x14ac:dyDescent="0.2">
      <c r="A135" s="13">
        <v>44746</v>
      </c>
      <c r="B135" s="2">
        <f t="shared" si="4"/>
        <v>27</v>
      </c>
      <c r="C135" s="3" t="s">
        <v>18</v>
      </c>
      <c r="D135" s="4">
        <v>4.5999999999999996</v>
      </c>
      <c r="E135" s="5">
        <v>0</v>
      </c>
      <c r="F135" s="5">
        <v>0</v>
      </c>
      <c r="G135" s="5">
        <f>Table2[[#This Row],[DC Cty (TB)]]+Table2[[#This Row],[Adhoc DC Cty (TB)]]+Table2[[#This Row],[Classroom Cty]]</f>
        <v>4.5999999999999996</v>
      </c>
      <c r="H135" s="5">
        <v>3.8</v>
      </c>
    </row>
    <row r="136" spans="1:8" x14ac:dyDescent="0.2">
      <c r="A136" s="13">
        <v>44753</v>
      </c>
      <c r="B136" s="2">
        <f t="shared" si="4"/>
        <v>28</v>
      </c>
      <c r="C136" s="3" t="s">
        <v>8</v>
      </c>
      <c r="D136" s="4">
        <v>8</v>
      </c>
      <c r="E136" s="5">
        <v>1.2</v>
      </c>
      <c r="F136" s="5">
        <v>1.4</v>
      </c>
      <c r="G136" s="5">
        <f>Table2[[#This Row],[DC Cty (TB)]]+Table2[[#This Row],[Adhoc DC Cty (TB)]]+Table2[[#This Row],[Classroom Cty]]</f>
        <v>10.6</v>
      </c>
      <c r="H136" s="5">
        <f>8.6+1.2</f>
        <v>9.7999999999999989</v>
      </c>
    </row>
    <row r="137" spans="1:8" x14ac:dyDescent="0.2">
      <c r="A137" s="13">
        <v>44753</v>
      </c>
      <c r="B137" s="2">
        <f t="shared" si="4"/>
        <v>28</v>
      </c>
      <c r="C137" s="3" t="s">
        <v>12</v>
      </c>
      <c r="D137" s="4">
        <v>4</v>
      </c>
      <c r="E137" s="5">
        <v>0</v>
      </c>
      <c r="F137" s="5">
        <v>1</v>
      </c>
      <c r="G137" s="5">
        <f>Table2[[#This Row],[DC Cty (TB)]]+Table2[[#This Row],[Adhoc DC Cty (TB)]]+Table2[[#This Row],[Classroom Cty]]</f>
        <v>5</v>
      </c>
      <c r="H137" s="5">
        <f>3.2+0.66</f>
        <v>3.8600000000000003</v>
      </c>
    </row>
    <row r="138" spans="1:8" x14ac:dyDescent="0.2">
      <c r="A138" s="13">
        <v>44753</v>
      </c>
      <c r="B138" s="2">
        <f t="shared" si="4"/>
        <v>28</v>
      </c>
      <c r="C138" s="3" t="s">
        <v>18</v>
      </c>
      <c r="D138" s="4">
        <v>6.1</v>
      </c>
      <c r="E138" s="5">
        <v>0</v>
      </c>
      <c r="F138" s="5">
        <v>0</v>
      </c>
      <c r="G138" s="5">
        <f>Table2[[#This Row],[DC Cty (TB)]]+Table2[[#This Row],[Adhoc DC Cty (TB)]]+Table2[[#This Row],[Classroom Cty]]</f>
        <v>6.1</v>
      </c>
      <c r="H138" s="5">
        <v>5.3</v>
      </c>
    </row>
    <row r="139" spans="1:8" x14ac:dyDescent="0.2">
      <c r="A139" s="13">
        <v>44760</v>
      </c>
      <c r="B139" s="2">
        <f t="shared" si="4"/>
        <v>29</v>
      </c>
      <c r="C139" s="3" t="s">
        <v>8</v>
      </c>
      <c r="D139" s="4">
        <v>8</v>
      </c>
      <c r="E139" s="5">
        <v>1.2</v>
      </c>
      <c r="F139" s="5">
        <v>1.4</v>
      </c>
      <c r="G139" s="5">
        <f>Table2[[#This Row],[DC Cty (TB)]]+Table2[[#This Row],[Adhoc DC Cty (TB)]]+Table2[[#This Row],[Classroom Cty]]</f>
        <v>10.6</v>
      </c>
      <c r="H139" s="5">
        <f>8.5+1</f>
        <v>9.5</v>
      </c>
    </row>
    <row r="140" spans="1:8" x14ac:dyDescent="0.2">
      <c r="A140" s="13">
        <v>44760</v>
      </c>
      <c r="B140" s="2">
        <f t="shared" si="4"/>
        <v>29</v>
      </c>
      <c r="C140" s="3" t="s">
        <v>12</v>
      </c>
      <c r="D140" s="4">
        <v>4</v>
      </c>
      <c r="E140" s="5">
        <v>0</v>
      </c>
      <c r="F140" s="5">
        <v>1</v>
      </c>
      <c r="G140" s="5">
        <f>Table2[[#This Row],[DC Cty (TB)]]+Table2[[#This Row],[Adhoc DC Cty (TB)]]+Table2[[#This Row],[Classroom Cty]]</f>
        <v>5</v>
      </c>
      <c r="H140" s="5">
        <f>3.3+0.8</f>
        <v>4.0999999999999996</v>
      </c>
    </row>
    <row r="141" spans="1:8" x14ac:dyDescent="0.2">
      <c r="A141" s="13">
        <v>44760</v>
      </c>
      <c r="B141" s="2">
        <f t="shared" si="4"/>
        <v>29</v>
      </c>
      <c r="C141" s="3" t="s">
        <v>18</v>
      </c>
      <c r="D141" s="4">
        <v>9.1999999999999993</v>
      </c>
      <c r="E141" s="5">
        <v>0</v>
      </c>
      <c r="F141" s="5">
        <v>0</v>
      </c>
      <c r="G141" s="5">
        <f>Table2[[#This Row],[DC Cty (TB)]]+Table2[[#This Row],[Adhoc DC Cty (TB)]]+Table2[[#This Row],[Classroom Cty]]</f>
        <v>9.1999999999999993</v>
      </c>
      <c r="H141" s="5">
        <v>8.5</v>
      </c>
    </row>
    <row r="142" spans="1:8" x14ac:dyDescent="0.2">
      <c r="A142" s="13">
        <v>44767</v>
      </c>
      <c r="B142" s="2">
        <f t="shared" si="4"/>
        <v>30</v>
      </c>
      <c r="C142" s="3" t="s">
        <v>8</v>
      </c>
      <c r="D142" s="4">
        <v>8</v>
      </c>
      <c r="E142" s="5">
        <v>1.2</v>
      </c>
      <c r="F142" s="5">
        <v>1.4</v>
      </c>
      <c r="G142" s="5">
        <f>Table2[[#This Row],[DC Cty (TB)]]+Table2[[#This Row],[Adhoc DC Cty (TB)]]+Table2[[#This Row],[Classroom Cty]]</f>
        <v>10.6</v>
      </c>
      <c r="H142" s="5">
        <f>7.8+1.5</f>
        <v>9.3000000000000007</v>
      </c>
    </row>
    <row r="143" spans="1:8" x14ac:dyDescent="0.2">
      <c r="A143" s="13">
        <v>44767</v>
      </c>
      <c r="B143" s="2">
        <f t="shared" si="4"/>
        <v>30</v>
      </c>
      <c r="C143" s="3" t="s">
        <v>12</v>
      </c>
      <c r="D143" s="4">
        <v>4</v>
      </c>
      <c r="E143" s="5">
        <v>0</v>
      </c>
      <c r="F143" s="5">
        <v>1</v>
      </c>
      <c r="G143" s="5">
        <f>Table2[[#This Row],[DC Cty (TB)]]+Table2[[#This Row],[Adhoc DC Cty (TB)]]+Table2[[#This Row],[Classroom Cty]]</f>
        <v>5</v>
      </c>
      <c r="H143" s="5">
        <f>3.4+0.99</f>
        <v>4.3899999999999997</v>
      </c>
    </row>
    <row r="144" spans="1:8" x14ac:dyDescent="0.2">
      <c r="A144" s="13">
        <v>44767</v>
      </c>
      <c r="B144" s="2">
        <f t="shared" si="4"/>
        <v>30</v>
      </c>
      <c r="C144" s="3" t="s">
        <v>18</v>
      </c>
      <c r="D144" s="4">
        <v>9.1999999999999993</v>
      </c>
      <c r="E144" s="5">
        <v>0</v>
      </c>
      <c r="F144" s="5">
        <v>0</v>
      </c>
      <c r="G144" s="5">
        <f>Table2[[#This Row],[DC Cty (TB)]]+Table2[[#This Row],[Adhoc DC Cty (TB)]]+Table2[[#This Row],[Classroom Cty]]</f>
        <v>9.1999999999999993</v>
      </c>
      <c r="H144" s="5">
        <v>8.1</v>
      </c>
    </row>
    <row r="145" spans="1:8" x14ac:dyDescent="0.2">
      <c r="A145" s="13">
        <v>44774</v>
      </c>
      <c r="B145" s="2">
        <f t="shared" si="4"/>
        <v>31</v>
      </c>
      <c r="C145" s="3" t="s">
        <v>8</v>
      </c>
      <c r="D145" s="4">
        <v>8</v>
      </c>
      <c r="E145" s="5">
        <v>1.2</v>
      </c>
      <c r="F145" s="5">
        <v>1.4</v>
      </c>
      <c r="G145" s="5">
        <f>Table2[[#This Row],[DC Cty (TB)]]+Table2[[#This Row],[Adhoc DC Cty (TB)]]+Table2[[#This Row],[Classroom Cty]]</f>
        <v>10.6</v>
      </c>
      <c r="H145" s="5">
        <f>8+0.448</f>
        <v>8.4480000000000004</v>
      </c>
    </row>
    <row r="146" spans="1:8" x14ac:dyDescent="0.2">
      <c r="A146" s="13">
        <v>44774</v>
      </c>
      <c r="B146" s="2">
        <f t="shared" si="4"/>
        <v>31</v>
      </c>
      <c r="C146" s="3" t="s">
        <v>12</v>
      </c>
      <c r="D146" s="4">
        <v>4</v>
      </c>
      <c r="E146" s="5">
        <v>0</v>
      </c>
      <c r="F146" s="5">
        <v>1</v>
      </c>
      <c r="G146" s="5">
        <f>Table2[[#This Row],[DC Cty (TB)]]+Table2[[#This Row],[Adhoc DC Cty (TB)]]+Table2[[#This Row],[Classroom Cty]]</f>
        <v>5</v>
      </c>
      <c r="H146" s="5">
        <f>3.4+0.832</f>
        <v>4.2320000000000002</v>
      </c>
    </row>
    <row r="147" spans="1:8" x14ac:dyDescent="0.2">
      <c r="A147" s="13">
        <v>44774</v>
      </c>
      <c r="B147" s="2">
        <f t="shared" si="4"/>
        <v>31</v>
      </c>
      <c r="C147" s="3" t="s">
        <v>18</v>
      </c>
      <c r="D147" s="4">
        <v>9.1999999999999993</v>
      </c>
      <c r="E147" s="5">
        <v>0</v>
      </c>
      <c r="F147" s="5">
        <v>0</v>
      </c>
      <c r="G147" s="5">
        <f>Table2[[#This Row],[DC Cty (TB)]]+Table2[[#This Row],[Adhoc DC Cty (TB)]]+Table2[[#This Row],[Classroom Cty]]</f>
        <v>9.1999999999999993</v>
      </c>
      <c r="H147" s="5">
        <v>7.7</v>
      </c>
    </row>
    <row r="148" spans="1:8" x14ac:dyDescent="0.2">
      <c r="A148" s="13">
        <v>44781</v>
      </c>
      <c r="B148" s="2">
        <f t="shared" si="4"/>
        <v>32</v>
      </c>
      <c r="C148" s="3" t="s">
        <v>8</v>
      </c>
      <c r="D148" s="4">
        <v>8</v>
      </c>
      <c r="E148" s="5">
        <v>1.2</v>
      </c>
      <c r="F148" s="5">
        <v>1.4</v>
      </c>
      <c r="G148" s="5">
        <f>Table2[[#This Row],[DC Cty (TB)]]+Table2[[#This Row],[Adhoc DC Cty (TB)]]+Table2[[#This Row],[Classroom Cty]]</f>
        <v>10.6</v>
      </c>
      <c r="H148" s="5">
        <f>8.3+1</f>
        <v>9.3000000000000007</v>
      </c>
    </row>
    <row r="149" spans="1:8" x14ac:dyDescent="0.2">
      <c r="A149" s="13">
        <v>44781</v>
      </c>
      <c r="B149" s="2">
        <f t="shared" si="4"/>
        <v>32</v>
      </c>
      <c r="C149" s="3" t="s">
        <v>12</v>
      </c>
      <c r="D149" s="4">
        <v>4</v>
      </c>
      <c r="E149" s="5">
        <v>0</v>
      </c>
      <c r="F149" s="5">
        <v>1</v>
      </c>
      <c r="G149" s="5">
        <f>Table2[[#This Row],[DC Cty (TB)]]+Table2[[#This Row],[Adhoc DC Cty (TB)]]+Table2[[#This Row],[Classroom Cty]]</f>
        <v>5</v>
      </c>
      <c r="H149" s="5">
        <f>3.7+0.672</f>
        <v>4.3719999999999999</v>
      </c>
    </row>
    <row r="150" spans="1:8" x14ac:dyDescent="0.2">
      <c r="A150" s="13">
        <v>44781</v>
      </c>
      <c r="B150" s="2">
        <f t="shared" si="4"/>
        <v>32</v>
      </c>
      <c r="C150" s="3" t="s">
        <v>18</v>
      </c>
      <c r="D150" s="4">
        <v>9.1999999999999993</v>
      </c>
      <c r="E150" s="5">
        <v>0</v>
      </c>
      <c r="F150" s="5">
        <v>0</v>
      </c>
      <c r="G150" s="5">
        <f>Table2[[#This Row],[DC Cty (TB)]]+Table2[[#This Row],[Adhoc DC Cty (TB)]]+Table2[[#This Row],[Classroom Cty]]</f>
        <v>9.1999999999999993</v>
      </c>
      <c r="H150" s="5">
        <v>8</v>
      </c>
    </row>
    <row r="151" spans="1:8" x14ac:dyDescent="0.2">
      <c r="A151" s="13">
        <v>44788</v>
      </c>
      <c r="B151" s="2">
        <f t="shared" ref="B151:B153" si="5">_xlfn.ISOWEEKNUM(A151)</f>
        <v>33</v>
      </c>
      <c r="C151" s="3" t="s">
        <v>8</v>
      </c>
      <c r="D151" s="4">
        <v>8</v>
      </c>
      <c r="E151" s="5">
        <v>1.2</v>
      </c>
      <c r="F151" s="5">
        <v>1.4</v>
      </c>
      <c r="G151" s="5">
        <f>Table2[[#This Row],[DC Cty (TB)]]+Table2[[#This Row],[Adhoc DC Cty (TB)]]+Table2[[#This Row],[Classroom Cty]]</f>
        <v>10.6</v>
      </c>
      <c r="H151" s="5">
        <f>8.2+0.336</f>
        <v>8.5359999999999996</v>
      </c>
    </row>
    <row r="152" spans="1:8" x14ac:dyDescent="0.2">
      <c r="A152" s="13">
        <v>44788</v>
      </c>
      <c r="B152" s="2">
        <f t="shared" si="5"/>
        <v>33</v>
      </c>
      <c r="C152" s="3" t="s">
        <v>12</v>
      </c>
      <c r="D152" s="4">
        <v>4</v>
      </c>
      <c r="E152" s="5">
        <v>0</v>
      </c>
      <c r="F152" s="5">
        <v>1</v>
      </c>
      <c r="G152" s="5">
        <f>Table2[[#This Row],[DC Cty (TB)]]+Table2[[#This Row],[Adhoc DC Cty (TB)]]+Table2[[#This Row],[Classroom Cty]]</f>
        <v>5</v>
      </c>
      <c r="H152" s="5">
        <v>3.6</v>
      </c>
    </row>
    <row r="153" spans="1:8" x14ac:dyDescent="0.2">
      <c r="A153" s="13">
        <v>44788</v>
      </c>
      <c r="B153" s="2">
        <f t="shared" si="5"/>
        <v>33</v>
      </c>
      <c r="C153" s="3" t="s">
        <v>18</v>
      </c>
      <c r="D153" s="4">
        <v>9.1999999999999993</v>
      </c>
      <c r="E153" s="5">
        <v>0</v>
      </c>
      <c r="F153" s="5">
        <v>0</v>
      </c>
      <c r="G153" s="5">
        <f>Table2[[#This Row],[DC Cty (TB)]]+Table2[[#This Row],[Adhoc DC Cty (TB)]]+Table2[[#This Row],[Classroom Cty]]</f>
        <v>9.1999999999999993</v>
      </c>
      <c r="H153" s="5">
        <v>8</v>
      </c>
    </row>
    <row r="154" spans="1:8" x14ac:dyDescent="0.2">
      <c r="A154" s="13">
        <v>44795</v>
      </c>
      <c r="B154" s="2">
        <f t="shared" ref="B154:B156" si="6">_xlfn.ISOWEEKNUM(A154)</f>
        <v>34</v>
      </c>
      <c r="C154" s="3" t="s">
        <v>8</v>
      </c>
      <c r="D154" s="4">
        <v>8</v>
      </c>
      <c r="E154" s="5">
        <v>1.2</v>
      </c>
      <c r="F154" s="5">
        <v>1.4</v>
      </c>
      <c r="G154" s="5">
        <f>Table2[[#This Row],[DC Cty (TB)]]+Table2[[#This Row],[Adhoc DC Cty (TB)]]+Table2[[#This Row],[Classroom Cty]]</f>
        <v>10.6</v>
      </c>
      <c r="H154" s="5">
        <f>8.7+1.2</f>
        <v>9.8999999999999986</v>
      </c>
    </row>
    <row r="155" spans="1:8" x14ac:dyDescent="0.2">
      <c r="A155" s="13">
        <v>44795</v>
      </c>
      <c r="B155" s="2">
        <f t="shared" si="6"/>
        <v>34</v>
      </c>
      <c r="C155" s="3" t="s">
        <v>12</v>
      </c>
      <c r="D155" s="4">
        <v>4</v>
      </c>
      <c r="E155" s="5">
        <v>0</v>
      </c>
      <c r="F155" s="5">
        <v>1</v>
      </c>
      <c r="G155" s="5">
        <f>Table2[[#This Row],[DC Cty (TB)]]+Table2[[#This Row],[Adhoc DC Cty (TB)]]+Table2[[#This Row],[Classroom Cty]]</f>
        <v>5</v>
      </c>
      <c r="H155" s="5">
        <f>3.7+0.72</f>
        <v>4.42</v>
      </c>
    </row>
    <row r="156" spans="1:8" x14ac:dyDescent="0.2">
      <c r="A156" s="13">
        <v>44795</v>
      </c>
      <c r="B156" s="2">
        <f t="shared" si="6"/>
        <v>34</v>
      </c>
      <c r="C156" s="3" t="s">
        <v>18</v>
      </c>
      <c r="D156" s="4">
        <v>13</v>
      </c>
      <c r="E156" s="5">
        <v>0</v>
      </c>
      <c r="F156" s="5">
        <v>0</v>
      </c>
      <c r="G156" s="5">
        <f>Table2[[#This Row],[DC Cty (TB)]]+Table2[[#This Row],[Adhoc DC Cty (TB)]]+Table2[[#This Row],[Classroom Cty]]</f>
        <v>13</v>
      </c>
      <c r="H156" s="5">
        <v>12.1</v>
      </c>
    </row>
    <row r="157" spans="1:8" x14ac:dyDescent="0.2">
      <c r="A157" s="13">
        <v>44802</v>
      </c>
      <c r="B157" s="2">
        <f t="shared" ref="B157:B159" si="7">_xlfn.ISOWEEKNUM(A157)</f>
        <v>35</v>
      </c>
      <c r="C157" s="3" t="s">
        <v>8</v>
      </c>
      <c r="D157" s="4">
        <v>8</v>
      </c>
      <c r="E157" s="5">
        <v>1.2</v>
      </c>
      <c r="F157" s="5">
        <v>1.4</v>
      </c>
      <c r="G157" s="5">
        <f>Table2[[#This Row],[DC Cty (TB)]]+Table2[[#This Row],[Adhoc DC Cty (TB)]]+Table2[[#This Row],[Classroom Cty]]</f>
        <v>10.6</v>
      </c>
      <c r="H157" s="5">
        <v>8</v>
      </c>
    </row>
    <row r="158" spans="1:8" x14ac:dyDescent="0.2">
      <c r="A158" s="13">
        <v>44802</v>
      </c>
      <c r="B158" s="2">
        <f t="shared" si="7"/>
        <v>35</v>
      </c>
      <c r="C158" s="3" t="s">
        <v>12</v>
      </c>
      <c r="D158" s="4">
        <v>4</v>
      </c>
      <c r="E158" s="5">
        <v>0</v>
      </c>
      <c r="F158" s="5">
        <v>1</v>
      </c>
      <c r="G158" s="5">
        <f>Table2[[#This Row],[DC Cty (TB)]]+Table2[[#This Row],[Adhoc DC Cty (TB)]]+Table2[[#This Row],[Classroom Cty]]</f>
        <v>5</v>
      </c>
      <c r="H158" s="5">
        <f>1.7+0.48</f>
        <v>2.1799999999999997</v>
      </c>
    </row>
    <row r="159" spans="1:8" x14ac:dyDescent="0.2">
      <c r="A159" s="13">
        <v>44802</v>
      </c>
      <c r="B159" s="2">
        <f t="shared" si="7"/>
        <v>35</v>
      </c>
      <c r="C159" s="3" t="s">
        <v>18</v>
      </c>
      <c r="D159" s="4">
        <v>13</v>
      </c>
      <c r="E159" s="5">
        <v>0</v>
      </c>
      <c r="F159" s="5">
        <v>0</v>
      </c>
      <c r="G159" s="5">
        <f>Table2[[#This Row],[DC Cty (TB)]]+Table2[[#This Row],[Adhoc DC Cty (TB)]]+Table2[[#This Row],[Classroom Cty]]</f>
        <v>13</v>
      </c>
      <c r="H159" s="5">
        <v>7.4</v>
      </c>
    </row>
    <row r="160" spans="1:8" x14ac:dyDescent="0.2">
      <c r="A160" s="13">
        <v>44809</v>
      </c>
      <c r="B160" s="2">
        <f t="shared" ref="B160:B162" si="8">_xlfn.ISOWEEKNUM(A160)</f>
        <v>36</v>
      </c>
      <c r="C160" s="3" t="s">
        <v>8</v>
      </c>
      <c r="D160" s="4">
        <v>8</v>
      </c>
      <c r="E160" s="5">
        <v>1.2</v>
      </c>
      <c r="F160" s="5">
        <v>1.4</v>
      </c>
      <c r="G160" s="5">
        <f>Table2[[#This Row],[DC Cty (TB)]]+Table2[[#This Row],[Adhoc DC Cty (TB)]]+Table2[[#This Row],[Classroom Cty]]</f>
        <v>10.6</v>
      </c>
      <c r="H160" s="5">
        <f>7.5+1.2</f>
        <v>8.6999999999999993</v>
      </c>
    </row>
    <row r="161" spans="1:8" x14ac:dyDescent="0.2">
      <c r="A161" s="13">
        <v>44809</v>
      </c>
      <c r="B161" s="2">
        <f t="shared" si="8"/>
        <v>36</v>
      </c>
      <c r="C161" s="3" t="s">
        <v>12</v>
      </c>
      <c r="D161" s="4">
        <v>4</v>
      </c>
      <c r="E161" s="5">
        <v>0</v>
      </c>
      <c r="F161" s="5">
        <v>1</v>
      </c>
      <c r="G161" s="5">
        <f>Table2[[#This Row],[DC Cty (TB)]]+Table2[[#This Row],[Adhoc DC Cty (TB)]]+Table2[[#This Row],[Classroom Cty]]</f>
        <v>5</v>
      </c>
      <c r="H161" s="5">
        <f>3.4+1.2</f>
        <v>4.5999999999999996</v>
      </c>
    </row>
    <row r="162" spans="1:8" x14ac:dyDescent="0.2">
      <c r="A162" s="13">
        <v>44809</v>
      </c>
      <c r="B162" s="2">
        <f t="shared" si="8"/>
        <v>36</v>
      </c>
      <c r="C162" s="3" t="s">
        <v>18</v>
      </c>
      <c r="D162" s="4">
        <v>9.9</v>
      </c>
      <c r="E162" s="5">
        <v>0</v>
      </c>
      <c r="F162" s="5">
        <v>0</v>
      </c>
      <c r="G162" s="5">
        <f>Table2[[#This Row],[DC Cty (TB)]]+Table2[[#This Row],[Adhoc DC Cty (TB)]]+Table2[[#This Row],[Classroom Cty]]</f>
        <v>9.9</v>
      </c>
      <c r="H162" s="5">
        <v>9</v>
      </c>
    </row>
    <row r="163" spans="1:8" x14ac:dyDescent="0.2">
      <c r="A163" s="13">
        <v>44816</v>
      </c>
      <c r="B163" s="2">
        <f t="shared" ref="B163:B165" si="9">_xlfn.ISOWEEKNUM(A163)</f>
        <v>37</v>
      </c>
      <c r="C163" s="3" t="s">
        <v>8</v>
      </c>
      <c r="D163" s="4">
        <v>8</v>
      </c>
      <c r="E163" s="5">
        <v>1.2</v>
      </c>
      <c r="F163" s="5">
        <v>1.4</v>
      </c>
      <c r="G163" s="5">
        <f>Table2[[#This Row],[DC Cty (TB)]]+Table2[[#This Row],[Adhoc DC Cty (TB)]]+Table2[[#This Row],[Classroom Cty]]</f>
        <v>10.6</v>
      </c>
      <c r="H163" s="5">
        <f>7+1.2</f>
        <v>8.1999999999999993</v>
      </c>
    </row>
    <row r="164" spans="1:8" x14ac:dyDescent="0.2">
      <c r="A164" s="13">
        <v>44816</v>
      </c>
      <c r="B164" s="2">
        <f t="shared" si="9"/>
        <v>37</v>
      </c>
      <c r="C164" s="3" t="s">
        <v>12</v>
      </c>
      <c r="D164" s="4">
        <v>4</v>
      </c>
      <c r="E164" s="5">
        <v>0</v>
      </c>
      <c r="F164" s="5">
        <v>1</v>
      </c>
      <c r="G164" s="5">
        <f>Table2[[#This Row],[DC Cty (TB)]]+Table2[[#This Row],[Adhoc DC Cty (TB)]]+Table2[[#This Row],[Classroom Cty]]</f>
        <v>5</v>
      </c>
      <c r="H164" s="5">
        <f>3.6+1</f>
        <v>4.5999999999999996</v>
      </c>
    </row>
    <row r="165" spans="1:8" x14ac:dyDescent="0.2">
      <c r="A165" s="13">
        <v>44816</v>
      </c>
      <c r="B165" s="2">
        <f t="shared" si="9"/>
        <v>37</v>
      </c>
      <c r="C165" s="3" t="s">
        <v>18</v>
      </c>
      <c r="D165" s="4">
        <v>10.7</v>
      </c>
      <c r="E165" s="5">
        <v>0</v>
      </c>
      <c r="F165" s="5">
        <v>0</v>
      </c>
      <c r="G165" s="5">
        <f>Table2[[#This Row],[DC Cty (TB)]]+Table2[[#This Row],[Adhoc DC Cty (TB)]]+Table2[[#This Row],[Classroom Cty]]</f>
        <v>10.7</v>
      </c>
      <c r="H165" s="5">
        <v>9.8000000000000007</v>
      </c>
    </row>
    <row r="166" spans="1:8" x14ac:dyDescent="0.2">
      <c r="A166" s="13">
        <v>44823</v>
      </c>
      <c r="B166" s="2">
        <f t="shared" ref="B166:B168" si="10">_xlfn.ISOWEEKNUM(A166)</f>
        <v>38</v>
      </c>
      <c r="C166" s="3" t="s">
        <v>8</v>
      </c>
      <c r="D166" s="4">
        <v>8</v>
      </c>
      <c r="E166" s="5">
        <v>1.2</v>
      </c>
      <c r="F166" s="5">
        <v>1.4</v>
      </c>
      <c r="G166" s="5">
        <f>Table2[[#This Row],[DC Cty (TB)]]+Table2[[#This Row],[Adhoc DC Cty (TB)]]+Table2[[#This Row],[Classroom Cty]]</f>
        <v>10.6</v>
      </c>
      <c r="H166" s="5">
        <f>8.9 + 1</f>
        <v>9.9</v>
      </c>
    </row>
    <row r="167" spans="1:8" x14ac:dyDescent="0.2">
      <c r="A167" s="13">
        <v>44823</v>
      </c>
      <c r="B167" s="2">
        <f t="shared" si="10"/>
        <v>38</v>
      </c>
      <c r="C167" s="3" t="s">
        <v>12</v>
      </c>
      <c r="D167" s="4">
        <v>4</v>
      </c>
      <c r="E167" s="5">
        <v>0</v>
      </c>
      <c r="F167" s="5">
        <v>1</v>
      </c>
      <c r="G167" s="5">
        <f>Table2[[#This Row],[DC Cty (TB)]]+Table2[[#This Row],[Adhoc DC Cty (TB)]]+Table2[[#This Row],[Classroom Cty]]</f>
        <v>5</v>
      </c>
      <c r="H167" s="5">
        <f>3.7+0.096</f>
        <v>3.7960000000000003</v>
      </c>
    </row>
    <row r="168" spans="1:8" x14ac:dyDescent="0.2">
      <c r="A168" s="13">
        <v>44823</v>
      </c>
      <c r="B168" s="2">
        <f t="shared" si="10"/>
        <v>38</v>
      </c>
      <c r="C168" s="3" t="s">
        <v>18</v>
      </c>
      <c r="D168" s="4">
        <v>12.2</v>
      </c>
      <c r="E168" s="5">
        <v>0</v>
      </c>
      <c r="F168" s="5">
        <v>0</v>
      </c>
      <c r="G168" s="5">
        <f>Table2[[#This Row],[DC Cty (TB)]]+Table2[[#This Row],[Adhoc DC Cty (TB)]]+Table2[[#This Row],[Classroom Cty]]</f>
        <v>12.2</v>
      </c>
      <c r="H168" s="5">
        <v>11</v>
      </c>
    </row>
    <row r="169" spans="1:8" x14ac:dyDescent="0.2">
      <c r="A169" s="13">
        <v>44830</v>
      </c>
      <c r="B169" s="2">
        <f t="shared" ref="B169:B171" si="11">_xlfn.ISOWEEKNUM(A169)</f>
        <v>39</v>
      </c>
      <c r="C169" s="3" t="s">
        <v>8</v>
      </c>
      <c r="D169" s="4">
        <v>8</v>
      </c>
      <c r="E169" s="5">
        <v>1.2</v>
      </c>
      <c r="F169" s="5">
        <v>1.4</v>
      </c>
      <c r="G169" s="5">
        <f>Table2[[#This Row],[DC Cty (TB)]]+Table2[[#This Row],[Adhoc DC Cty (TB)]]+Table2[[#This Row],[Classroom Cty]]</f>
        <v>10.6</v>
      </c>
      <c r="H169" s="5">
        <f>8.8+0.832</f>
        <v>9.6320000000000014</v>
      </c>
    </row>
    <row r="170" spans="1:8" x14ac:dyDescent="0.2">
      <c r="A170" s="13">
        <v>44830</v>
      </c>
      <c r="B170" s="2">
        <f t="shared" si="11"/>
        <v>39</v>
      </c>
      <c r="C170" s="3" t="s">
        <v>12</v>
      </c>
      <c r="D170" s="4">
        <v>4</v>
      </c>
      <c r="E170" s="5">
        <v>0</v>
      </c>
      <c r="F170" s="5">
        <v>1</v>
      </c>
      <c r="G170" s="5">
        <f>Table2[[#This Row],[DC Cty (TB)]]+Table2[[#This Row],[Adhoc DC Cty (TB)]]+Table2[[#This Row],[Classroom Cty]]</f>
        <v>5</v>
      </c>
      <c r="H170" s="5">
        <f>3.3+0.512</f>
        <v>3.8119999999999998</v>
      </c>
    </row>
    <row r="171" spans="1:8" x14ac:dyDescent="0.2">
      <c r="A171" s="13">
        <v>44830</v>
      </c>
      <c r="B171" s="2">
        <f t="shared" si="11"/>
        <v>39</v>
      </c>
      <c r="C171" s="3" t="s">
        <v>18</v>
      </c>
      <c r="D171" s="4">
        <v>11.5</v>
      </c>
      <c r="E171" s="5">
        <v>0</v>
      </c>
      <c r="F171" s="5">
        <v>0</v>
      </c>
      <c r="G171" s="5">
        <f>Table2[[#This Row],[DC Cty (TB)]]+Table2[[#This Row],[Adhoc DC Cty (TB)]]+Table2[[#This Row],[Classroom Cty]]</f>
        <v>11.5</v>
      </c>
      <c r="H171" s="5">
        <v>9.6</v>
      </c>
    </row>
    <row r="172" spans="1:8" x14ac:dyDescent="0.2">
      <c r="A172" s="13">
        <v>44837</v>
      </c>
      <c r="B172" s="2">
        <f t="shared" ref="B172:B174" si="12">_xlfn.ISOWEEKNUM(A172)</f>
        <v>40</v>
      </c>
      <c r="C172" s="3" t="s">
        <v>8</v>
      </c>
      <c r="D172" s="4">
        <v>8</v>
      </c>
      <c r="E172" s="5">
        <v>1.2</v>
      </c>
      <c r="F172" s="5">
        <v>1.4</v>
      </c>
      <c r="G172" s="5">
        <f>Table2[[#This Row],[DC Cty (TB)]]+Table2[[#This Row],[Adhoc DC Cty (TB)]]+Table2[[#This Row],[Classroom Cty]]</f>
        <v>10.6</v>
      </c>
      <c r="H172" s="5">
        <f>5.7 + 0.032</f>
        <v>5.7320000000000002</v>
      </c>
    </row>
    <row r="173" spans="1:8" x14ac:dyDescent="0.2">
      <c r="A173" s="13">
        <v>44837</v>
      </c>
      <c r="B173" s="2">
        <f t="shared" si="12"/>
        <v>40</v>
      </c>
      <c r="C173" s="3" t="s">
        <v>12</v>
      </c>
      <c r="D173" s="4">
        <v>4</v>
      </c>
      <c r="E173" s="5">
        <v>0</v>
      </c>
      <c r="F173" s="5">
        <v>1</v>
      </c>
      <c r="G173" s="5">
        <f>Table2[[#This Row],[DC Cty (TB)]]+Table2[[#This Row],[Adhoc DC Cty (TB)]]+Table2[[#This Row],[Classroom Cty]]</f>
        <v>5</v>
      </c>
      <c r="H173" s="5">
        <f>0.672</f>
        <v>0.67200000000000004</v>
      </c>
    </row>
    <row r="174" spans="1:8" x14ac:dyDescent="0.2">
      <c r="A174" s="13">
        <v>44837</v>
      </c>
      <c r="B174" s="2">
        <f t="shared" si="12"/>
        <v>40</v>
      </c>
      <c r="C174" s="3" t="s">
        <v>18</v>
      </c>
      <c r="D174" s="4">
        <v>3.8</v>
      </c>
      <c r="E174" s="5">
        <v>0</v>
      </c>
      <c r="F174" s="5">
        <v>0</v>
      </c>
      <c r="G174" s="5">
        <f>Table2[[#This Row],[DC Cty (TB)]]+Table2[[#This Row],[Adhoc DC Cty (TB)]]+Table2[[#This Row],[Classroom Cty]]</f>
        <v>3.8</v>
      </c>
      <c r="H174" s="5">
        <v>3.3</v>
      </c>
    </row>
    <row r="175" spans="1:8" x14ac:dyDescent="0.2">
      <c r="A175" s="13">
        <f t="shared" ref="A175:A238" si="13">A172+7</f>
        <v>44844</v>
      </c>
      <c r="B175" s="2">
        <f t="shared" ref="B175:B177" si="14">_xlfn.ISOWEEKNUM(A175)</f>
        <v>41</v>
      </c>
      <c r="C175" s="3" t="s">
        <v>8</v>
      </c>
      <c r="D175" s="4">
        <v>8</v>
      </c>
      <c r="E175" s="5">
        <v>1.2</v>
      </c>
      <c r="F175" s="5">
        <v>1.4</v>
      </c>
      <c r="G175" s="5">
        <f>Table2[[#This Row],[DC Cty (TB)]]+Table2[[#This Row],[Adhoc DC Cty (TB)]]+Table2[[#This Row],[Classroom Cty]]</f>
        <v>10.6</v>
      </c>
      <c r="H175" s="5">
        <f>7+0.592</f>
        <v>7.5919999999999996</v>
      </c>
    </row>
    <row r="176" spans="1:8" x14ac:dyDescent="0.2">
      <c r="A176" s="13">
        <f t="shared" si="13"/>
        <v>44844</v>
      </c>
      <c r="B176" s="2">
        <f t="shared" si="14"/>
        <v>41</v>
      </c>
      <c r="C176" s="3" t="s">
        <v>12</v>
      </c>
      <c r="D176" s="4">
        <v>4</v>
      </c>
      <c r="E176" s="5">
        <v>0</v>
      </c>
      <c r="F176" s="5">
        <v>1</v>
      </c>
      <c r="G176" s="5">
        <f>Table2[[#This Row],[DC Cty (TB)]]+Table2[[#This Row],[Adhoc DC Cty (TB)]]+Table2[[#This Row],[Classroom Cty]]</f>
        <v>5</v>
      </c>
      <c r="H176" s="5">
        <f>3.5+0.496</f>
        <v>3.996</v>
      </c>
    </row>
    <row r="177" spans="1:8" x14ac:dyDescent="0.2">
      <c r="A177" s="13">
        <f t="shared" si="13"/>
        <v>44844</v>
      </c>
      <c r="B177" s="2">
        <f t="shared" si="14"/>
        <v>41</v>
      </c>
      <c r="C177" s="3" t="s">
        <v>18</v>
      </c>
      <c r="D177" s="4">
        <v>6.9</v>
      </c>
      <c r="E177" s="5">
        <v>0</v>
      </c>
      <c r="F177" s="5">
        <v>0</v>
      </c>
      <c r="G177" s="5">
        <f>Table2[[#This Row],[DC Cty (TB)]]+Table2[[#This Row],[Adhoc DC Cty (TB)]]+Table2[[#This Row],[Classroom Cty]]</f>
        <v>6.9</v>
      </c>
      <c r="H177" s="5">
        <v>5.6</v>
      </c>
    </row>
    <row r="178" spans="1:8" x14ac:dyDescent="0.2">
      <c r="A178" s="13">
        <f t="shared" si="13"/>
        <v>44851</v>
      </c>
      <c r="B178" s="2">
        <f t="shared" ref="B178:B180" si="15">_xlfn.ISOWEEKNUM(A178)</f>
        <v>42</v>
      </c>
      <c r="C178" s="3" t="s">
        <v>8</v>
      </c>
      <c r="D178" s="4">
        <v>8</v>
      </c>
      <c r="E178" s="5">
        <v>1.2</v>
      </c>
      <c r="F178" s="5">
        <v>1.4</v>
      </c>
      <c r="G178" s="5">
        <f>Table2[[#This Row],[DC Cty (TB)]]+Table2[[#This Row],[Adhoc DC Cty (TB)]]+Table2[[#This Row],[Classroom Cty]]</f>
        <v>10.6</v>
      </c>
      <c r="H178" s="5">
        <f>7.3+0.832</f>
        <v>8.1319999999999997</v>
      </c>
    </row>
    <row r="179" spans="1:8" x14ac:dyDescent="0.2">
      <c r="A179" s="13">
        <f t="shared" si="13"/>
        <v>44851</v>
      </c>
      <c r="B179" s="2">
        <f t="shared" si="15"/>
        <v>42</v>
      </c>
      <c r="C179" s="3" t="s">
        <v>12</v>
      </c>
      <c r="D179" s="4">
        <v>4</v>
      </c>
      <c r="E179" s="5">
        <v>0</v>
      </c>
      <c r="F179" s="5">
        <v>1</v>
      </c>
      <c r="G179" s="5">
        <f>Table2[[#This Row],[DC Cty (TB)]]+Table2[[#This Row],[Adhoc DC Cty (TB)]]+Table2[[#This Row],[Classroom Cty]]</f>
        <v>5</v>
      </c>
      <c r="H179" s="5">
        <f>3.6+0.64</f>
        <v>4.24</v>
      </c>
    </row>
    <row r="180" spans="1:8" x14ac:dyDescent="0.2">
      <c r="A180" s="13">
        <f t="shared" si="13"/>
        <v>44851</v>
      </c>
      <c r="B180" s="2">
        <f t="shared" si="15"/>
        <v>42</v>
      </c>
      <c r="C180" s="3" t="s">
        <v>18</v>
      </c>
      <c r="D180" s="4">
        <v>6.9</v>
      </c>
      <c r="E180" s="5">
        <v>0</v>
      </c>
      <c r="F180" s="5">
        <v>0</v>
      </c>
      <c r="G180" s="5">
        <f>Table2[[#This Row],[DC Cty (TB)]]+Table2[[#This Row],[Adhoc DC Cty (TB)]]+Table2[[#This Row],[Classroom Cty]]</f>
        <v>6.9</v>
      </c>
      <c r="H180" s="5">
        <v>6.4</v>
      </c>
    </row>
    <row r="181" spans="1:8" x14ac:dyDescent="0.2">
      <c r="A181" s="13">
        <f t="shared" si="13"/>
        <v>44858</v>
      </c>
      <c r="B181" s="2">
        <f t="shared" ref="B181:B183" si="16">_xlfn.ISOWEEKNUM(A181)</f>
        <v>43</v>
      </c>
      <c r="C181" s="3" t="s">
        <v>8</v>
      </c>
      <c r="D181" s="4">
        <v>8</v>
      </c>
      <c r="E181" s="5">
        <v>1.2</v>
      </c>
      <c r="F181" s="5">
        <v>1.4</v>
      </c>
      <c r="G181" s="5">
        <f>Table2[[#This Row],[DC Cty (TB)]]+Table2[[#This Row],[Adhoc DC Cty (TB)]]+Table2[[#This Row],[Classroom Cty]]</f>
        <v>10.6</v>
      </c>
      <c r="H181" s="5">
        <v>2.2999999999999998</v>
      </c>
    </row>
    <row r="182" spans="1:8" x14ac:dyDescent="0.2">
      <c r="A182" s="13">
        <f t="shared" si="13"/>
        <v>44858</v>
      </c>
      <c r="B182" s="2">
        <f t="shared" si="16"/>
        <v>43</v>
      </c>
      <c r="C182" s="3" t="s">
        <v>12</v>
      </c>
      <c r="D182" s="4">
        <v>4</v>
      </c>
      <c r="E182" s="5">
        <v>0</v>
      </c>
      <c r="F182" s="5">
        <v>1</v>
      </c>
      <c r="G182" s="5">
        <f>Table2[[#This Row],[DC Cty (TB)]]+Table2[[#This Row],[Adhoc DC Cty (TB)]]+Table2[[#This Row],[Classroom Cty]]</f>
        <v>5</v>
      </c>
      <c r="H182" s="5">
        <v>1</v>
      </c>
    </row>
    <row r="183" spans="1:8" x14ac:dyDescent="0.2">
      <c r="A183" s="13">
        <f t="shared" si="13"/>
        <v>44858</v>
      </c>
      <c r="B183" s="2">
        <f t="shared" si="16"/>
        <v>43</v>
      </c>
      <c r="C183" s="3" t="s">
        <v>18</v>
      </c>
      <c r="D183" s="4">
        <f>5.3+3</f>
        <v>8.3000000000000007</v>
      </c>
      <c r="E183" s="5">
        <v>0</v>
      </c>
      <c r="F183" s="5">
        <v>0</v>
      </c>
      <c r="G183" s="5">
        <f>Table2[[#This Row],[DC Cty (TB)]]+Table2[[#This Row],[Adhoc DC Cty (TB)]]+Table2[[#This Row],[Classroom Cty]]</f>
        <v>8.3000000000000007</v>
      </c>
      <c r="H183" s="5">
        <f>4.3+2.8</f>
        <v>7.1</v>
      </c>
    </row>
    <row r="184" spans="1:8" x14ac:dyDescent="0.2">
      <c r="A184" s="13">
        <f t="shared" si="13"/>
        <v>44865</v>
      </c>
      <c r="B184" s="2">
        <f t="shared" ref="B184:B186" si="17">_xlfn.ISOWEEKNUM(A184)</f>
        <v>44</v>
      </c>
      <c r="C184" s="3" t="s">
        <v>8</v>
      </c>
      <c r="D184" s="4">
        <v>8</v>
      </c>
      <c r="E184" s="5">
        <v>1.2</v>
      </c>
      <c r="F184" s="5">
        <v>1.4</v>
      </c>
      <c r="G184" s="5">
        <f>Table2[[#This Row],[DC Cty (TB)]]+Table2[[#This Row],[Adhoc DC Cty (TB)]]+Table2[[#This Row],[Classroom Cty]]</f>
        <v>10.6</v>
      </c>
      <c r="H184" s="5">
        <f>6.4+0.384</f>
        <v>6.7840000000000007</v>
      </c>
    </row>
    <row r="185" spans="1:8" x14ac:dyDescent="0.2">
      <c r="A185" s="13">
        <f t="shared" si="13"/>
        <v>44865</v>
      </c>
      <c r="B185" s="2">
        <f t="shared" si="17"/>
        <v>44</v>
      </c>
      <c r="C185" s="3" t="s">
        <v>12</v>
      </c>
      <c r="D185" s="4">
        <v>4</v>
      </c>
      <c r="E185" s="5">
        <v>0</v>
      </c>
      <c r="F185" s="5">
        <v>1</v>
      </c>
      <c r="G185" s="5">
        <f>Table2[[#This Row],[DC Cty (TB)]]+Table2[[#This Row],[Adhoc DC Cty (TB)]]+Table2[[#This Row],[Classroom Cty]]</f>
        <v>5</v>
      </c>
      <c r="H185" s="5">
        <f>3.5+0.296</f>
        <v>3.7959999999999998</v>
      </c>
    </row>
    <row r="186" spans="1:8" x14ac:dyDescent="0.2">
      <c r="A186" s="13">
        <f t="shared" si="13"/>
        <v>44865</v>
      </c>
      <c r="B186" s="2">
        <f t="shared" si="17"/>
        <v>44</v>
      </c>
      <c r="C186" s="3" t="s">
        <v>18</v>
      </c>
      <c r="D186" s="4">
        <f>5.3+3</f>
        <v>8.3000000000000007</v>
      </c>
      <c r="E186" s="5">
        <v>0</v>
      </c>
      <c r="F186" s="5">
        <v>0</v>
      </c>
      <c r="G186" s="5">
        <f>Table2[[#This Row],[DC Cty (TB)]]+Table2[[#This Row],[Adhoc DC Cty (TB)]]+Table2[[#This Row],[Classroom Cty]]</f>
        <v>8.3000000000000007</v>
      </c>
      <c r="H186" s="5">
        <f>4.3+2.8</f>
        <v>7.1</v>
      </c>
    </row>
    <row r="187" spans="1:8" x14ac:dyDescent="0.2">
      <c r="A187" s="13">
        <f t="shared" si="13"/>
        <v>44872</v>
      </c>
      <c r="B187" s="2">
        <f t="shared" ref="B187:B189" si="18">_xlfn.ISOWEEKNUM(A187)</f>
        <v>45</v>
      </c>
      <c r="C187" s="3" t="s">
        <v>8</v>
      </c>
      <c r="D187" s="4">
        <v>8</v>
      </c>
      <c r="E187" s="5">
        <v>1.2</v>
      </c>
      <c r="F187" s="5">
        <v>1.4</v>
      </c>
      <c r="G187" s="5">
        <f>Table2[[#This Row],[DC Cty (TB)]]+Table2[[#This Row],[Adhoc DC Cty (TB)]]+Table2[[#This Row],[Classroom Cty]]</f>
        <v>10.6</v>
      </c>
      <c r="H187" s="5">
        <f>6.9</f>
        <v>6.9</v>
      </c>
    </row>
    <row r="188" spans="1:8" x14ac:dyDescent="0.2">
      <c r="A188" s="13">
        <f t="shared" si="13"/>
        <v>44872</v>
      </c>
      <c r="B188" s="2">
        <f t="shared" si="18"/>
        <v>45</v>
      </c>
      <c r="C188" s="3" t="s">
        <v>12</v>
      </c>
      <c r="D188" s="4">
        <v>4</v>
      </c>
      <c r="E188" s="5">
        <v>0</v>
      </c>
      <c r="F188" s="5">
        <v>1</v>
      </c>
      <c r="G188" s="5">
        <f>Table2[[#This Row],[DC Cty (TB)]]+Table2[[#This Row],[Adhoc DC Cty (TB)]]+Table2[[#This Row],[Classroom Cty]]</f>
        <v>5</v>
      </c>
      <c r="H188" s="5">
        <v>3.71</v>
      </c>
    </row>
    <row r="189" spans="1:8" x14ac:dyDescent="0.2">
      <c r="A189" s="13">
        <f t="shared" si="13"/>
        <v>44872</v>
      </c>
      <c r="B189" s="2">
        <f t="shared" si="18"/>
        <v>45</v>
      </c>
      <c r="C189" s="3" t="s">
        <v>18</v>
      </c>
      <c r="D189" s="4">
        <v>5.3</v>
      </c>
      <c r="E189" s="5">
        <v>0</v>
      </c>
      <c r="F189" s="5">
        <v>0</v>
      </c>
      <c r="G189" s="5">
        <f>Table2[[#This Row],[DC Cty (TB)]]+Table2[[#This Row],[Adhoc DC Cty (TB)]]+Table2[[#This Row],[Classroom Cty]]</f>
        <v>5.3</v>
      </c>
      <c r="H189" s="5">
        <v>4.5999999999999996</v>
      </c>
    </row>
    <row r="190" spans="1:8" x14ac:dyDescent="0.2">
      <c r="A190" s="13">
        <f t="shared" si="13"/>
        <v>44879</v>
      </c>
      <c r="B190" s="2">
        <f t="shared" ref="B190:B201" si="19">_xlfn.ISOWEEKNUM(A190)</f>
        <v>46</v>
      </c>
      <c r="C190" s="3" t="s">
        <v>8</v>
      </c>
      <c r="D190" s="4">
        <v>8</v>
      </c>
      <c r="E190" s="5">
        <v>1.2</v>
      </c>
      <c r="F190" s="5">
        <v>1.4</v>
      </c>
      <c r="G190" s="5">
        <f>Table2[[#This Row],[DC Cty (TB)]]+Table2[[#This Row],[Adhoc DC Cty (TB)]]+Table2[[#This Row],[Classroom Cty]]</f>
        <v>10.6</v>
      </c>
      <c r="H190" s="5">
        <v>6.96</v>
      </c>
    </row>
    <row r="191" spans="1:8" x14ac:dyDescent="0.2">
      <c r="A191" s="13">
        <f t="shared" si="13"/>
        <v>44879</v>
      </c>
      <c r="B191" s="2">
        <f t="shared" si="19"/>
        <v>46</v>
      </c>
      <c r="C191" s="3" t="s">
        <v>12</v>
      </c>
      <c r="D191" s="4">
        <v>4</v>
      </c>
      <c r="E191" s="5">
        <v>0</v>
      </c>
      <c r="F191" s="5">
        <v>1</v>
      </c>
      <c r="G191" s="5">
        <f>Table2[[#This Row],[DC Cty (TB)]]+Table2[[#This Row],[Adhoc DC Cty (TB)]]+Table2[[#This Row],[Classroom Cty]]</f>
        <v>5</v>
      </c>
      <c r="H191" s="5">
        <v>3.31</v>
      </c>
    </row>
    <row r="192" spans="1:8" x14ac:dyDescent="0.2">
      <c r="A192" s="13">
        <f t="shared" si="13"/>
        <v>44879</v>
      </c>
      <c r="B192" s="2">
        <f t="shared" si="19"/>
        <v>46</v>
      </c>
      <c r="C192" s="3" t="s">
        <v>18</v>
      </c>
      <c r="D192" s="4">
        <v>5.3</v>
      </c>
      <c r="E192" s="5">
        <v>0</v>
      </c>
      <c r="F192" s="5">
        <v>0</v>
      </c>
      <c r="G192" s="5">
        <f>Table2[[#This Row],[DC Cty (TB)]]+Table2[[#This Row],[Adhoc DC Cty (TB)]]+Table2[[#This Row],[Classroom Cty]]</f>
        <v>5.3</v>
      </c>
      <c r="H192" s="5">
        <v>4.83</v>
      </c>
    </row>
    <row r="193" spans="1:8" x14ac:dyDescent="0.2">
      <c r="A193" s="13">
        <f t="shared" si="13"/>
        <v>44886</v>
      </c>
      <c r="B193" s="2">
        <f t="shared" si="19"/>
        <v>47</v>
      </c>
      <c r="C193" s="3" t="s">
        <v>8</v>
      </c>
      <c r="D193" s="4">
        <v>8</v>
      </c>
      <c r="E193" s="5">
        <v>1.2</v>
      </c>
      <c r="F193" s="5">
        <v>1.4</v>
      </c>
      <c r="G193" s="5">
        <f>Table2[[#This Row],[DC Cty (TB)]]+Table2[[#This Row],[Adhoc DC Cty (TB)]]+Table2[[#This Row],[Classroom Cty]]</f>
        <v>10.6</v>
      </c>
      <c r="H193" s="5">
        <f>7.04+0.864</f>
        <v>7.9039999999999999</v>
      </c>
    </row>
    <row r="194" spans="1:8" x14ac:dyDescent="0.2">
      <c r="A194" s="13">
        <f t="shared" si="13"/>
        <v>44886</v>
      </c>
      <c r="B194" s="2">
        <f t="shared" si="19"/>
        <v>47</v>
      </c>
      <c r="C194" s="3" t="s">
        <v>12</v>
      </c>
      <c r="D194" s="4">
        <v>4</v>
      </c>
      <c r="E194" s="5">
        <v>0</v>
      </c>
      <c r="F194" s="5">
        <v>1</v>
      </c>
      <c r="G194" s="5">
        <f>Table2[[#This Row],[DC Cty (TB)]]+Table2[[#This Row],[Adhoc DC Cty (TB)]]+Table2[[#This Row],[Classroom Cty]]</f>
        <v>5</v>
      </c>
      <c r="H194" s="5">
        <f>3.2+0.736</f>
        <v>3.9359999999999999</v>
      </c>
    </row>
    <row r="195" spans="1:8" x14ac:dyDescent="0.2">
      <c r="A195" s="13">
        <f t="shared" si="13"/>
        <v>44886</v>
      </c>
      <c r="B195" s="2">
        <f t="shared" si="19"/>
        <v>47</v>
      </c>
      <c r="C195" s="3" t="s">
        <v>18</v>
      </c>
      <c r="D195" s="4">
        <v>7.5</v>
      </c>
      <c r="E195" s="5">
        <v>0</v>
      </c>
      <c r="F195" s="5">
        <v>0</v>
      </c>
      <c r="G195" s="5">
        <f>Table2[[#This Row],[DC Cty (TB)]]+Table2[[#This Row],[Adhoc DC Cty (TB)]]+Table2[[#This Row],[Classroom Cty]]</f>
        <v>7.5</v>
      </c>
      <c r="H195" s="5">
        <v>6.9</v>
      </c>
    </row>
    <row r="196" spans="1:8" x14ac:dyDescent="0.2">
      <c r="A196" s="13">
        <f t="shared" si="13"/>
        <v>44893</v>
      </c>
      <c r="B196" s="2">
        <f t="shared" si="19"/>
        <v>48</v>
      </c>
      <c r="C196" s="3" t="s">
        <v>8</v>
      </c>
      <c r="D196" s="4">
        <v>8</v>
      </c>
      <c r="E196" s="5">
        <v>1.2</v>
      </c>
      <c r="F196" s="5">
        <v>1.4</v>
      </c>
      <c r="G196" s="5">
        <f>Table2[[#This Row],[DC Cty (TB)]]+Table2[[#This Row],[Adhoc DC Cty (TB)]]+Table2[[#This Row],[Classroom Cty]]</f>
        <v>10.6</v>
      </c>
      <c r="H196" s="5">
        <f>7.4+0.864</f>
        <v>8.2640000000000011</v>
      </c>
    </row>
    <row r="197" spans="1:8" x14ac:dyDescent="0.2">
      <c r="A197" s="13">
        <f t="shared" si="13"/>
        <v>44893</v>
      </c>
      <c r="B197" s="2">
        <f t="shared" si="19"/>
        <v>48</v>
      </c>
      <c r="C197" s="3" t="s">
        <v>12</v>
      </c>
      <c r="D197" s="4">
        <v>4</v>
      </c>
      <c r="E197" s="5">
        <v>0</v>
      </c>
      <c r="F197" s="5">
        <v>1</v>
      </c>
      <c r="G197" s="5">
        <f>Table2[[#This Row],[DC Cty (TB)]]+Table2[[#This Row],[Adhoc DC Cty (TB)]]+Table2[[#This Row],[Classroom Cty]]</f>
        <v>5</v>
      </c>
      <c r="H197" s="5">
        <f>3.23+0.736</f>
        <v>3.9660000000000002</v>
      </c>
    </row>
    <row r="198" spans="1:8" x14ac:dyDescent="0.2">
      <c r="A198" s="13">
        <f t="shared" si="13"/>
        <v>44893</v>
      </c>
      <c r="B198" s="2">
        <f t="shared" si="19"/>
        <v>48</v>
      </c>
      <c r="C198" s="3" t="s">
        <v>18</v>
      </c>
      <c r="D198" s="4">
        <v>7.5</v>
      </c>
      <c r="E198" s="5">
        <v>0</v>
      </c>
      <c r="F198" s="5">
        <v>0</v>
      </c>
      <c r="G198" s="5">
        <f>Table2[[#This Row],[DC Cty (TB)]]+Table2[[#This Row],[Adhoc DC Cty (TB)]]+Table2[[#This Row],[Classroom Cty]]</f>
        <v>7.5</v>
      </c>
      <c r="H198" s="5">
        <v>6.9</v>
      </c>
    </row>
    <row r="199" spans="1:8" x14ac:dyDescent="0.2">
      <c r="A199" s="13">
        <f t="shared" si="13"/>
        <v>44900</v>
      </c>
      <c r="B199" s="2">
        <f t="shared" si="19"/>
        <v>49</v>
      </c>
      <c r="C199" s="3" t="s">
        <v>8</v>
      </c>
      <c r="D199" s="4">
        <v>8</v>
      </c>
      <c r="E199" s="5">
        <v>1.2</v>
      </c>
      <c r="F199" s="5">
        <v>1.4</v>
      </c>
      <c r="G199" s="5">
        <f>Table2[[#This Row],[DC Cty (TB)]]+Table2[[#This Row],[Adhoc DC Cty (TB)]]+Table2[[#This Row],[Classroom Cty]]</f>
        <v>10.6</v>
      </c>
      <c r="H199" s="5">
        <f>7.2+0.496</f>
        <v>7.6959999999999997</v>
      </c>
    </row>
    <row r="200" spans="1:8" x14ac:dyDescent="0.2">
      <c r="A200" s="13">
        <f t="shared" si="13"/>
        <v>44900</v>
      </c>
      <c r="B200" s="2">
        <f t="shared" si="19"/>
        <v>49</v>
      </c>
      <c r="C200" s="3" t="s">
        <v>12</v>
      </c>
      <c r="D200" s="4">
        <v>4</v>
      </c>
      <c r="E200" s="5">
        <v>0</v>
      </c>
      <c r="F200" s="5">
        <v>1</v>
      </c>
      <c r="G200" s="5">
        <f>Table2[[#This Row],[DC Cty (TB)]]+Table2[[#This Row],[Adhoc DC Cty (TB)]]+Table2[[#This Row],[Classroom Cty]]</f>
        <v>5</v>
      </c>
      <c r="H200" s="5">
        <f>3.6+0.496</f>
        <v>4.0960000000000001</v>
      </c>
    </row>
    <row r="201" spans="1:8" x14ac:dyDescent="0.2">
      <c r="A201" s="13">
        <f t="shared" si="13"/>
        <v>44900</v>
      </c>
      <c r="B201" s="2">
        <f t="shared" si="19"/>
        <v>49</v>
      </c>
      <c r="C201" s="3" t="s">
        <v>18</v>
      </c>
      <c r="D201" s="4">
        <v>5.25</v>
      </c>
      <c r="E201" s="5">
        <v>0</v>
      </c>
      <c r="F201" s="5">
        <v>0</v>
      </c>
      <c r="G201" s="5">
        <f>Table2[[#This Row],[DC Cty (TB)]]+Table2[[#This Row],[Adhoc DC Cty (TB)]]+Table2[[#This Row],[Classroom Cty]]</f>
        <v>5.25</v>
      </c>
      <c r="H201" s="5">
        <v>4.7</v>
      </c>
    </row>
    <row r="202" spans="1:8" x14ac:dyDescent="0.2">
      <c r="A202" s="13">
        <f t="shared" si="13"/>
        <v>44907</v>
      </c>
      <c r="B202" s="2">
        <f t="shared" ref="B202:B204" si="20">_xlfn.ISOWEEKNUM(A202)</f>
        <v>50</v>
      </c>
      <c r="C202" s="3" t="s">
        <v>8</v>
      </c>
      <c r="D202" s="4">
        <v>8</v>
      </c>
      <c r="E202" s="5">
        <v>1.2</v>
      </c>
      <c r="F202" s="5">
        <v>1.4</v>
      </c>
      <c r="G202" s="5">
        <f>Table2[[#This Row],[DC Cty (TB)]]+Table2[[#This Row],[Adhoc DC Cty (TB)]]+Table2[[#This Row],[Classroom Cty]]</f>
        <v>10.6</v>
      </c>
      <c r="H202" s="5">
        <f>7+0.896</f>
        <v>7.8959999999999999</v>
      </c>
    </row>
    <row r="203" spans="1:8" x14ac:dyDescent="0.2">
      <c r="A203" s="13">
        <f t="shared" si="13"/>
        <v>44907</v>
      </c>
      <c r="B203" s="2">
        <f t="shared" si="20"/>
        <v>50</v>
      </c>
      <c r="C203" s="3" t="s">
        <v>12</v>
      </c>
      <c r="D203" s="4">
        <v>4</v>
      </c>
      <c r="E203" s="5">
        <v>0</v>
      </c>
      <c r="F203" s="5">
        <v>1</v>
      </c>
      <c r="G203" s="5">
        <f>Table2[[#This Row],[DC Cty (TB)]]+Table2[[#This Row],[Adhoc DC Cty (TB)]]+Table2[[#This Row],[Classroom Cty]]</f>
        <v>5</v>
      </c>
      <c r="H203" s="5">
        <f>3.5+0.496</f>
        <v>3.996</v>
      </c>
    </row>
    <row r="204" spans="1:8" x14ac:dyDescent="0.2">
      <c r="A204" s="13">
        <f t="shared" si="13"/>
        <v>44907</v>
      </c>
      <c r="B204" s="2">
        <f t="shared" si="20"/>
        <v>50</v>
      </c>
      <c r="C204" s="3" t="s">
        <v>18</v>
      </c>
      <c r="D204" s="4">
        <v>7.5</v>
      </c>
      <c r="E204" s="5">
        <v>0</v>
      </c>
      <c r="F204" s="5">
        <v>0</v>
      </c>
      <c r="G204" s="5">
        <f>Table2[[#This Row],[DC Cty (TB)]]+Table2[[#This Row],[Adhoc DC Cty (TB)]]+Table2[[#This Row],[Classroom Cty]]</f>
        <v>7.5</v>
      </c>
      <c r="H204" s="5">
        <v>6.4</v>
      </c>
    </row>
    <row r="205" spans="1:8" x14ac:dyDescent="0.2">
      <c r="A205" s="13">
        <f t="shared" si="13"/>
        <v>44914</v>
      </c>
      <c r="B205" s="2">
        <f t="shared" ref="B205:B207" si="21">_xlfn.ISOWEEKNUM(A205)</f>
        <v>51</v>
      </c>
      <c r="C205" s="3" t="s">
        <v>8</v>
      </c>
      <c r="D205" s="4">
        <v>8</v>
      </c>
      <c r="E205" s="5">
        <v>1.2</v>
      </c>
      <c r="F205" s="5">
        <v>1.4</v>
      </c>
      <c r="G205" s="5">
        <f>Table2[[#This Row],[DC Cty (TB)]]+Table2[[#This Row],[Adhoc DC Cty (TB)]]+Table2[[#This Row],[Classroom Cty]]</f>
        <v>10.6</v>
      </c>
      <c r="H205" s="5">
        <f>3.9</f>
        <v>3.9</v>
      </c>
    </row>
    <row r="206" spans="1:8" x14ac:dyDescent="0.2">
      <c r="A206" s="13">
        <f t="shared" si="13"/>
        <v>44914</v>
      </c>
      <c r="B206" s="2">
        <f t="shared" si="21"/>
        <v>51</v>
      </c>
      <c r="C206" s="3" t="s">
        <v>12</v>
      </c>
      <c r="D206" s="4">
        <v>4</v>
      </c>
      <c r="E206" s="5">
        <v>0</v>
      </c>
      <c r="F206" s="5">
        <v>1</v>
      </c>
      <c r="G206" s="5">
        <f>Table2[[#This Row],[DC Cty (TB)]]+Table2[[#This Row],[Adhoc DC Cty (TB)]]+Table2[[#This Row],[Classroom Cty]]</f>
        <v>5</v>
      </c>
      <c r="H206" s="5">
        <f>2.9</f>
        <v>2.9</v>
      </c>
    </row>
    <row r="207" spans="1:8" x14ac:dyDescent="0.2">
      <c r="A207" s="13">
        <f t="shared" si="13"/>
        <v>44914</v>
      </c>
      <c r="B207" s="2">
        <f t="shared" si="21"/>
        <v>51</v>
      </c>
      <c r="C207" s="3" t="s">
        <v>18</v>
      </c>
      <c r="D207" s="4">
        <v>3.75</v>
      </c>
      <c r="E207" s="5">
        <v>0</v>
      </c>
      <c r="F207" s="5">
        <v>0</v>
      </c>
      <c r="G207" s="5">
        <f>Table2[[#This Row],[DC Cty (TB)]]+Table2[[#This Row],[Adhoc DC Cty (TB)]]+Table2[[#This Row],[Classroom Cty]]</f>
        <v>3.75</v>
      </c>
      <c r="H207" s="5">
        <f>2.9</f>
        <v>2.9</v>
      </c>
    </row>
    <row r="208" spans="1:8" x14ac:dyDescent="0.2">
      <c r="A208" s="13">
        <f t="shared" si="13"/>
        <v>44921</v>
      </c>
      <c r="B208" s="2">
        <f t="shared" ref="B208:B210" si="22">_xlfn.ISOWEEKNUM(A208)</f>
        <v>52</v>
      </c>
      <c r="C208" s="3" t="s">
        <v>8</v>
      </c>
      <c r="D208" s="4">
        <v>8</v>
      </c>
      <c r="E208" s="5">
        <v>1.2</v>
      </c>
      <c r="F208" s="5">
        <v>1.4</v>
      </c>
      <c r="G208" s="5">
        <f>Table2[[#This Row],[DC Cty (TB)]]+Table2[[#This Row],[Adhoc DC Cty (TB)]]+Table2[[#This Row],[Classroom Cty]]</f>
        <v>10.6</v>
      </c>
      <c r="H208" s="5">
        <f>3.8</f>
        <v>3.8</v>
      </c>
    </row>
    <row r="209" spans="1:8" x14ac:dyDescent="0.2">
      <c r="A209" s="13">
        <f t="shared" si="13"/>
        <v>44921</v>
      </c>
      <c r="B209" s="2">
        <f t="shared" si="22"/>
        <v>52</v>
      </c>
      <c r="C209" s="3" t="s">
        <v>12</v>
      </c>
      <c r="D209" s="4">
        <v>4</v>
      </c>
      <c r="E209" s="5">
        <v>0</v>
      </c>
      <c r="F209" s="5">
        <v>1</v>
      </c>
      <c r="G209" s="5">
        <f>Table2[[#This Row],[DC Cty (TB)]]+Table2[[#This Row],[Adhoc DC Cty (TB)]]+Table2[[#This Row],[Classroom Cty]]</f>
        <v>5</v>
      </c>
      <c r="H209" s="5">
        <f>3.6</f>
        <v>3.6</v>
      </c>
    </row>
    <row r="210" spans="1:8" x14ac:dyDescent="0.2">
      <c r="A210" s="13">
        <f t="shared" si="13"/>
        <v>44921</v>
      </c>
      <c r="B210" s="2">
        <f t="shared" si="22"/>
        <v>52</v>
      </c>
      <c r="C210" s="3" t="s">
        <v>18</v>
      </c>
      <c r="D210" s="4">
        <v>6</v>
      </c>
      <c r="E210" s="5">
        <v>0</v>
      </c>
      <c r="F210" s="5">
        <v>0</v>
      </c>
      <c r="G210" s="5">
        <f>Table2[[#This Row],[DC Cty (TB)]]+Table2[[#This Row],[Adhoc DC Cty (TB)]]+Table2[[#This Row],[Classroom Cty]]</f>
        <v>6</v>
      </c>
      <c r="H210" s="5">
        <v>4.2</v>
      </c>
    </row>
    <row r="211" spans="1:8" x14ac:dyDescent="0.2">
      <c r="A211" s="13">
        <f t="shared" si="13"/>
        <v>44928</v>
      </c>
      <c r="B211" s="2">
        <f t="shared" ref="B211:B213" si="23">_xlfn.ISOWEEKNUM(A211)</f>
        <v>1</v>
      </c>
      <c r="C211" s="3" t="s">
        <v>8</v>
      </c>
      <c r="D211" s="4">
        <v>8</v>
      </c>
      <c r="E211" s="5">
        <v>1.2</v>
      </c>
      <c r="F211" s="5">
        <v>1.4</v>
      </c>
      <c r="G211" s="5">
        <f>Table2[[#This Row],[DC Cty (TB)]]+Table2[[#This Row],[Adhoc DC Cty (TB)]]+Table2[[#This Row],[Classroom Cty]]</f>
        <v>10.6</v>
      </c>
      <c r="H211" s="5">
        <f>3.7+0.416</f>
        <v>4.1160000000000005</v>
      </c>
    </row>
    <row r="212" spans="1:8" x14ac:dyDescent="0.2">
      <c r="A212" s="13">
        <f t="shared" si="13"/>
        <v>44928</v>
      </c>
      <c r="B212" s="2">
        <f t="shared" si="23"/>
        <v>1</v>
      </c>
      <c r="C212" s="3" t="s">
        <v>12</v>
      </c>
      <c r="D212" s="4">
        <v>4</v>
      </c>
      <c r="E212" s="5">
        <v>0</v>
      </c>
      <c r="F212" s="5">
        <v>1</v>
      </c>
      <c r="G212" s="5">
        <f>Table2[[#This Row],[DC Cty (TB)]]+Table2[[#This Row],[Adhoc DC Cty (TB)]]+Table2[[#This Row],[Classroom Cty]]</f>
        <v>5</v>
      </c>
      <c r="H212" s="5">
        <f>3.1+0.496</f>
        <v>3.5960000000000001</v>
      </c>
    </row>
    <row r="213" spans="1:8" x14ac:dyDescent="0.2">
      <c r="A213" s="13">
        <f t="shared" si="13"/>
        <v>44928</v>
      </c>
      <c r="B213" s="2">
        <f t="shared" si="23"/>
        <v>1</v>
      </c>
      <c r="C213" s="3" t="s">
        <v>18</v>
      </c>
      <c r="D213" s="4">
        <v>3.75</v>
      </c>
      <c r="E213" s="5">
        <v>0</v>
      </c>
      <c r="F213" s="5">
        <v>0</v>
      </c>
      <c r="G213" s="5">
        <f>Table2[[#This Row],[DC Cty (TB)]]+Table2[[#This Row],[Adhoc DC Cty (TB)]]+Table2[[#This Row],[Classroom Cty]]</f>
        <v>3.75</v>
      </c>
      <c r="H213" s="5">
        <v>2.7</v>
      </c>
    </row>
    <row r="214" spans="1:8" x14ac:dyDescent="0.2">
      <c r="A214" s="13">
        <f t="shared" si="13"/>
        <v>44935</v>
      </c>
      <c r="B214" s="2">
        <f t="shared" ref="B214:B216" si="24">_xlfn.ISOWEEKNUM(A214)</f>
        <v>2</v>
      </c>
      <c r="C214" s="3" t="s">
        <v>8</v>
      </c>
      <c r="D214" s="4">
        <v>8</v>
      </c>
      <c r="E214" s="5">
        <v>1.2</v>
      </c>
      <c r="F214" s="5">
        <v>1.4</v>
      </c>
      <c r="G214" s="5">
        <f>Table2[[#This Row],[DC Cty (TB)]]+Table2[[#This Row],[Adhoc DC Cty (TB)]]+Table2[[#This Row],[Classroom Cty]]</f>
        <v>10.6</v>
      </c>
      <c r="H214" s="5">
        <f>3.7 + 0.416</f>
        <v>4.1160000000000005</v>
      </c>
    </row>
    <row r="215" spans="1:8" x14ac:dyDescent="0.2">
      <c r="A215" s="13">
        <f t="shared" si="13"/>
        <v>44935</v>
      </c>
      <c r="B215" s="2">
        <f t="shared" si="24"/>
        <v>2</v>
      </c>
      <c r="C215" s="3" t="s">
        <v>12</v>
      </c>
      <c r="D215" s="4">
        <v>4</v>
      </c>
      <c r="E215" s="5">
        <v>0</v>
      </c>
      <c r="F215" s="5">
        <v>1</v>
      </c>
      <c r="G215" s="5">
        <f>Table2[[#This Row],[DC Cty (TB)]]+Table2[[#This Row],[Adhoc DC Cty (TB)]]+Table2[[#This Row],[Classroom Cty]]</f>
        <v>5</v>
      </c>
      <c r="H215" s="5">
        <v>2.2999999999999998</v>
      </c>
    </row>
    <row r="216" spans="1:8" x14ac:dyDescent="0.2">
      <c r="A216" s="13">
        <f t="shared" si="13"/>
        <v>44935</v>
      </c>
      <c r="B216" s="2">
        <f t="shared" si="24"/>
        <v>2</v>
      </c>
      <c r="C216" s="3" t="s">
        <v>18</v>
      </c>
      <c r="D216" s="4">
        <v>3.75</v>
      </c>
      <c r="E216" s="5">
        <v>0</v>
      </c>
      <c r="F216" s="5">
        <v>0</v>
      </c>
      <c r="G216" s="5">
        <f>Table2[[#This Row],[DC Cty (TB)]]+Table2[[#This Row],[Adhoc DC Cty (TB)]]+Table2[[#This Row],[Classroom Cty]]</f>
        <v>3.75</v>
      </c>
      <c r="H216" s="5">
        <v>2.7</v>
      </c>
    </row>
    <row r="217" spans="1:8" x14ac:dyDescent="0.2">
      <c r="A217" s="13">
        <f t="shared" si="13"/>
        <v>44942</v>
      </c>
      <c r="B217" s="2">
        <f t="shared" ref="B217:B219" si="25">_xlfn.ISOWEEKNUM(A217)</f>
        <v>3</v>
      </c>
      <c r="C217" s="3" t="s">
        <v>8</v>
      </c>
      <c r="D217" s="4">
        <v>8</v>
      </c>
      <c r="E217" s="5">
        <v>1.2</v>
      </c>
      <c r="F217" s="5">
        <v>1.4</v>
      </c>
      <c r="G217" s="5">
        <f>Table2[[#This Row],[DC Cty (TB)]]+Table2[[#This Row],[Adhoc DC Cty (TB)]]+Table2[[#This Row],[Classroom Cty]]</f>
        <v>10.6</v>
      </c>
      <c r="H217" s="5">
        <f>4.7 + 0.512</f>
        <v>5.2119999999999997</v>
      </c>
    </row>
    <row r="218" spans="1:8" x14ac:dyDescent="0.2">
      <c r="A218" s="13">
        <f t="shared" si="13"/>
        <v>44942</v>
      </c>
      <c r="B218" s="2">
        <f t="shared" si="25"/>
        <v>3</v>
      </c>
      <c r="C218" s="3" t="s">
        <v>12</v>
      </c>
      <c r="D218" s="4">
        <v>4</v>
      </c>
      <c r="E218" s="5">
        <v>0</v>
      </c>
      <c r="F218" s="5">
        <v>1</v>
      </c>
      <c r="G218" s="5">
        <f>Table2[[#This Row],[DC Cty (TB)]]+Table2[[#This Row],[Adhoc DC Cty (TB)]]+Table2[[#This Row],[Classroom Cty]]</f>
        <v>5</v>
      </c>
      <c r="H218" s="5">
        <v>2.2999999999999998</v>
      </c>
    </row>
    <row r="219" spans="1:8" x14ac:dyDescent="0.2">
      <c r="A219" s="13">
        <f t="shared" si="13"/>
        <v>44942</v>
      </c>
      <c r="B219" s="2">
        <f t="shared" si="25"/>
        <v>3</v>
      </c>
      <c r="C219" s="3" t="s">
        <v>18</v>
      </c>
      <c r="D219" s="4">
        <v>3.75</v>
      </c>
      <c r="E219" s="5">
        <v>0</v>
      </c>
      <c r="F219" s="5">
        <v>0</v>
      </c>
      <c r="G219" s="5">
        <f>Table2[[#This Row],[DC Cty (TB)]]+Table2[[#This Row],[Adhoc DC Cty (TB)]]+Table2[[#This Row],[Classroom Cty]]</f>
        <v>3.75</v>
      </c>
      <c r="H219" s="5">
        <v>2.6</v>
      </c>
    </row>
    <row r="220" spans="1:8" x14ac:dyDescent="0.2">
      <c r="A220" s="13">
        <f t="shared" si="13"/>
        <v>44949</v>
      </c>
      <c r="B220" s="2">
        <f t="shared" ref="B220:B222" si="26">_xlfn.ISOWEEKNUM(A220)</f>
        <v>4</v>
      </c>
      <c r="C220" s="3" t="s">
        <v>8</v>
      </c>
      <c r="D220" s="4">
        <v>8</v>
      </c>
      <c r="E220" s="5">
        <v>1.2</v>
      </c>
      <c r="F220" s="5">
        <v>1.4</v>
      </c>
      <c r="G220" s="5">
        <f>Table2[[#This Row],[DC Cty (TB)]]+Table2[[#This Row],[Adhoc DC Cty (TB)]]+Table2[[#This Row],[Classroom Cty]]</f>
        <v>10.6</v>
      </c>
      <c r="H220" s="5">
        <f>3.6 + 0.928</f>
        <v>4.5280000000000005</v>
      </c>
    </row>
    <row r="221" spans="1:8" x14ac:dyDescent="0.2">
      <c r="A221" s="13">
        <f t="shared" si="13"/>
        <v>44949</v>
      </c>
      <c r="B221" s="2">
        <f t="shared" si="26"/>
        <v>4</v>
      </c>
      <c r="C221" s="3" t="s">
        <v>12</v>
      </c>
      <c r="D221" s="4">
        <v>4</v>
      </c>
      <c r="E221" s="5">
        <v>0</v>
      </c>
      <c r="F221" s="5">
        <v>1</v>
      </c>
      <c r="G221" s="5">
        <f>Table2[[#This Row],[DC Cty (TB)]]+Table2[[#This Row],[Adhoc DC Cty (TB)]]+Table2[[#This Row],[Classroom Cty]]</f>
        <v>5</v>
      </c>
      <c r="H221" s="5">
        <f>1.1 + 0.496</f>
        <v>1.5960000000000001</v>
      </c>
    </row>
    <row r="222" spans="1:8" x14ac:dyDescent="0.2">
      <c r="A222" s="13">
        <f t="shared" si="13"/>
        <v>44949</v>
      </c>
      <c r="B222" s="2">
        <f t="shared" si="26"/>
        <v>4</v>
      </c>
      <c r="C222" s="3" t="s">
        <v>18</v>
      </c>
      <c r="D222" s="4">
        <v>3.75</v>
      </c>
      <c r="E222" s="5">
        <v>0</v>
      </c>
      <c r="F222" s="5">
        <v>0</v>
      </c>
      <c r="G222" s="5">
        <f>Table2[[#This Row],[DC Cty (TB)]]+Table2[[#This Row],[Adhoc DC Cty (TB)]]+Table2[[#This Row],[Classroom Cty]]</f>
        <v>3.75</v>
      </c>
      <c r="H222" s="5">
        <v>3.1</v>
      </c>
    </row>
    <row r="223" spans="1:8" x14ac:dyDescent="0.2">
      <c r="A223" s="13">
        <f t="shared" si="13"/>
        <v>44956</v>
      </c>
      <c r="B223" s="2">
        <f t="shared" ref="B223:B225" si="27">_xlfn.ISOWEEKNUM(A223)</f>
        <v>5</v>
      </c>
      <c r="C223" s="3" t="s">
        <v>8</v>
      </c>
      <c r="D223" s="4">
        <v>8</v>
      </c>
      <c r="E223" s="5">
        <v>1.2</v>
      </c>
      <c r="F223" s="5">
        <v>1.4</v>
      </c>
      <c r="G223" s="5">
        <f>Table2[[#This Row],[DC Cty (TB)]]+Table2[[#This Row],[Adhoc DC Cty (TB)]]+Table2[[#This Row],[Classroom Cty]]</f>
        <v>10.6</v>
      </c>
      <c r="H223" s="5">
        <f>3.6 + 0.928</f>
        <v>4.5280000000000005</v>
      </c>
    </row>
    <row r="224" spans="1:8" x14ac:dyDescent="0.2">
      <c r="A224" s="13">
        <f t="shared" si="13"/>
        <v>44956</v>
      </c>
      <c r="B224" s="2">
        <f t="shared" si="27"/>
        <v>5</v>
      </c>
      <c r="C224" s="3" t="s">
        <v>12</v>
      </c>
      <c r="D224" s="4">
        <v>4</v>
      </c>
      <c r="E224" s="5">
        <v>0</v>
      </c>
      <c r="F224" s="5">
        <v>1</v>
      </c>
      <c r="G224" s="5">
        <f>Table2[[#This Row],[DC Cty (TB)]]+Table2[[#This Row],[Adhoc DC Cty (TB)]]+Table2[[#This Row],[Classroom Cty]]</f>
        <v>5</v>
      </c>
      <c r="H224" s="5">
        <f>1.1 + 0.496</f>
        <v>1.5960000000000001</v>
      </c>
    </row>
    <row r="225" spans="1:8" x14ac:dyDescent="0.2">
      <c r="A225" s="13">
        <f t="shared" si="13"/>
        <v>44956</v>
      </c>
      <c r="B225" s="2">
        <f t="shared" si="27"/>
        <v>5</v>
      </c>
      <c r="C225" s="3" t="s">
        <v>18</v>
      </c>
      <c r="D225" s="4">
        <v>3.75</v>
      </c>
      <c r="E225" s="5">
        <v>0</v>
      </c>
      <c r="F225" s="5">
        <v>0</v>
      </c>
      <c r="G225" s="5">
        <f>Table2[[#This Row],[DC Cty (TB)]]+Table2[[#This Row],[Adhoc DC Cty (TB)]]+Table2[[#This Row],[Classroom Cty]]</f>
        <v>3.75</v>
      </c>
      <c r="H225" s="5">
        <v>3.1</v>
      </c>
    </row>
    <row r="226" spans="1:8" x14ac:dyDescent="0.2">
      <c r="A226" s="13">
        <f t="shared" si="13"/>
        <v>44963</v>
      </c>
      <c r="B226" s="2">
        <f t="shared" ref="B226:B228" si="28">_xlfn.ISOWEEKNUM(A226)</f>
        <v>6</v>
      </c>
      <c r="C226" s="3" t="s">
        <v>8</v>
      </c>
      <c r="D226" s="4">
        <v>8</v>
      </c>
      <c r="E226" s="5">
        <v>1.2</v>
      </c>
      <c r="F226" s="5">
        <v>1.4</v>
      </c>
      <c r="G226" s="5">
        <f>Table2[[#This Row],[DC Cty (TB)]]+Table2[[#This Row],[Adhoc DC Cty (TB)]]+Table2[[#This Row],[Classroom Cty]]</f>
        <v>10.6</v>
      </c>
      <c r="H226" s="5">
        <f>7.3+0.928</f>
        <v>8.2279999999999998</v>
      </c>
    </row>
    <row r="227" spans="1:8" x14ac:dyDescent="0.2">
      <c r="A227" s="13">
        <f t="shared" si="13"/>
        <v>44963</v>
      </c>
      <c r="B227" s="2">
        <f t="shared" si="28"/>
        <v>6</v>
      </c>
      <c r="C227" s="3" t="s">
        <v>12</v>
      </c>
      <c r="D227" s="4">
        <v>4</v>
      </c>
      <c r="E227" s="5">
        <v>0</v>
      </c>
      <c r="F227" s="5">
        <v>1</v>
      </c>
      <c r="G227" s="5">
        <f>Table2[[#This Row],[DC Cty (TB)]]+Table2[[#This Row],[Adhoc DC Cty (TB)]]+Table2[[#This Row],[Classroom Cty]]</f>
        <v>5</v>
      </c>
      <c r="H227" s="5">
        <f>3.6+0.512</f>
        <v>4.1120000000000001</v>
      </c>
    </row>
    <row r="228" spans="1:8" x14ac:dyDescent="0.2">
      <c r="A228" s="13">
        <f t="shared" si="13"/>
        <v>44963</v>
      </c>
      <c r="B228" s="2">
        <f t="shared" si="28"/>
        <v>6</v>
      </c>
      <c r="C228" s="3" t="s">
        <v>18</v>
      </c>
      <c r="D228" s="4">
        <v>5.3</v>
      </c>
      <c r="E228" s="5">
        <v>0</v>
      </c>
      <c r="F228" s="5">
        <v>0</v>
      </c>
      <c r="G228" s="5">
        <f>Table2[[#This Row],[DC Cty (TB)]]+Table2[[#This Row],[Adhoc DC Cty (TB)]]+Table2[[#This Row],[Classroom Cty]]</f>
        <v>5.3</v>
      </c>
      <c r="H228" s="5">
        <v>4.5999999999999996</v>
      </c>
    </row>
    <row r="229" spans="1:8" x14ac:dyDescent="0.2">
      <c r="A229" s="13">
        <f t="shared" si="13"/>
        <v>44970</v>
      </c>
      <c r="B229" s="2">
        <f t="shared" ref="B229:B231" si="29">_xlfn.ISOWEEKNUM(A229)</f>
        <v>7</v>
      </c>
      <c r="C229" s="3" t="s">
        <v>8</v>
      </c>
      <c r="D229" s="4">
        <v>8</v>
      </c>
      <c r="E229" s="5">
        <v>1.2</v>
      </c>
      <c r="F229" s="5">
        <v>1.4</v>
      </c>
      <c r="G229" s="5">
        <f>Table2[[#This Row],[DC Cty (TB)]]+Table2[[#This Row],[Adhoc DC Cty (TB)]]+Table2[[#This Row],[Classroom Cty]]</f>
        <v>10.6</v>
      </c>
      <c r="H229" s="5">
        <f>7.4</f>
        <v>7.4</v>
      </c>
    </row>
    <row r="230" spans="1:8" x14ac:dyDescent="0.2">
      <c r="A230" s="13">
        <f t="shared" si="13"/>
        <v>44970</v>
      </c>
      <c r="B230" s="2">
        <f t="shared" si="29"/>
        <v>7</v>
      </c>
      <c r="C230" s="3" t="s">
        <v>12</v>
      </c>
      <c r="D230" s="4">
        <v>4</v>
      </c>
      <c r="E230" s="5">
        <v>0</v>
      </c>
      <c r="F230" s="5">
        <v>1</v>
      </c>
      <c r="G230" s="5">
        <f>Table2[[#This Row],[DC Cty (TB)]]+Table2[[#This Row],[Adhoc DC Cty (TB)]]+Table2[[#This Row],[Classroom Cty]]</f>
        <v>5</v>
      </c>
      <c r="H230" s="5">
        <f>3.3+0.416</f>
        <v>3.7159999999999997</v>
      </c>
    </row>
    <row r="231" spans="1:8" x14ac:dyDescent="0.2">
      <c r="A231" s="13">
        <f t="shared" si="13"/>
        <v>44970</v>
      </c>
      <c r="B231" s="2">
        <f t="shared" si="29"/>
        <v>7</v>
      </c>
      <c r="C231" s="3" t="s">
        <v>18</v>
      </c>
      <c r="D231" s="4">
        <v>5.3</v>
      </c>
      <c r="E231" s="5">
        <v>0</v>
      </c>
      <c r="F231" s="5">
        <v>0</v>
      </c>
      <c r="G231" s="5">
        <f>Table2[[#This Row],[DC Cty (TB)]]+Table2[[#This Row],[Adhoc DC Cty (TB)]]+Table2[[#This Row],[Classroom Cty]]</f>
        <v>5.3</v>
      </c>
      <c r="H231" s="5">
        <v>4.5</v>
      </c>
    </row>
    <row r="232" spans="1:8" x14ac:dyDescent="0.2">
      <c r="A232" s="13">
        <f t="shared" si="13"/>
        <v>44977</v>
      </c>
      <c r="B232" s="2">
        <f t="shared" ref="B232:B234" si="30">_xlfn.ISOWEEKNUM(A232)</f>
        <v>8</v>
      </c>
      <c r="C232" s="3" t="s">
        <v>8</v>
      </c>
      <c r="D232" s="4">
        <v>8</v>
      </c>
      <c r="E232" s="5">
        <v>1.2</v>
      </c>
      <c r="F232" s="5">
        <v>1.4</v>
      </c>
      <c r="G232" s="5">
        <f>Table2[[#This Row],[DC Cty (TB)]]+Table2[[#This Row],[Adhoc DC Cty (TB)]]+Table2[[#This Row],[Classroom Cty]]</f>
        <v>10.6</v>
      </c>
      <c r="H232" s="5">
        <f>7.1+1.2</f>
        <v>8.2999999999999989</v>
      </c>
    </row>
    <row r="233" spans="1:8" x14ac:dyDescent="0.2">
      <c r="A233" s="13">
        <f t="shared" si="13"/>
        <v>44977</v>
      </c>
      <c r="B233" s="2">
        <f t="shared" si="30"/>
        <v>8</v>
      </c>
      <c r="C233" s="3" t="s">
        <v>12</v>
      </c>
      <c r="D233" s="4">
        <v>4</v>
      </c>
      <c r="E233" s="5">
        <v>0</v>
      </c>
      <c r="F233" s="5">
        <v>1</v>
      </c>
      <c r="G233" s="5">
        <f>Table2[[#This Row],[DC Cty (TB)]]+Table2[[#This Row],[Adhoc DC Cty (TB)]]+Table2[[#This Row],[Classroom Cty]]</f>
        <v>5</v>
      </c>
      <c r="H233" s="5">
        <f>3.5</f>
        <v>3.5</v>
      </c>
    </row>
    <row r="234" spans="1:8" x14ac:dyDescent="0.2">
      <c r="A234" s="13">
        <f t="shared" si="13"/>
        <v>44977</v>
      </c>
      <c r="B234" s="2">
        <f t="shared" si="30"/>
        <v>8</v>
      </c>
      <c r="C234" s="3" t="s">
        <v>18</v>
      </c>
      <c r="D234" s="4">
        <v>3.8</v>
      </c>
      <c r="E234" s="5">
        <v>0</v>
      </c>
      <c r="F234" s="5">
        <v>0</v>
      </c>
      <c r="G234" s="5">
        <f>Table2[[#This Row],[DC Cty (TB)]]+Table2[[#This Row],[Adhoc DC Cty (TB)]]+Table2[[#This Row],[Classroom Cty]]</f>
        <v>3.8</v>
      </c>
      <c r="H234" s="5">
        <v>3.2</v>
      </c>
    </row>
    <row r="235" spans="1:8" x14ac:dyDescent="0.2">
      <c r="A235" s="13">
        <f t="shared" si="13"/>
        <v>44984</v>
      </c>
      <c r="B235" s="2">
        <f t="shared" ref="B235:B237" si="31">_xlfn.ISOWEEKNUM(A235)</f>
        <v>9</v>
      </c>
      <c r="C235" s="3" t="s">
        <v>8</v>
      </c>
      <c r="D235" s="4">
        <v>8</v>
      </c>
      <c r="E235" s="5">
        <v>1.2</v>
      </c>
      <c r="F235" s="5">
        <v>1.4</v>
      </c>
      <c r="G235" s="5">
        <f>Table2[[#This Row],[DC Cty (TB)]]+Table2[[#This Row],[Adhoc DC Cty (TB)]]+Table2[[#This Row],[Classroom Cty]]</f>
        <v>10.6</v>
      </c>
      <c r="H235" s="5">
        <f>6.8+0.688</f>
        <v>7.4879999999999995</v>
      </c>
    </row>
    <row r="236" spans="1:8" x14ac:dyDescent="0.2">
      <c r="A236" s="13">
        <f t="shared" si="13"/>
        <v>44984</v>
      </c>
      <c r="B236" s="2">
        <f t="shared" si="31"/>
        <v>9</v>
      </c>
      <c r="C236" s="3" t="s">
        <v>12</v>
      </c>
      <c r="D236" s="4">
        <v>4</v>
      </c>
      <c r="E236" s="5">
        <v>0</v>
      </c>
      <c r="F236" s="5">
        <v>1</v>
      </c>
      <c r="G236" s="5">
        <f>Table2[[#This Row],[DC Cty (TB)]]+Table2[[#This Row],[Adhoc DC Cty (TB)]]+Table2[[#This Row],[Classroom Cty]]</f>
        <v>5</v>
      </c>
      <c r="H236" s="5">
        <f>3</f>
        <v>3</v>
      </c>
    </row>
    <row r="237" spans="1:8" x14ac:dyDescent="0.2">
      <c r="A237" s="13">
        <f t="shared" si="13"/>
        <v>44984</v>
      </c>
      <c r="B237" s="2">
        <f t="shared" si="31"/>
        <v>9</v>
      </c>
      <c r="C237" s="3" t="s">
        <v>18</v>
      </c>
      <c r="D237" s="4">
        <v>5.3</v>
      </c>
      <c r="E237" s="5">
        <v>0</v>
      </c>
      <c r="F237" s="5">
        <v>0</v>
      </c>
      <c r="G237" s="5">
        <f>Table2[[#This Row],[DC Cty (TB)]]+Table2[[#This Row],[Adhoc DC Cty (TB)]]+Table2[[#This Row],[Classroom Cty]]</f>
        <v>5.3</v>
      </c>
      <c r="H237" s="5">
        <v>4.4000000000000004</v>
      </c>
    </row>
    <row r="238" spans="1:8" x14ac:dyDescent="0.2">
      <c r="A238" s="13">
        <f t="shared" si="13"/>
        <v>44991</v>
      </c>
      <c r="B238" s="2">
        <f t="shared" ref="B238:B240" si="32">_xlfn.ISOWEEKNUM(A238)</f>
        <v>10</v>
      </c>
      <c r="C238" s="3" t="s">
        <v>8</v>
      </c>
      <c r="D238" s="4">
        <v>8</v>
      </c>
      <c r="E238" s="5">
        <v>1.2</v>
      </c>
      <c r="F238" s="5">
        <v>1.4</v>
      </c>
      <c r="G238" s="5">
        <f>Table2[[#This Row],[DC Cty (TB)]]+Table2[[#This Row],[Adhoc DC Cty (TB)]]+Table2[[#This Row],[Classroom Cty]]</f>
        <v>10.6</v>
      </c>
      <c r="H238" s="5">
        <v>5.5</v>
      </c>
    </row>
    <row r="239" spans="1:8" x14ac:dyDescent="0.2">
      <c r="A239" s="13">
        <f t="shared" ref="A239:A255" si="33">A236+7</f>
        <v>44991</v>
      </c>
      <c r="B239" s="2">
        <f t="shared" si="32"/>
        <v>10</v>
      </c>
      <c r="C239" s="3" t="s">
        <v>12</v>
      </c>
      <c r="D239" s="4">
        <v>4</v>
      </c>
      <c r="E239" s="5">
        <v>0</v>
      </c>
      <c r="F239" s="5">
        <v>1</v>
      </c>
      <c r="G239" s="5">
        <f>Table2[[#This Row],[DC Cty (TB)]]+Table2[[#This Row],[Adhoc DC Cty (TB)]]+Table2[[#This Row],[Classroom Cty]]</f>
        <v>5</v>
      </c>
      <c r="H239" s="5">
        <v>0</v>
      </c>
    </row>
    <row r="240" spans="1:8" x14ac:dyDescent="0.2">
      <c r="A240" s="13">
        <f t="shared" si="33"/>
        <v>44991</v>
      </c>
      <c r="B240" s="2">
        <f t="shared" si="32"/>
        <v>10</v>
      </c>
      <c r="C240" s="3" t="s">
        <v>18</v>
      </c>
      <c r="D240" s="4">
        <v>4.5999999999999996</v>
      </c>
      <c r="E240" s="5">
        <v>0</v>
      </c>
      <c r="F240" s="5">
        <v>0</v>
      </c>
      <c r="G240" s="5">
        <f>Table2[[#This Row],[DC Cty (TB)]]+Table2[[#This Row],[Adhoc DC Cty (TB)]]+Table2[[#This Row],[Classroom Cty]]</f>
        <v>4.5999999999999996</v>
      </c>
      <c r="H240" s="5">
        <v>2.9</v>
      </c>
    </row>
    <row r="241" spans="1:8" x14ac:dyDescent="0.2">
      <c r="A241" s="13">
        <f t="shared" si="33"/>
        <v>44998</v>
      </c>
      <c r="B241" s="2">
        <f t="shared" ref="B241:B243" si="34">_xlfn.ISOWEEKNUM(A241)</f>
        <v>11</v>
      </c>
      <c r="C241" s="3" t="s">
        <v>8</v>
      </c>
      <c r="D241" s="4">
        <v>8</v>
      </c>
      <c r="E241" s="5">
        <v>1.2</v>
      </c>
      <c r="F241" s="5">
        <v>1.4</v>
      </c>
      <c r="G241" s="5">
        <f>Table2[[#This Row],[DC Cty (TB)]]+Table2[[#This Row],[Adhoc DC Cty (TB)]]+Table2[[#This Row],[Classroom Cty]]</f>
        <v>10.6</v>
      </c>
      <c r="H241" s="5">
        <f>5.7+0.832</f>
        <v>6.532</v>
      </c>
    </row>
    <row r="242" spans="1:8" x14ac:dyDescent="0.2">
      <c r="A242" s="13">
        <f t="shared" si="33"/>
        <v>44998</v>
      </c>
      <c r="B242" s="2">
        <f t="shared" si="34"/>
        <v>11</v>
      </c>
      <c r="C242" s="3" t="s">
        <v>12</v>
      </c>
      <c r="D242" s="4">
        <v>4</v>
      </c>
      <c r="E242" s="5">
        <v>0</v>
      </c>
      <c r="F242" s="5">
        <v>1</v>
      </c>
      <c r="G242" s="5">
        <f>Table2[[#This Row],[DC Cty (TB)]]+Table2[[#This Row],[Adhoc DC Cty (TB)]]+Table2[[#This Row],[Classroom Cty]]</f>
        <v>5</v>
      </c>
      <c r="H242" s="5">
        <f>3.5 + 0.72</f>
        <v>4.22</v>
      </c>
    </row>
    <row r="243" spans="1:8" x14ac:dyDescent="0.2">
      <c r="A243" s="13">
        <f t="shared" si="33"/>
        <v>44998</v>
      </c>
      <c r="B243" s="2">
        <f t="shared" si="34"/>
        <v>11</v>
      </c>
      <c r="C243" s="3" t="s">
        <v>18</v>
      </c>
      <c r="D243" s="4">
        <v>4.5999999999999996</v>
      </c>
      <c r="E243" s="5">
        <v>0</v>
      </c>
      <c r="F243" s="5">
        <v>0</v>
      </c>
      <c r="G243" s="5">
        <f>Table2[[#This Row],[DC Cty (TB)]]+Table2[[#This Row],[Adhoc DC Cty (TB)]]+Table2[[#This Row],[Classroom Cty]]</f>
        <v>4.5999999999999996</v>
      </c>
      <c r="H243" s="5">
        <v>3.7</v>
      </c>
    </row>
    <row r="244" spans="1:8" x14ac:dyDescent="0.2">
      <c r="A244" s="13">
        <f t="shared" si="33"/>
        <v>45005</v>
      </c>
      <c r="B244" s="2">
        <f t="shared" ref="B244:B246" si="35">_xlfn.ISOWEEKNUM(A244)</f>
        <v>12</v>
      </c>
      <c r="C244" s="3" t="s">
        <v>8</v>
      </c>
      <c r="D244" s="4">
        <v>8</v>
      </c>
      <c r="E244" s="5">
        <v>1.2</v>
      </c>
      <c r="F244" s="5">
        <v>1.4</v>
      </c>
      <c r="G244" s="5">
        <f>Table2[[#This Row],[DC Cty (TB)]]+Table2[[#This Row],[Adhoc DC Cty (TB)]]+Table2[[#This Row],[Classroom Cty]]</f>
        <v>10.6</v>
      </c>
      <c r="H244" s="5">
        <f>7.4+0.864</f>
        <v>8.2640000000000011</v>
      </c>
    </row>
    <row r="245" spans="1:8" x14ac:dyDescent="0.2">
      <c r="A245" s="13">
        <f t="shared" si="33"/>
        <v>45005</v>
      </c>
      <c r="B245" s="2">
        <f t="shared" si="35"/>
        <v>12</v>
      </c>
      <c r="C245" s="3" t="s">
        <v>12</v>
      </c>
      <c r="D245" s="4">
        <v>4</v>
      </c>
      <c r="E245" s="5">
        <v>0</v>
      </c>
      <c r="F245" s="5">
        <v>1</v>
      </c>
      <c r="G245" s="5">
        <f>Table2[[#This Row],[DC Cty (TB)]]+Table2[[#This Row],[Adhoc DC Cty (TB)]]+Table2[[#This Row],[Classroom Cty]]</f>
        <v>5</v>
      </c>
      <c r="H245" s="5">
        <f>3.6+0.448</f>
        <v>4.048</v>
      </c>
    </row>
    <row r="246" spans="1:8" x14ac:dyDescent="0.2">
      <c r="A246" s="13">
        <f t="shared" si="33"/>
        <v>45005</v>
      </c>
      <c r="B246" s="2">
        <f t="shared" si="35"/>
        <v>12</v>
      </c>
      <c r="C246" s="3" t="s">
        <v>18</v>
      </c>
      <c r="D246" s="4">
        <v>3.8</v>
      </c>
      <c r="E246" s="5">
        <v>0</v>
      </c>
      <c r="F246" s="5">
        <v>0</v>
      </c>
      <c r="G246" s="5">
        <f>Table2[[#This Row],[DC Cty (TB)]]+Table2[[#This Row],[Adhoc DC Cty (TB)]]+Table2[[#This Row],[Classroom Cty]]</f>
        <v>3.8</v>
      </c>
      <c r="H246" s="5">
        <f>3.4</f>
        <v>3.4</v>
      </c>
    </row>
    <row r="247" spans="1:8" x14ac:dyDescent="0.2">
      <c r="A247" s="13">
        <f t="shared" si="33"/>
        <v>45012</v>
      </c>
      <c r="B247" s="2">
        <f t="shared" ref="B247:B249" si="36">_xlfn.ISOWEEKNUM(A247)</f>
        <v>13</v>
      </c>
      <c r="C247" s="3" t="s">
        <v>8</v>
      </c>
      <c r="D247" s="4">
        <v>8</v>
      </c>
      <c r="E247" s="5">
        <v>1.2</v>
      </c>
      <c r="F247" s="5">
        <v>1.4</v>
      </c>
      <c r="G247" s="5">
        <f>Table2[[#This Row],[DC Cty (TB)]]+Table2[[#This Row],[Adhoc DC Cty (TB)]]+Table2[[#This Row],[Classroom Cty]]</f>
        <v>10.6</v>
      </c>
      <c r="H247" s="5">
        <f>7.4+0.864</f>
        <v>8.2640000000000011</v>
      </c>
    </row>
    <row r="248" spans="1:8" x14ac:dyDescent="0.2">
      <c r="A248" s="13">
        <f t="shared" si="33"/>
        <v>45012</v>
      </c>
      <c r="B248" s="2">
        <f t="shared" si="36"/>
        <v>13</v>
      </c>
      <c r="C248" s="3" t="s">
        <v>12</v>
      </c>
      <c r="D248" s="4">
        <v>4</v>
      </c>
      <c r="E248" s="5">
        <v>0</v>
      </c>
      <c r="F248" s="5">
        <v>1</v>
      </c>
      <c r="G248" s="5">
        <f>Table2[[#This Row],[DC Cty (TB)]]+Table2[[#This Row],[Adhoc DC Cty (TB)]]+Table2[[#This Row],[Classroom Cty]]</f>
        <v>5</v>
      </c>
      <c r="H248" s="5">
        <f>3.5+1</f>
        <v>4.5</v>
      </c>
    </row>
    <row r="249" spans="1:8" x14ac:dyDescent="0.2">
      <c r="A249" s="13">
        <f t="shared" si="33"/>
        <v>45012</v>
      </c>
      <c r="B249" s="2">
        <f t="shared" si="36"/>
        <v>13</v>
      </c>
      <c r="C249" s="3" t="s">
        <v>18</v>
      </c>
      <c r="D249" s="4">
        <v>7.6</v>
      </c>
      <c r="E249" s="5">
        <v>0</v>
      </c>
      <c r="F249" s="5">
        <v>0</v>
      </c>
      <c r="G249" s="5">
        <f>Table2[[#This Row],[DC Cty (TB)]]+Table2[[#This Row],[Adhoc DC Cty (TB)]]+Table2[[#This Row],[Classroom Cty]]</f>
        <v>7.6</v>
      </c>
      <c r="H249" s="5">
        <v>6.9</v>
      </c>
    </row>
    <row r="250" spans="1:8" x14ac:dyDescent="0.2">
      <c r="A250" s="13">
        <f t="shared" si="33"/>
        <v>45019</v>
      </c>
      <c r="B250" s="2">
        <f t="shared" ref="B250:B252" si="37">_xlfn.ISOWEEKNUM(A250)</f>
        <v>14</v>
      </c>
      <c r="C250" s="3" t="s">
        <v>8</v>
      </c>
      <c r="D250" s="4">
        <v>8</v>
      </c>
      <c r="E250" s="5">
        <v>1.2</v>
      </c>
      <c r="F250" s="5">
        <v>1.4</v>
      </c>
      <c r="G250" s="5">
        <f>Table2[[#This Row],[DC Cty (TB)]]+Table2[[#This Row],[Adhoc DC Cty (TB)]]+Table2[[#This Row],[Classroom Cty]]</f>
        <v>10.6</v>
      </c>
      <c r="H250" s="5">
        <f>5.4+1.2</f>
        <v>6.6000000000000005</v>
      </c>
    </row>
    <row r="251" spans="1:8" x14ac:dyDescent="0.2">
      <c r="A251" s="13">
        <f t="shared" si="33"/>
        <v>45019</v>
      </c>
      <c r="B251" s="2">
        <f t="shared" si="37"/>
        <v>14</v>
      </c>
      <c r="C251" s="3" t="s">
        <v>12</v>
      </c>
      <c r="D251" s="4">
        <v>0</v>
      </c>
      <c r="E251" s="5">
        <v>0</v>
      </c>
      <c r="F251" s="5">
        <v>1</v>
      </c>
      <c r="G251" s="5">
        <f>Table2[[#This Row],[DC Cty (TB)]]+Table2[[#This Row],[Adhoc DC Cty (TB)]]+Table2[[#This Row],[Classroom Cty]]</f>
        <v>1</v>
      </c>
      <c r="H251" s="5">
        <v>0</v>
      </c>
    </row>
    <row r="252" spans="1:8" x14ac:dyDescent="0.2">
      <c r="A252" s="13">
        <f t="shared" si="33"/>
        <v>45019</v>
      </c>
      <c r="B252" s="2">
        <f t="shared" si="37"/>
        <v>14</v>
      </c>
      <c r="C252" s="3" t="s">
        <v>18</v>
      </c>
      <c r="D252" s="4">
        <v>5.3</v>
      </c>
      <c r="E252" s="5">
        <v>0</v>
      </c>
      <c r="F252" s="5">
        <v>0</v>
      </c>
      <c r="G252" s="5">
        <f>Table2[[#This Row],[DC Cty (TB)]]+Table2[[#This Row],[Adhoc DC Cty (TB)]]+Table2[[#This Row],[Classroom Cty]]</f>
        <v>5.3</v>
      </c>
      <c r="H252" s="5">
        <v>3.5</v>
      </c>
    </row>
    <row r="253" spans="1:8" x14ac:dyDescent="0.2">
      <c r="A253" s="13">
        <f t="shared" si="33"/>
        <v>45026</v>
      </c>
      <c r="B253" s="2">
        <f t="shared" ref="B253:B255" si="38">_xlfn.ISOWEEKNUM(A253)</f>
        <v>15</v>
      </c>
      <c r="C253" s="3" t="s">
        <v>8</v>
      </c>
      <c r="D253" s="4">
        <v>8</v>
      </c>
      <c r="E253" s="5">
        <v>1.2</v>
      </c>
      <c r="F253" s="5">
        <v>1.4</v>
      </c>
      <c r="G253" s="5">
        <f>Table2[[#This Row],[DC Cty (TB)]]+Table2[[#This Row],[Adhoc DC Cty (TB)]]+Table2[[#This Row],[Classroom Cty]]</f>
        <v>10.6</v>
      </c>
      <c r="H253" s="5">
        <f>5.4+1.2</f>
        <v>6.6000000000000005</v>
      </c>
    </row>
    <row r="254" spans="1:8" x14ac:dyDescent="0.2">
      <c r="A254" s="13">
        <f t="shared" si="33"/>
        <v>45026</v>
      </c>
      <c r="B254" s="2">
        <f t="shared" si="38"/>
        <v>15</v>
      </c>
      <c r="C254" s="3" t="s">
        <v>12</v>
      </c>
      <c r="D254" s="4">
        <v>0</v>
      </c>
      <c r="E254" s="5">
        <v>0</v>
      </c>
      <c r="F254" s="5">
        <v>1</v>
      </c>
      <c r="G254" s="5">
        <f>Table2[[#This Row],[DC Cty (TB)]]+Table2[[#This Row],[Adhoc DC Cty (TB)]]+Table2[[#This Row],[Classroom Cty]]</f>
        <v>1</v>
      </c>
      <c r="H254" s="5">
        <v>0</v>
      </c>
    </row>
    <row r="255" spans="1:8" x14ac:dyDescent="0.2">
      <c r="A255" s="13">
        <f t="shared" si="33"/>
        <v>45026</v>
      </c>
      <c r="B255" s="2">
        <f t="shared" si="38"/>
        <v>15</v>
      </c>
      <c r="C255" s="3" t="s">
        <v>18</v>
      </c>
      <c r="D255" s="4">
        <v>5.3</v>
      </c>
      <c r="E255" s="5">
        <v>0</v>
      </c>
      <c r="F255" s="5">
        <v>0</v>
      </c>
      <c r="G255" s="5">
        <f>Table2[[#This Row],[DC Cty (TB)]]+Table2[[#This Row],[Adhoc DC Cty (TB)]]+Table2[[#This Row],[Classroom Cty]]</f>
        <v>5.3</v>
      </c>
      <c r="H255" s="5">
        <v>3.5</v>
      </c>
    </row>
  </sheetData>
  <mergeCells count="4">
    <mergeCell ref="J7:K7"/>
    <mergeCell ref="J8:K8"/>
    <mergeCell ref="J9:K9"/>
    <mergeCell ref="J10:K1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Shivajee.R.Sharma</cp:lastModifiedBy>
  <dcterms:created xsi:type="dcterms:W3CDTF">2021-12-08T07:44:14Z</dcterms:created>
  <dcterms:modified xsi:type="dcterms:W3CDTF">2024-05-16T20:35:44Z</dcterms:modified>
</cp:coreProperties>
</file>