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drawings/drawing2.xml" ContentType="application/vnd.openxmlformats-officedocument.drawing+xml"/>
  <Override PartName="/docProps/custom.xml" ContentType="application/vnd.openxmlformats-officedocument.custom-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180" yWindow="210" windowWidth="2220" windowHeight="4815" tabRatio="664"/>
  </bookViews>
  <sheets>
    <sheet name="Header Info" sheetId="2" r:id="rId1"/>
    <sheet name="Capital+ Input" sheetId="1" r:id="rId2"/>
    <sheet name="Summary Table" sheetId="3" state="hidden" r:id="rId3"/>
    <sheet name="Calculations" sheetId="5" state="hidden" r:id="rId4"/>
  </sheets>
  <definedNames>
    <definedName name="Basis_of_reporting">'Header Info'!$N$7</definedName>
    <definedName name="_xlnm.Print_Area" localSheetId="1">'Capital+ Input'!$A$6:$O$35</definedName>
    <definedName name="_xlnm.Print_Area" localSheetId="0">'Header Info'!$A$1:$Y$87</definedName>
    <definedName name="_xlnm.Print_Area" localSheetId="2">'Summary Table'!$A$1:$L$82</definedName>
    <definedName name="_xlnm.Print_Titles" localSheetId="1">'Capital+ Input'!$6:$6</definedName>
    <definedName name="_xlnm.Print_Titles" localSheetId="2">'Summary Table'!$1:$1</definedName>
    <definedName name="Rank_Data">Calculations!$C$128:$C$135</definedName>
    <definedName name="Reporting_period_end_date">'Header Info'!$N$19</definedName>
    <definedName name="Reporting_period_start_date">'Header Info'!$N$17</definedName>
    <definedName name="RWA_Chart_Data">OFFSET(Calculations!$O$127,1,0,COUNT(Calculations!$O$128:$O$135),1)</definedName>
    <definedName name="RWA_Chart_Labels">OFFSET(RWA_Chart_Data,0,-1)</definedName>
  </definedNames>
  <calcPr calcId="145621"/>
</workbook>
</file>

<file path=xl/calcChain.xml><?xml version="1.0" encoding="utf-8"?>
<calcChain xmlns="http://schemas.openxmlformats.org/spreadsheetml/2006/main">
  <c r="F71" i="5" l="1"/>
  <c r="E82" i="5" l="1"/>
  <c r="F82" i="5"/>
  <c r="G82" i="5"/>
  <c r="H82" i="5"/>
  <c r="G99" i="5" s="1"/>
  <c r="I82" i="5"/>
  <c r="G102" i="5" s="1"/>
  <c r="J82" i="5"/>
  <c r="G105" i="5" s="1"/>
  <c r="K82" i="5"/>
  <c r="G108" i="5" s="1"/>
  <c r="L82" i="5"/>
  <c r="G111" i="5" s="1"/>
  <c r="M82" i="5"/>
  <c r="G114" i="5" s="1"/>
  <c r="D82" i="5"/>
  <c r="F79" i="5"/>
  <c r="D92" i="5" s="1"/>
  <c r="G79" i="5"/>
  <c r="H79" i="5"/>
  <c r="D98" i="5" s="1"/>
  <c r="I79" i="5"/>
  <c r="D101" i="5" s="1"/>
  <c r="J79" i="5"/>
  <c r="D104" i="5" s="1"/>
  <c r="K79" i="5"/>
  <c r="D107" i="5" s="1"/>
  <c r="L79" i="5"/>
  <c r="D110" i="5" s="1"/>
  <c r="M79" i="5"/>
  <c r="D113" i="5" s="1"/>
  <c r="E79" i="5"/>
  <c r="D89" i="5" s="1"/>
  <c r="D79" i="5"/>
  <c r="C51" i="3" l="1"/>
  <c r="C50" i="3"/>
  <c r="C49" i="3"/>
  <c r="C48" i="3"/>
  <c r="M83" i="5" l="1"/>
  <c r="H114" i="5" s="1"/>
  <c r="J83" i="5"/>
  <c r="H105" i="5" s="1"/>
  <c r="I83" i="5"/>
  <c r="H102" i="5" s="1"/>
  <c r="K83" i="5"/>
  <c r="H108" i="5" s="1"/>
  <c r="L83" i="5"/>
  <c r="H111" i="5" s="1"/>
  <c r="H83" i="5"/>
  <c r="H99" i="5" s="1"/>
  <c r="C39" i="3"/>
  <c r="C38" i="3"/>
  <c r="C25" i="3"/>
  <c r="C44" i="3" s="1"/>
  <c r="C19" i="3"/>
  <c r="C11" i="3"/>
  <c r="C4" i="3"/>
  <c r="B9" i="5" l="1"/>
  <c r="B123" i="5" s="1"/>
  <c r="J123" i="5" s="1"/>
  <c r="C9" i="5"/>
  <c r="C123" i="5" s="1"/>
  <c r="C8" i="5"/>
  <c r="C122" i="5" s="1"/>
  <c r="B8" i="5"/>
  <c r="H8" i="5" l="1"/>
  <c r="B122" i="5"/>
  <c r="D122" i="5" s="1"/>
  <c r="D8" i="5"/>
  <c r="L8" i="5"/>
  <c r="F8" i="5"/>
  <c r="J8" i="5"/>
  <c r="I123" i="5"/>
  <c r="G123" i="5"/>
  <c r="E123" i="5"/>
  <c r="H123" i="5"/>
  <c r="F123" i="5"/>
  <c r="D123" i="5"/>
  <c r="E8" i="5"/>
  <c r="I8" i="5"/>
  <c r="G8" i="5"/>
  <c r="E9" i="5"/>
  <c r="G9" i="5"/>
  <c r="I9" i="5"/>
  <c r="L9" i="5"/>
  <c r="D9" i="5"/>
  <c r="F9" i="5"/>
  <c r="H9" i="5"/>
  <c r="J9" i="5"/>
  <c r="K123" i="5" l="1"/>
  <c r="K8" i="5"/>
  <c r="F122" i="5"/>
  <c r="H122" i="5"/>
  <c r="E122" i="5"/>
  <c r="I122" i="5"/>
  <c r="G122" i="5"/>
  <c r="J122" i="5"/>
  <c r="K9" i="5"/>
  <c r="K122" i="5" l="1"/>
  <c r="C5" i="5"/>
  <c r="C119" i="5" s="1"/>
  <c r="C7" i="5"/>
  <c r="C121" i="5" s="1"/>
  <c r="C6" i="5"/>
  <c r="C120" i="5" s="1"/>
  <c r="B7" i="5"/>
  <c r="B6" i="5"/>
  <c r="B5" i="5"/>
  <c r="I6" i="5" l="1"/>
  <c r="B120" i="5"/>
  <c r="G120" i="5" s="1"/>
  <c r="G5" i="5"/>
  <c r="B119" i="5"/>
  <c r="L7" i="5"/>
  <c r="B121" i="5"/>
  <c r="I121" i="5" s="1"/>
  <c r="L5" i="5"/>
  <c r="I5" i="5"/>
  <c r="J6" i="5"/>
  <c r="D5" i="5"/>
  <c r="E5" i="5"/>
  <c r="J5" i="5"/>
  <c r="F5" i="5"/>
  <c r="F121" i="5"/>
  <c r="D39" i="5"/>
  <c r="D42" i="5" s="1"/>
  <c r="F6" i="5"/>
  <c r="G6" i="5"/>
  <c r="L6" i="5"/>
  <c r="I7" i="5"/>
  <c r="E6" i="5"/>
  <c r="H5" i="5"/>
  <c r="H6" i="5"/>
  <c r="F7" i="5"/>
  <c r="J7" i="5"/>
  <c r="D7" i="5"/>
  <c r="H7" i="5"/>
  <c r="D6" i="5"/>
  <c r="E7" i="5"/>
  <c r="G7" i="5"/>
  <c r="G44" i="5"/>
  <c r="J11" i="5" l="1"/>
  <c r="I11" i="5"/>
  <c r="L11" i="5"/>
  <c r="G11" i="5"/>
  <c r="D11" i="5"/>
  <c r="E11" i="5"/>
  <c r="H11" i="5"/>
  <c r="F11" i="5"/>
  <c r="F120" i="5"/>
  <c r="K6" i="5"/>
  <c r="H120" i="5"/>
  <c r="J121" i="5"/>
  <c r="E121" i="5"/>
  <c r="H121" i="5"/>
  <c r="J119" i="5"/>
  <c r="D120" i="5"/>
  <c r="J120" i="5"/>
  <c r="E119" i="5"/>
  <c r="F119" i="5"/>
  <c r="I119" i="5"/>
  <c r="G119" i="5"/>
  <c r="D121" i="5"/>
  <c r="G121" i="5"/>
  <c r="D119" i="5"/>
  <c r="H119" i="5"/>
  <c r="E120" i="5"/>
  <c r="I120" i="5"/>
  <c r="D43" i="5"/>
  <c r="D45" i="5"/>
  <c r="D44" i="5"/>
  <c r="K5" i="5"/>
  <c r="K7" i="5"/>
  <c r="L33" i="3"/>
  <c r="K33" i="3"/>
  <c r="J33" i="3"/>
  <c r="I33" i="3"/>
  <c r="H33" i="3"/>
  <c r="G33" i="3"/>
  <c r="F33" i="3"/>
  <c r="E33" i="3"/>
  <c r="D33" i="3"/>
  <c r="C33" i="3"/>
  <c r="L6" i="3"/>
  <c r="K6" i="3"/>
  <c r="J6" i="3"/>
  <c r="I6" i="3"/>
  <c r="H6" i="3"/>
  <c r="G6" i="3"/>
  <c r="F6" i="3"/>
  <c r="E6" i="3"/>
  <c r="D6" i="3"/>
  <c r="C6" i="3"/>
  <c r="H1" i="3"/>
  <c r="J6" i="1"/>
  <c r="H128" i="5" l="1"/>
  <c r="H131" i="5"/>
  <c r="K11" i="5"/>
  <c r="H133" i="5"/>
  <c r="H132" i="5"/>
  <c r="H130" i="5"/>
  <c r="H134" i="5"/>
  <c r="H129" i="5"/>
  <c r="K120" i="5"/>
  <c r="K121" i="5"/>
  <c r="K119" i="5"/>
  <c r="D46" i="5"/>
  <c r="D9" i="3"/>
  <c r="H9" i="3"/>
  <c r="L9" i="3"/>
  <c r="E9" i="3"/>
  <c r="I9" i="3"/>
  <c r="F9" i="3"/>
  <c r="J9" i="3"/>
  <c r="C9" i="3"/>
  <c r="G9" i="3"/>
  <c r="K9" i="3"/>
  <c r="H85" i="5"/>
  <c r="G85" i="5"/>
  <c r="F85" i="5"/>
  <c r="E85" i="5"/>
  <c r="D85" i="5"/>
  <c r="H135" i="5" l="1"/>
  <c r="J1" i="5"/>
  <c r="C1" i="5"/>
  <c r="B1" i="3" l="1"/>
  <c r="B6" i="1"/>
  <c r="G96" i="5"/>
  <c r="D95" i="5" l="1"/>
  <c r="G45" i="5"/>
  <c r="G43" i="5"/>
  <c r="G42" i="5"/>
  <c r="G76" i="5"/>
  <c r="D76" i="5"/>
  <c r="O69" i="5"/>
  <c r="N69" i="5"/>
  <c r="M69" i="5"/>
  <c r="K69" i="5"/>
  <c r="J69" i="5"/>
  <c r="I69" i="5"/>
  <c r="G69" i="5"/>
  <c r="F69" i="5"/>
  <c r="E69" i="5"/>
  <c r="G87" i="5" l="1"/>
  <c r="D86" i="5"/>
  <c r="D48" i="5"/>
  <c r="G46" i="5"/>
  <c r="P48" i="5" s="1"/>
  <c r="P50" i="5" s="1"/>
  <c r="P54" i="5" s="1"/>
  <c r="C128" i="5"/>
  <c r="C134" i="5"/>
  <c r="C130" i="5"/>
  <c r="C131" i="5"/>
  <c r="L13" i="5"/>
  <c r="L17" i="5" s="1"/>
  <c r="D20" i="5"/>
  <c r="D32" i="5"/>
  <c r="D16" i="5"/>
  <c r="C132" i="5"/>
  <c r="C135" i="5"/>
  <c r="C133" i="5"/>
  <c r="C129" i="5"/>
  <c r="D65" i="5" l="1"/>
  <c r="D53" i="5"/>
  <c r="D57" i="5"/>
  <c r="E32" i="5"/>
  <c r="D24" i="5"/>
  <c r="E24" i="5" s="1"/>
  <c r="D22" i="5"/>
  <c r="E19" i="5"/>
  <c r="E15" i="5"/>
  <c r="D23" i="5"/>
  <c r="E21" i="5"/>
  <c r="E16" i="5"/>
  <c r="D18" i="5"/>
  <c r="E14" i="5"/>
  <c r="E20" i="5"/>
  <c r="D17" i="5"/>
  <c r="J126" i="5"/>
  <c r="L76" i="3"/>
  <c r="L79" i="3" s="1"/>
  <c r="K76" i="3"/>
  <c r="K79" i="3" s="1"/>
  <c r="J76" i="3"/>
  <c r="I76" i="3"/>
  <c r="I79" i="3" s="1"/>
  <c r="H76" i="3"/>
  <c r="H79" i="3" s="1"/>
  <c r="G76" i="3"/>
  <c r="F76" i="3"/>
  <c r="E76" i="3"/>
  <c r="E79" i="3" s="1"/>
  <c r="D76" i="3"/>
  <c r="D79" i="3" s="1"/>
  <c r="C76" i="3"/>
  <c r="C79" i="3" s="1"/>
  <c r="L73" i="3"/>
  <c r="K73" i="3"/>
  <c r="J73" i="3"/>
  <c r="I73" i="3"/>
  <c r="H73" i="3"/>
  <c r="G73" i="3"/>
  <c r="F73" i="3"/>
  <c r="E73" i="3"/>
  <c r="D73" i="3"/>
  <c r="C73" i="3"/>
  <c r="L72" i="3"/>
  <c r="K72" i="3"/>
  <c r="J72" i="3"/>
  <c r="I72" i="3"/>
  <c r="H72" i="3"/>
  <c r="G72" i="3"/>
  <c r="F72" i="3"/>
  <c r="E72" i="3"/>
  <c r="D72" i="3"/>
  <c r="C72" i="3"/>
  <c r="L71" i="3"/>
  <c r="K71" i="3"/>
  <c r="J71" i="3"/>
  <c r="I71" i="3"/>
  <c r="H71" i="3"/>
  <c r="G71" i="3"/>
  <c r="F71" i="3"/>
  <c r="E71" i="3"/>
  <c r="D71" i="3"/>
  <c r="C71" i="3"/>
  <c r="L70" i="3"/>
  <c r="K70" i="3"/>
  <c r="J70" i="3"/>
  <c r="I70" i="3"/>
  <c r="H70" i="3"/>
  <c r="G70" i="3"/>
  <c r="F70" i="3"/>
  <c r="E70" i="3"/>
  <c r="D70" i="3"/>
  <c r="C70" i="3"/>
  <c r="L69" i="3"/>
  <c r="K69" i="3"/>
  <c r="J69" i="3"/>
  <c r="I69" i="3"/>
  <c r="H69" i="3"/>
  <c r="G69" i="3"/>
  <c r="F69" i="3"/>
  <c r="E69" i="3"/>
  <c r="D69" i="3"/>
  <c r="C69" i="3"/>
  <c r="L68" i="3"/>
  <c r="K68" i="3"/>
  <c r="J68" i="3"/>
  <c r="I68" i="3"/>
  <c r="H68" i="3"/>
  <c r="G68" i="3"/>
  <c r="F68" i="3"/>
  <c r="E68" i="3"/>
  <c r="D68" i="3"/>
  <c r="C68" i="3"/>
  <c r="L67" i="3"/>
  <c r="K67" i="3"/>
  <c r="J67" i="3"/>
  <c r="I67" i="3"/>
  <c r="H67" i="3"/>
  <c r="G67" i="3"/>
  <c r="F67" i="3"/>
  <c r="E67" i="3"/>
  <c r="D67" i="3"/>
  <c r="C67" i="3"/>
  <c r="L64" i="3"/>
  <c r="K64" i="3"/>
  <c r="J64" i="3"/>
  <c r="I64" i="3"/>
  <c r="H64" i="3"/>
  <c r="G64" i="3"/>
  <c r="F64" i="3"/>
  <c r="E64" i="3"/>
  <c r="D64" i="3"/>
  <c r="C64" i="3"/>
  <c r="L63" i="3"/>
  <c r="K63" i="3"/>
  <c r="J63" i="3"/>
  <c r="I63" i="3"/>
  <c r="H63" i="3"/>
  <c r="G63" i="3"/>
  <c r="F63" i="3"/>
  <c r="E63" i="3"/>
  <c r="D63" i="3"/>
  <c r="C63" i="3"/>
  <c r="L62" i="3"/>
  <c r="K62" i="3"/>
  <c r="J62" i="3"/>
  <c r="I62" i="3"/>
  <c r="H62" i="3"/>
  <c r="G62" i="3"/>
  <c r="F62" i="3"/>
  <c r="E62" i="3"/>
  <c r="D62" i="3"/>
  <c r="C62" i="3"/>
  <c r="L61" i="3"/>
  <c r="K61" i="3"/>
  <c r="J61" i="3"/>
  <c r="I61" i="3"/>
  <c r="H61" i="3"/>
  <c r="G61" i="3"/>
  <c r="F61" i="3"/>
  <c r="E61" i="3"/>
  <c r="D61" i="3"/>
  <c r="C61" i="3"/>
  <c r="L60" i="3"/>
  <c r="K60" i="3"/>
  <c r="J60" i="3"/>
  <c r="I60" i="3"/>
  <c r="H60" i="3"/>
  <c r="G60" i="3"/>
  <c r="F60" i="3"/>
  <c r="E60" i="3"/>
  <c r="D60" i="3"/>
  <c r="C60" i="3"/>
  <c r="L59" i="3"/>
  <c r="K59" i="3"/>
  <c r="J59" i="3"/>
  <c r="I59" i="3"/>
  <c r="H59" i="3"/>
  <c r="G59" i="3"/>
  <c r="F59" i="3"/>
  <c r="E59" i="3"/>
  <c r="D59" i="3"/>
  <c r="C59" i="3"/>
  <c r="L58" i="3"/>
  <c r="K58" i="3"/>
  <c r="J58" i="3"/>
  <c r="I58" i="3"/>
  <c r="H58" i="3"/>
  <c r="G58" i="3"/>
  <c r="F58" i="3"/>
  <c r="E58" i="3"/>
  <c r="D58" i="3"/>
  <c r="C58" i="3"/>
  <c r="L57" i="3"/>
  <c r="K57" i="3"/>
  <c r="J57" i="3"/>
  <c r="I57" i="3"/>
  <c r="H57" i="3"/>
  <c r="G57" i="3"/>
  <c r="F57" i="3"/>
  <c r="E57" i="3"/>
  <c r="D57" i="3"/>
  <c r="C57" i="3"/>
  <c r="L56" i="3"/>
  <c r="K56" i="3"/>
  <c r="J56" i="3"/>
  <c r="I56" i="3"/>
  <c r="H56" i="3"/>
  <c r="G56" i="3"/>
  <c r="F56" i="3"/>
  <c r="E56" i="3"/>
  <c r="D56" i="3"/>
  <c r="C56" i="3"/>
  <c r="L55" i="3"/>
  <c r="K55" i="3"/>
  <c r="J55" i="3"/>
  <c r="I55" i="3"/>
  <c r="H55" i="3"/>
  <c r="G55" i="3"/>
  <c r="F55" i="3"/>
  <c r="E55" i="3"/>
  <c r="D55" i="3"/>
  <c r="C55" i="3"/>
  <c r="L51" i="3"/>
  <c r="K51" i="3"/>
  <c r="J51" i="3"/>
  <c r="I51" i="3"/>
  <c r="H51" i="3"/>
  <c r="G51" i="3"/>
  <c r="F51" i="3"/>
  <c r="E51" i="3"/>
  <c r="D51" i="3"/>
  <c r="L50" i="3"/>
  <c r="K50" i="3"/>
  <c r="J50" i="3"/>
  <c r="I50" i="3"/>
  <c r="H50" i="3"/>
  <c r="G50" i="3"/>
  <c r="F50" i="3"/>
  <c r="E50" i="3"/>
  <c r="D50" i="3"/>
  <c r="L49" i="3"/>
  <c r="K49" i="3"/>
  <c r="J49" i="3"/>
  <c r="I49" i="3"/>
  <c r="H49" i="3"/>
  <c r="G49" i="3"/>
  <c r="F49" i="3"/>
  <c r="E49" i="3"/>
  <c r="D49" i="3"/>
  <c r="L48" i="3"/>
  <c r="K48" i="3"/>
  <c r="J48" i="3"/>
  <c r="I48" i="3"/>
  <c r="H48" i="3"/>
  <c r="G48" i="3"/>
  <c r="F48" i="3"/>
  <c r="E48" i="3"/>
  <c r="D48" i="3"/>
  <c r="L39" i="3"/>
  <c r="K39" i="3"/>
  <c r="J39" i="3"/>
  <c r="I39" i="3"/>
  <c r="H39" i="3"/>
  <c r="G39" i="3"/>
  <c r="F39" i="3"/>
  <c r="E39" i="3"/>
  <c r="D39" i="3"/>
  <c r="L38" i="3"/>
  <c r="K38" i="3"/>
  <c r="J38" i="3"/>
  <c r="I38" i="3"/>
  <c r="H38" i="3"/>
  <c r="G38" i="3"/>
  <c r="F38" i="3"/>
  <c r="E38" i="3"/>
  <c r="D38" i="3"/>
  <c r="L34" i="3"/>
  <c r="K34" i="3"/>
  <c r="J34" i="3"/>
  <c r="I34" i="3"/>
  <c r="H34" i="3"/>
  <c r="G34" i="3"/>
  <c r="F34" i="3"/>
  <c r="E34" i="3"/>
  <c r="D34" i="3"/>
  <c r="C34" i="3"/>
  <c r="L30" i="3"/>
  <c r="K30" i="3"/>
  <c r="J30" i="3"/>
  <c r="I30" i="3"/>
  <c r="H30" i="3"/>
  <c r="G30" i="3"/>
  <c r="F30" i="3"/>
  <c r="E30" i="3"/>
  <c r="D30" i="3"/>
  <c r="C30" i="3"/>
  <c r="L29" i="3"/>
  <c r="K29" i="3"/>
  <c r="J29" i="3"/>
  <c r="I29" i="3"/>
  <c r="H29" i="3"/>
  <c r="G29" i="3"/>
  <c r="F29" i="3"/>
  <c r="E29" i="3"/>
  <c r="D29" i="3"/>
  <c r="C29" i="3"/>
  <c r="L28" i="3"/>
  <c r="K28" i="3"/>
  <c r="J28" i="3"/>
  <c r="I28" i="3"/>
  <c r="H28" i="3"/>
  <c r="G28" i="3"/>
  <c r="F28" i="3"/>
  <c r="E28" i="3"/>
  <c r="D28" i="3"/>
  <c r="C28" i="3"/>
  <c r="L27" i="3"/>
  <c r="K27" i="3"/>
  <c r="J27" i="3"/>
  <c r="I27" i="3"/>
  <c r="H27" i="3"/>
  <c r="G27" i="3"/>
  <c r="F27" i="3"/>
  <c r="E27" i="3"/>
  <c r="D27" i="3"/>
  <c r="C27" i="3"/>
  <c r="L26" i="3"/>
  <c r="K26" i="3"/>
  <c r="J26" i="3"/>
  <c r="I26" i="3"/>
  <c r="H26" i="3"/>
  <c r="G26" i="3"/>
  <c r="F26" i="3"/>
  <c r="E26" i="3"/>
  <c r="D26" i="3"/>
  <c r="C26" i="3"/>
  <c r="L25" i="3"/>
  <c r="K25" i="3"/>
  <c r="J25" i="3"/>
  <c r="I25" i="3"/>
  <c r="H25" i="3"/>
  <c r="G25" i="3"/>
  <c r="G44" i="3" s="1"/>
  <c r="F25" i="3"/>
  <c r="F44" i="3" s="1"/>
  <c r="E25" i="3"/>
  <c r="D25" i="3"/>
  <c r="L19" i="3"/>
  <c r="K19" i="3"/>
  <c r="J19" i="3"/>
  <c r="I19" i="3"/>
  <c r="H19" i="3"/>
  <c r="G19" i="3"/>
  <c r="F19" i="3"/>
  <c r="E19" i="3"/>
  <c r="D19" i="3"/>
  <c r="L16" i="3"/>
  <c r="K16" i="3"/>
  <c r="J16" i="3"/>
  <c r="I16" i="3"/>
  <c r="H16" i="3"/>
  <c r="G16" i="3"/>
  <c r="F16" i="3"/>
  <c r="E16" i="3"/>
  <c r="D16" i="3"/>
  <c r="C16" i="3"/>
  <c r="L11" i="3"/>
  <c r="K11" i="3"/>
  <c r="J11" i="3"/>
  <c r="I11" i="3"/>
  <c r="H11" i="3"/>
  <c r="G11" i="3"/>
  <c r="F11" i="3"/>
  <c r="E11" i="3"/>
  <c r="D11" i="3"/>
  <c r="L4" i="3"/>
  <c r="K4" i="3"/>
  <c r="J4" i="3"/>
  <c r="I4" i="3"/>
  <c r="H4" i="3"/>
  <c r="G4" i="3"/>
  <c r="F4" i="3"/>
  <c r="E4" i="3"/>
  <c r="D4" i="3"/>
  <c r="L35" i="3" l="1"/>
  <c r="E35" i="3"/>
  <c r="I35" i="3"/>
  <c r="C35" i="3"/>
  <c r="G35" i="3"/>
  <c r="K35" i="3"/>
  <c r="F35" i="3"/>
  <c r="J35" i="3"/>
  <c r="D35" i="3"/>
  <c r="H35" i="3"/>
  <c r="J13" i="3"/>
  <c r="C31" i="3"/>
  <c r="G31" i="3"/>
  <c r="K31" i="3"/>
  <c r="F21" i="3"/>
  <c r="H31" i="3"/>
  <c r="L21" i="3"/>
  <c r="I77" i="3"/>
  <c r="I82" i="3" s="1"/>
  <c r="I5" i="3" s="1"/>
  <c r="G40" i="3"/>
  <c r="F13" i="3"/>
  <c r="F31" i="3"/>
  <c r="J21" i="3"/>
  <c r="E7" i="3"/>
  <c r="E77" i="3"/>
  <c r="E81" i="3" s="1"/>
  <c r="E40" i="3"/>
  <c r="F32" i="3"/>
  <c r="J32" i="3"/>
  <c r="J44" i="3"/>
  <c r="D44" i="3"/>
  <c r="H44" i="3"/>
  <c r="L44" i="3"/>
  <c r="E32" i="3"/>
  <c r="I32" i="3"/>
  <c r="C32" i="3"/>
  <c r="G32" i="3"/>
  <c r="K32" i="3"/>
  <c r="K44" i="3"/>
  <c r="I40" i="3"/>
  <c r="G13" i="3"/>
  <c r="K21" i="3"/>
  <c r="G47" i="3"/>
  <c r="D40" i="3"/>
  <c r="H40" i="3"/>
  <c r="L40" i="3"/>
  <c r="H77" i="3"/>
  <c r="H82" i="3" s="1"/>
  <c r="H5" i="3" s="1"/>
  <c r="C21" i="3"/>
  <c r="F40" i="3"/>
  <c r="J40" i="3"/>
  <c r="D77" i="3"/>
  <c r="D82" i="3" s="1"/>
  <c r="D5" i="3" s="1"/>
  <c r="L77" i="3"/>
  <c r="L82" i="3" s="1"/>
  <c r="L5" i="3" s="1"/>
  <c r="E23" i="5"/>
  <c r="E22" i="5"/>
  <c r="F21" i="5"/>
  <c r="F32" i="5"/>
  <c r="E25" i="5"/>
  <c r="F25" i="5" s="1"/>
  <c r="F19" i="5"/>
  <c r="E17" i="5"/>
  <c r="E18" i="5"/>
  <c r="F14" i="5"/>
  <c r="F15" i="5"/>
  <c r="F20" i="5"/>
  <c r="F16" i="5"/>
  <c r="J135" i="5"/>
  <c r="O135" i="5" s="1"/>
  <c r="J134" i="5"/>
  <c r="O134" i="5" s="1"/>
  <c r="J131" i="5"/>
  <c r="O131" i="5" s="1"/>
  <c r="J130" i="5"/>
  <c r="O130" i="5" s="1"/>
  <c r="J133" i="5"/>
  <c r="O133" i="5" s="1"/>
  <c r="J132" i="5"/>
  <c r="O132" i="5" s="1"/>
  <c r="J128" i="5"/>
  <c r="J129" i="5"/>
  <c r="O129" i="5" s="1"/>
  <c r="D61" i="5"/>
  <c r="E61" i="5" s="1"/>
  <c r="D59" i="5"/>
  <c r="D54" i="5"/>
  <c r="D60" i="5"/>
  <c r="D55" i="5"/>
  <c r="D32" i="3"/>
  <c r="L32" i="3"/>
  <c r="G79" i="3"/>
  <c r="G17" i="3" s="1"/>
  <c r="E13" i="3"/>
  <c r="I13" i="3"/>
  <c r="E21" i="3"/>
  <c r="I21" i="3"/>
  <c r="E31" i="3"/>
  <c r="E44" i="3"/>
  <c r="I44" i="3"/>
  <c r="C77" i="3"/>
  <c r="G77" i="3"/>
  <c r="K77" i="3"/>
  <c r="H32" i="3"/>
  <c r="F79" i="3"/>
  <c r="J79" i="3"/>
  <c r="D21" i="3"/>
  <c r="D31" i="3"/>
  <c r="L31" i="3"/>
  <c r="F77" i="3"/>
  <c r="F82" i="3" s="1"/>
  <c r="F5" i="3" s="1"/>
  <c r="J77" i="3"/>
  <c r="J82" i="3" s="1"/>
  <c r="J5" i="3" s="1"/>
  <c r="I7" i="3"/>
  <c r="C40" i="3"/>
  <c r="C13" i="3"/>
  <c r="K40" i="3"/>
  <c r="K13" i="3"/>
  <c r="C17" i="3"/>
  <c r="K17" i="3"/>
  <c r="F7" i="3"/>
  <c r="H13" i="3"/>
  <c r="D17" i="3"/>
  <c r="L17" i="3"/>
  <c r="C7" i="3"/>
  <c r="G7" i="3"/>
  <c r="K7" i="3"/>
  <c r="G21" i="3"/>
  <c r="I31" i="3"/>
  <c r="D7" i="3"/>
  <c r="H7" i="3"/>
  <c r="L7" i="3"/>
  <c r="J7" i="3"/>
  <c r="D13" i="3"/>
  <c r="L13" i="3"/>
  <c r="H21" i="3"/>
  <c r="F47" i="3"/>
  <c r="J31" i="3"/>
  <c r="H17" i="3"/>
  <c r="O128" i="5" l="1"/>
  <c r="K128" i="5"/>
  <c r="E82" i="3"/>
  <c r="E5" i="3" s="1"/>
  <c r="E8" i="3" s="1"/>
  <c r="H8" i="3"/>
  <c r="I81" i="3"/>
  <c r="I80" i="3" s="1"/>
  <c r="I12" i="3" s="1"/>
  <c r="J47" i="3"/>
  <c r="K47" i="3"/>
  <c r="L81" i="3"/>
  <c r="L80" i="3" s="1"/>
  <c r="L12" i="3" s="1"/>
  <c r="L14" i="3" s="1"/>
  <c r="D8" i="3"/>
  <c r="D81" i="3"/>
  <c r="D80" i="3" s="1"/>
  <c r="D12" i="3" s="1"/>
  <c r="D41" i="3" s="1"/>
  <c r="L47" i="3"/>
  <c r="E47" i="3"/>
  <c r="C47" i="3"/>
  <c r="I47" i="3"/>
  <c r="D47" i="3"/>
  <c r="H47" i="3"/>
  <c r="C82" i="3"/>
  <c r="C5" i="3" s="1"/>
  <c r="C81" i="3"/>
  <c r="L8" i="3"/>
  <c r="H81" i="3"/>
  <c r="H80" i="3" s="1"/>
  <c r="H12" i="3" s="1"/>
  <c r="H14" i="3" s="1"/>
  <c r="K82" i="3"/>
  <c r="K5" i="3" s="1"/>
  <c r="K81" i="3"/>
  <c r="J81" i="3"/>
  <c r="J80" i="3" s="1"/>
  <c r="J12" i="3" s="1"/>
  <c r="J41" i="3" s="1"/>
  <c r="G82" i="3"/>
  <c r="G5" i="3" s="1"/>
  <c r="G81" i="3"/>
  <c r="F81" i="3"/>
  <c r="F80" i="3" s="1"/>
  <c r="F12" i="3" s="1"/>
  <c r="G19" i="5"/>
  <c r="F22" i="5"/>
  <c r="F17" i="5"/>
  <c r="G21" i="5"/>
  <c r="F18" i="5"/>
  <c r="G15" i="5"/>
  <c r="G14" i="5"/>
  <c r="F26" i="5"/>
  <c r="G26" i="5" s="1"/>
  <c r="F23" i="5"/>
  <c r="G20" i="5"/>
  <c r="G32" i="5"/>
  <c r="G16" i="5"/>
  <c r="K129" i="5"/>
  <c r="K133" i="5"/>
  <c r="K135" i="5"/>
  <c r="K130" i="5"/>
  <c r="K131" i="5"/>
  <c r="K132" i="5"/>
  <c r="K134" i="5"/>
  <c r="F8" i="3"/>
  <c r="I8" i="3"/>
  <c r="J8" i="3"/>
  <c r="I17" i="3"/>
  <c r="E17" i="3"/>
  <c r="F17" i="3"/>
  <c r="J17" i="3"/>
  <c r="G83" i="5" l="1"/>
  <c r="H96" i="5" s="1"/>
  <c r="E80" i="3"/>
  <c r="E12" i="3" s="1"/>
  <c r="E41" i="3" s="1"/>
  <c r="L78" i="3"/>
  <c r="L20" i="3" s="1"/>
  <c r="L22" i="3" s="1"/>
  <c r="H41" i="3"/>
  <c r="D14" i="3"/>
  <c r="D78" i="3"/>
  <c r="D20" i="3" s="1"/>
  <c r="D22" i="3" s="1"/>
  <c r="L41" i="3"/>
  <c r="G80" i="3"/>
  <c r="G12" i="3" s="1"/>
  <c r="K8" i="3"/>
  <c r="C8" i="3"/>
  <c r="K80" i="3"/>
  <c r="K12" i="3" s="1"/>
  <c r="K14" i="3" s="1"/>
  <c r="C80" i="3"/>
  <c r="C12" i="3" s="1"/>
  <c r="C14" i="3" s="1"/>
  <c r="G8" i="3"/>
  <c r="H78" i="3"/>
  <c r="H20" i="3" s="1"/>
  <c r="H22" i="3" s="1"/>
  <c r="J78" i="3"/>
  <c r="J20" i="3" s="1"/>
  <c r="J22" i="3" s="1"/>
  <c r="G18" i="5"/>
  <c r="H21" i="5"/>
  <c r="H15" i="5"/>
  <c r="H14" i="5"/>
  <c r="G27" i="5"/>
  <c r="H27" i="5" s="1"/>
  <c r="G23" i="5"/>
  <c r="H32" i="5"/>
  <c r="G17" i="5"/>
  <c r="G22" i="5"/>
  <c r="H19" i="5"/>
  <c r="H20" i="5"/>
  <c r="H16" i="5"/>
  <c r="J14" i="3"/>
  <c r="I41" i="3"/>
  <c r="I14" i="3"/>
  <c r="F41" i="3"/>
  <c r="F14" i="3"/>
  <c r="F78" i="3"/>
  <c r="F20" i="3" s="1"/>
  <c r="F22" i="3" s="1"/>
  <c r="I78" i="3"/>
  <c r="I20" i="3" s="1"/>
  <c r="I22" i="3" s="1"/>
  <c r="E14" i="3" l="1"/>
  <c r="E78" i="3"/>
  <c r="E20" i="3" s="1"/>
  <c r="E22" i="3" s="1"/>
  <c r="C78" i="3"/>
  <c r="C20" i="3" s="1"/>
  <c r="C22" i="3" s="1"/>
  <c r="K41" i="3"/>
  <c r="G78" i="3"/>
  <c r="G20" i="3" s="1"/>
  <c r="G22" i="3" s="1"/>
  <c r="K78" i="3"/>
  <c r="K20" i="3" s="1"/>
  <c r="K22" i="3" s="1"/>
  <c r="C41" i="3"/>
  <c r="G41" i="3"/>
  <c r="G14" i="3"/>
  <c r="I32" i="5"/>
  <c r="H23" i="5"/>
  <c r="I20" i="5"/>
  <c r="H18" i="5"/>
  <c r="I21" i="5"/>
  <c r="I14" i="5"/>
  <c r="H17" i="5"/>
  <c r="H22" i="5"/>
  <c r="I19" i="5"/>
  <c r="I15" i="5"/>
  <c r="I16" i="5"/>
  <c r="H28" i="5"/>
  <c r="I28" i="5" s="1"/>
  <c r="I23" i="5" l="1"/>
  <c r="I22" i="5"/>
  <c r="J21" i="5"/>
  <c r="I17" i="5"/>
  <c r="J32" i="5"/>
  <c r="J19" i="5"/>
  <c r="I18" i="5"/>
  <c r="J15" i="5"/>
  <c r="I29" i="5"/>
  <c r="J29" i="5" s="1"/>
  <c r="J14" i="5"/>
  <c r="J16" i="5"/>
  <c r="J20" i="5"/>
  <c r="C15" i="2"/>
  <c r="K19" i="5" l="1"/>
  <c r="K32" i="5"/>
  <c r="L32" i="5" s="1"/>
  <c r="J30" i="5"/>
  <c r="K30" i="5" s="1"/>
  <c r="J22" i="5"/>
  <c r="J17" i="5"/>
  <c r="K15" i="5"/>
  <c r="K14" i="5"/>
  <c r="J23" i="5"/>
  <c r="J18" i="5"/>
  <c r="K21" i="5"/>
  <c r="K20" i="5"/>
  <c r="K16" i="5"/>
  <c r="K18" i="5" l="1"/>
  <c r="K22" i="5"/>
  <c r="K17" i="5"/>
  <c r="K31" i="5"/>
  <c r="L31" i="5" s="1"/>
  <c r="K23" i="5"/>
  <c r="F9" i="1"/>
  <c r="E78" i="5" s="1"/>
  <c r="E9" i="1"/>
  <c r="D78" i="5" s="1"/>
  <c r="D81" i="5" l="1"/>
  <c r="D80" i="5"/>
  <c r="E80" i="5"/>
  <c r="E90" i="5" s="1"/>
  <c r="E81" i="5"/>
  <c r="B89" i="5"/>
  <c r="B86" i="5"/>
  <c r="D3" i="3"/>
  <c r="E38" i="5"/>
  <c r="E37" i="5" s="1"/>
  <c r="C3" i="3"/>
  <c r="D38" i="5"/>
  <c r="D37" i="5" s="1"/>
  <c r="G9" i="1"/>
  <c r="F78" i="5" s="1"/>
  <c r="F80" i="5" l="1"/>
  <c r="F81" i="5"/>
  <c r="B92" i="5"/>
  <c r="D75" i="3"/>
  <c r="C54" i="3"/>
  <c r="D66" i="3"/>
  <c r="D43" i="3"/>
  <c r="D37" i="3"/>
  <c r="D54" i="3"/>
  <c r="D24" i="3"/>
  <c r="C24" i="3"/>
  <c r="C43" i="3"/>
  <c r="C45" i="3" s="1"/>
  <c r="C37" i="3"/>
  <c r="D74" i="5"/>
  <c r="D75" i="5"/>
  <c r="C66" i="3"/>
  <c r="E75" i="5"/>
  <c r="E3" i="3"/>
  <c r="F38" i="5"/>
  <c r="F37" i="5" s="1"/>
  <c r="C75" i="3"/>
  <c r="H9" i="1"/>
  <c r="G78" i="5" s="1"/>
  <c r="G81" i="5" l="1"/>
  <c r="G80" i="5"/>
  <c r="B95" i="5"/>
  <c r="D41" i="5"/>
  <c r="C52" i="3"/>
  <c r="C46" i="3"/>
  <c r="D52" i="3"/>
  <c r="D46" i="3"/>
  <c r="D45" i="3"/>
  <c r="E37" i="3"/>
  <c r="E24" i="3"/>
  <c r="E66" i="3"/>
  <c r="E43" i="3"/>
  <c r="E75" i="3"/>
  <c r="E54" i="3"/>
  <c r="F3" i="3"/>
  <c r="G38" i="5"/>
  <c r="G37" i="5" s="1"/>
  <c r="F75" i="5"/>
  <c r="F74" i="5"/>
  <c r="E74" i="5"/>
  <c r="E52" i="3"/>
  <c r="I9" i="1"/>
  <c r="H78" i="5" s="1"/>
  <c r="H81" i="5" l="1"/>
  <c r="F99" i="5" s="1"/>
  <c r="H80" i="5"/>
  <c r="E99" i="5" s="1"/>
  <c r="B98" i="5"/>
  <c r="E87" i="5"/>
  <c r="F87" i="5"/>
  <c r="D69" i="5"/>
  <c r="E46" i="3"/>
  <c r="E45" i="3"/>
  <c r="F37" i="3"/>
  <c r="F75" i="3"/>
  <c r="F24" i="3"/>
  <c r="F66" i="3"/>
  <c r="F43" i="3"/>
  <c r="F54" i="3"/>
  <c r="G3" i="3"/>
  <c r="H38" i="5"/>
  <c r="H37" i="5" s="1"/>
  <c r="G75" i="5"/>
  <c r="G74" i="5"/>
  <c r="J9" i="1"/>
  <c r="I78" i="5" s="1"/>
  <c r="I80" i="5" l="1"/>
  <c r="E102" i="5" s="1"/>
  <c r="I81" i="5"/>
  <c r="F102" i="5" s="1"/>
  <c r="B101" i="5"/>
  <c r="G75" i="3"/>
  <c r="F45" i="3"/>
  <c r="F46" i="3"/>
  <c r="F52" i="3"/>
  <c r="G54" i="3"/>
  <c r="G66" i="3"/>
  <c r="G43" i="3"/>
  <c r="G37" i="3"/>
  <c r="G24" i="3"/>
  <c r="H75" i="5"/>
  <c r="H3" i="3"/>
  <c r="I38" i="5"/>
  <c r="I37" i="5" s="1"/>
  <c r="K9" i="1"/>
  <c r="J78" i="5" s="1"/>
  <c r="J80" i="5" l="1"/>
  <c r="E105" i="5" s="1"/>
  <c r="J81" i="5"/>
  <c r="F105" i="5" s="1"/>
  <c r="B104" i="5"/>
  <c r="G52" i="3"/>
  <c r="G46" i="3"/>
  <c r="G45" i="3"/>
  <c r="H37" i="3"/>
  <c r="H75" i="3"/>
  <c r="H54" i="3"/>
  <c r="H66" i="3"/>
  <c r="H43" i="3"/>
  <c r="H74" i="5"/>
  <c r="E39" i="5"/>
  <c r="E44" i="5" s="1"/>
  <c r="I3" i="3"/>
  <c r="J38" i="5"/>
  <c r="J37" i="5" s="1"/>
  <c r="I75" i="5"/>
  <c r="H24" i="3"/>
  <c r="L9" i="1"/>
  <c r="K78" i="5" s="1"/>
  <c r="K81" i="5" l="1"/>
  <c r="F108" i="5" s="1"/>
  <c r="K80" i="5"/>
  <c r="E108" i="5" s="1"/>
  <c r="B107" i="5"/>
  <c r="I66" i="3"/>
  <c r="H46" i="3"/>
  <c r="H45" i="3"/>
  <c r="G90" i="5"/>
  <c r="H52" i="3"/>
  <c r="I75" i="3"/>
  <c r="E45" i="5"/>
  <c r="E48" i="5" s="1"/>
  <c r="E42" i="5"/>
  <c r="E41" i="5"/>
  <c r="H69" i="5" s="1"/>
  <c r="E43" i="5"/>
  <c r="E76" i="5"/>
  <c r="J3" i="3"/>
  <c r="K38" i="5"/>
  <c r="K37" i="5" s="1"/>
  <c r="J75" i="5"/>
  <c r="J74" i="5"/>
  <c r="I43" i="3"/>
  <c r="I24" i="3"/>
  <c r="I37" i="3"/>
  <c r="I54" i="3"/>
  <c r="I74" i="5"/>
  <c r="M9" i="1"/>
  <c r="L78" i="5" s="1"/>
  <c r="L81" i="5" l="1"/>
  <c r="F111" i="5" s="1"/>
  <c r="L80" i="5"/>
  <c r="E111" i="5" s="1"/>
  <c r="B110" i="5"/>
  <c r="I45" i="3"/>
  <c r="I46" i="3"/>
  <c r="I52" i="3"/>
  <c r="J66" i="3"/>
  <c r="E58" i="5"/>
  <c r="E57" i="5"/>
  <c r="E53" i="5"/>
  <c r="E65" i="5"/>
  <c r="E54" i="5"/>
  <c r="E55" i="5"/>
  <c r="E56" i="5"/>
  <c r="E51" i="5"/>
  <c r="E52" i="5"/>
  <c r="J43" i="3"/>
  <c r="J24" i="3"/>
  <c r="G48" i="5"/>
  <c r="E46" i="5"/>
  <c r="H48" i="5" s="1"/>
  <c r="H50" i="5" s="1"/>
  <c r="H54" i="5" s="1"/>
  <c r="F48" i="5"/>
  <c r="J75" i="3"/>
  <c r="J37" i="3"/>
  <c r="J54" i="3"/>
  <c r="K3" i="3"/>
  <c r="L38" i="5"/>
  <c r="L37" i="5" s="1"/>
  <c r="K75" i="5"/>
  <c r="K74" i="5"/>
  <c r="N9" i="1"/>
  <c r="M78" i="5" s="1"/>
  <c r="M80" i="5" l="1"/>
  <c r="E114" i="5" s="1"/>
  <c r="M81" i="5"/>
  <c r="F114" i="5" s="1"/>
  <c r="B113" i="5"/>
  <c r="F90" i="5"/>
  <c r="J52" i="3"/>
  <c r="J45" i="3"/>
  <c r="J46" i="3"/>
  <c r="K66" i="3"/>
  <c r="K75" i="3"/>
  <c r="K54" i="3"/>
  <c r="K24" i="3"/>
  <c r="K37" i="3"/>
  <c r="K43" i="3"/>
  <c r="E66" i="5"/>
  <c r="F52" i="5"/>
  <c r="F54" i="5"/>
  <c r="F65" i="5"/>
  <c r="F56" i="5"/>
  <c r="E62" i="5"/>
  <c r="F62" i="5" s="1"/>
  <c r="E60" i="5"/>
  <c r="F55" i="5"/>
  <c r="E59" i="5"/>
  <c r="F51" i="5"/>
  <c r="F58" i="5"/>
  <c r="F53" i="5"/>
  <c r="F57" i="5"/>
  <c r="L3" i="3"/>
  <c r="G41" i="5"/>
  <c r="M38" i="5"/>
  <c r="M37" i="5" s="1"/>
  <c r="L74" i="5"/>
  <c r="L75" i="5"/>
  <c r="E83" i="5" l="1"/>
  <c r="H90" i="5" s="1"/>
  <c r="P69" i="5"/>
  <c r="E96" i="5"/>
  <c r="F96" i="5"/>
  <c r="K46" i="3"/>
  <c r="K45" i="3"/>
  <c r="L75" i="3"/>
  <c r="K52" i="3"/>
  <c r="L37" i="3"/>
  <c r="L66" i="3"/>
  <c r="L43" i="3"/>
  <c r="L24" i="3"/>
  <c r="L54" i="3"/>
  <c r="F66" i="5"/>
  <c r="F59" i="5"/>
  <c r="G54" i="5"/>
  <c r="G57" i="5"/>
  <c r="G65" i="5"/>
  <c r="G55" i="5"/>
  <c r="G56" i="5"/>
  <c r="F60" i="5"/>
  <c r="G58" i="5"/>
  <c r="G53" i="5"/>
  <c r="F63" i="5"/>
  <c r="G63" i="5" s="1"/>
  <c r="G51" i="5"/>
  <c r="G52" i="5"/>
  <c r="F39" i="5"/>
  <c r="F44" i="5" s="1"/>
  <c r="M75" i="5"/>
  <c r="M74" i="5"/>
  <c r="D83" i="5" l="1"/>
  <c r="H87" i="5" s="1"/>
  <c r="L46" i="3"/>
  <c r="L45" i="3"/>
  <c r="L52" i="3"/>
  <c r="F41" i="5"/>
  <c r="L69" i="5" s="1"/>
  <c r="F43" i="5"/>
  <c r="O48" i="5" s="1"/>
  <c r="G93" i="5"/>
  <c r="F42" i="5"/>
  <c r="N48" i="5" s="1"/>
  <c r="G66" i="5"/>
  <c r="F45" i="5"/>
  <c r="I48" i="5" s="1"/>
  <c r="F76" i="5"/>
  <c r="H65" i="5"/>
  <c r="G59" i="5"/>
  <c r="G64" i="5"/>
  <c r="H64" i="5" s="1"/>
  <c r="H61" i="5" s="1"/>
  <c r="I61" i="5" s="1"/>
  <c r="G60" i="5"/>
  <c r="J48" i="5" l="1"/>
  <c r="K48" i="5"/>
  <c r="F46" i="5"/>
  <c r="L48" i="5" s="1"/>
  <c r="L50" i="5" s="1"/>
  <c r="L54" i="5" s="1"/>
  <c r="I57" i="5"/>
  <c r="I58" i="5"/>
  <c r="I53" i="5"/>
  <c r="I52" i="5"/>
  <c r="I54" i="5"/>
  <c r="I56" i="5"/>
  <c r="I65" i="5"/>
  <c r="I51" i="5"/>
  <c r="I55" i="5"/>
  <c r="J57" i="5" l="1"/>
  <c r="I66" i="5"/>
  <c r="F93" i="5"/>
  <c r="E93" i="5"/>
  <c r="M48" i="5"/>
  <c r="J55" i="5"/>
  <c r="J65" i="5"/>
  <c r="J58" i="5"/>
  <c r="J51" i="5"/>
  <c r="J56" i="5"/>
  <c r="I59" i="5"/>
  <c r="I60" i="5"/>
  <c r="J52" i="5"/>
  <c r="I62" i="5"/>
  <c r="J62" i="5" s="1"/>
  <c r="J54" i="5"/>
  <c r="J53" i="5"/>
  <c r="F83" i="5" l="1"/>
  <c r="H93" i="5" s="1"/>
  <c r="J66" i="5"/>
  <c r="K52" i="5"/>
  <c r="K65" i="5"/>
  <c r="J59" i="5"/>
  <c r="K57" i="5"/>
  <c r="K51" i="5"/>
  <c r="K53" i="5"/>
  <c r="K58" i="5"/>
  <c r="K55" i="5"/>
  <c r="K56" i="5"/>
  <c r="J63" i="5"/>
  <c r="K63" i="5" s="1"/>
  <c r="K54" i="5"/>
  <c r="J60" i="5"/>
  <c r="K66" i="5" l="1"/>
  <c r="K59" i="5"/>
  <c r="K64" i="5"/>
  <c r="L64" i="5" s="1"/>
  <c r="L61" i="5" s="1"/>
  <c r="M61" i="5" s="1"/>
  <c r="K60" i="5"/>
  <c r="L65" i="5"/>
  <c r="M57" i="5" l="1"/>
  <c r="M53" i="5"/>
  <c r="M52" i="5"/>
  <c r="M51" i="5"/>
  <c r="M58" i="5"/>
  <c r="M55" i="5"/>
  <c r="M54" i="5"/>
  <c r="M65" i="5"/>
  <c r="M56" i="5"/>
  <c r="M66" i="5" l="1"/>
  <c r="N54" i="5"/>
  <c r="N58" i="5"/>
  <c r="N56" i="5"/>
  <c r="M62" i="5"/>
  <c r="N62" i="5" s="1"/>
  <c r="M59" i="5"/>
  <c r="N65" i="5"/>
  <c r="N52" i="5"/>
  <c r="M60" i="5"/>
  <c r="N53" i="5"/>
  <c r="N51" i="5"/>
  <c r="N57" i="5"/>
  <c r="N55" i="5"/>
  <c r="N66" i="5" l="1"/>
  <c r="O54" i="5"/>
  <c r="N63" i="5"/>
  <c r="O63" i="5" s="1"/>
  <c r="O53" i="5"/>
  <c r="N59" i="5"/>
  <c r="O51" i="5"/>
  <c r="O52" i="5"/>
  <c r="N60" i="5"/>
  <c r="O55" i="5"/>
  <c r="O65" i="5"/>
  <c r="O58" i="5"/>
  <c r="O56" i="5"/>
  <c r="O57" i="5"/>
  <c r="O66" i="5" l="1"/>
  <c r="O64" i="5"/>
  <c r="P64" i="5" s="1"/>
  <c r="P65" i="5"/>
  <c r="O60" i="5"/>
  <c r="O59" i="5"/>
</calcChain>
</file>

<file path=xl/comments1.xml><?xml version="1.0" encoding="utf-8"?>
<comments xmlns="http://schemas.openxmlformats.org/spreadsheetml/2006/main">
  <authors>
    <author>Messari, Angeliki</author>
  </authors>
  <commentList>
    <comment ref="N17" authorId="0">
      <text>
        <r>
          <rPr>
            <sz val="9"/>
            <color indexed="81"/>
            <rFont val="Tahoma"/>
            <family val="2"/>
          </rPr>
          <t xml:space="preserve">Start date is the first day of the reporting period. For example, first day of the quarter for quarterly submission.
</t>
        </r>
      </text>
    </comment>
    <comment ref="N19" authorId="0">
      <text>
        <r>
          <rPr>
            <sz val="9"/>
            <color indexed="81"/>
            <rFont val="Tahoma"/>
            <family val="2"/>
          </rPr>
          <t xml:space="preserve">End date is the last day of the reporting period. For example, last day of the quarter for quarterly submission.
</t>
        </r>
      </text>
    </comment>
  </commentList>
</comments>
</file>

<file path=xl/comments2.xml><?xml version="1.0" encoding="utf-8"?>
<comments xmlns="http://schemas.openxmlformats.org/spreadsheetml/2006/main">
  <authors>
    <author>Messari, Angeliki</author>
  </authors>
  <commentList>
    <comment ref="E11" authorId="0">
      <text>
        <r>
          <rPr>
            <sz val="9"/>
            <color indexed="81"/>
            <rFont val="Tahoma"/>
            <family val="2"/>
          </rPr>
          <t xml:space="preserve">Turns red if r10 &lt;&gt;  r020 + r530 + r750
</t>
        </r>
      </text>
    </comment>
    <comment ref="E12" authorId="0">
      <text>
        <r>
          <rPr>
            <sz val="9"/>
            <color indexed="81"/>
            <rFont val="Tahoma"/>
            <family val="2"/>
          </rPr>
          <t xml:space="preserve">Turns red if r015 &lt;&gt; r020 + r530
</t>
        </r>
      </text>
    </comment>
  </commentList>
</comments>
</file>

<file path=xl/sharedStrings.xml><?xml version="1.0" encoding="utf-8"?>
<sst xmlns="http://schemas.openxmlformats.org/spreadsheetml/2006/main" count="268" uniqueCount="202">
  <si>
    <t>C 01.00 - OWN FUNDS (CA1)</t>
  </si>
  <si>
    <t>Rows</t>
  </si>
  <si>
    <t>ID</t>
  </si>
  <si>
    <t>Item</t>
  </si>
  <si>
    <t>010</t>
  </si>
  <si>
    <t>OWN FUNDS</t>
  </si>
  <si>
    <t>015</t>
  </si>
  <si>
    <t>1.1</t>
  </si>
  <si>
    <t>TIER 1 CAPITAL</t>
  </si>
  <si>
    <t>020</t>
  </si>
  <si>
    <t>COMMON EQUITY TIER 1 CAPITAL</t>
  </si>
  <si>
    <t>260</t>
  </si>
  <si>
    <t>270</t>
  </si>
  <si>
    <t>530</t>
  </si>
  <si>
    <t>ADDITIONAL TIER 1 CAPITAL</t>
  </si>
  <si>
    <t>Capital instruments eligible as AT1 Capital</t>
  </si>
  <si>
    <t>Transitional adjustments due to grandfathered AT1 Capital instruments</t>
  </si>
  <si>
    <t>Instruments issued by subsidiaries that are given recognition in AT1 Capital</t>
  </si>
  <si>
    <t>Transitional adjustments due to additional recognition in AT1 Capital of instruments issued by subsidiaries</t>
  </si>
  <si>
    <t>750</t>
  </si>
  <si>
    <t>TIER 2 CAPITAL</t>
  </si>
  <si>
    <t>Capital instruments and subordinated loans eligible as T2 Capital</t>
  </si>
  <si>
    <t xml:space="preserve">Transitional adjustments due to grandfathered T2 Capital instruments and subordinated loans </t>
  </si>
  <si>
    <t>Instruments issued by subsidiaries that are given recognition in T2 Capital</t>
  </si>
  <si>
    <t>Transitional adjustments due to additional recognition in T2 Capital of instruments issued by subsidiaries</t>
  </si>
  <si>
    <t>C 02.00 - OWN FUNDS REQUIREMENTS (CA2)</t>
  </si>
  <si>
    <t>1</t>
  </si>
  <si>
    <t>1.1.1</t>
  </si>
  <si>
    <t>1.1.2</t>
  </si>
  <si>
    <t>1.2</t>
  </si>
  <si>
    <t>C 04.00 - MEMORANDUM ITEMS (CA4)</t>
  </si>
  <si>
    <t>Capital buffers</t>
  </si>
  <si>
    <t>Combined buffer requirement</t>
  </si>
  <si>
    <t>Capital conservation buffer</t>
  </si>
  <si>
    <t>Conservation buffer due to macro-prudential or systemic risk identified at the level of a Member State</t>
  </si>
  <si>
    <t>Institution specific countercyclical capital buffer</t>
  </si>
  <si>
    <t>Systemic risk buffer</t>
  </si>
  <si>
    <t>Global Systemically Important Institution buffer</t>
  </si>
  <si>
    <t>Other Systemically Important Institution buffer</t>
  </si>
  <si>
    <t>Pillar II requirements</t>
  </si>
  <si>
    <t>Own funds requirements related to Pillar II adjustments</t>
  </si>
  <si>
    <t>Q1</t>
  </si>
  <si>
    <t>Q2</t>
  </si>
  <si>
    <t>Q3</t>
  </si>
  <si>
    <t>Q4</t>
  </si>
  <si>
    <t>Q5</t>
  </si>
  <si>
    <t>Q6</t>
  </si>
  <si>
    <t>Q7</t>
  </si>
  <si>
    <t>Q8</t>
  </si>
  <si>
    <t>Current reporting month</t>
  </si>
  <si>
    <t>Year-end following Q8</t>
  </si>
  <si>
    <t>Name of the firm</t>
  </si>
  <si>
    <t>Reporting period end date</t>
  </si>
  <si>
    <t>PRA template version control</t>
  </si>
  <si>
    <t>Un-consolidated</t>
  </si>
  <si>
    <t>Solo-consolidated</t>
  </si>
  <si>
    <t>Reporting period start date</t>
  </si>
  <si>
    <t>Name of the template</t>
  </si>
  <si>
    <t>GBP (Pounds Sterling)</t>
  </si>
  <si>
    <t>USD (US Dollars)</t>
  </si>
  <si>
    <t>EUR (Euros)</t>
  </si>
  <si>
    <t>CAD (Canadian Dollars)</t>
  </si>
  <si>
    <t>CHF (Swiss Francs)</t>
  </si>
  <si>
    <t>JPY (Japanese Yen)</t>
  </si>
  <si>
    <t>SEK (Swedish Kroner)</t>
  </si>
  <si>
    <t>TOTAL RISK EXPOSURE AMOUNT</t>
  </si>
  <si>
    <t>PRA SUPPLEMENTARY DATA SECTION</t>
  </si>
  <si>
    <t>Systemically important institution buffer</t>
  </si>
  <si>
    <t>Total balance sheet assets</t>
  </si>
  <si>
    <t>Additional information on P&amp;L, balance sheet and leverage data</t>
  </si>
  <si>
    <t xml:space="preserve">  </t>
  </si>
  <si>
    <t>Capital+</t>
  </si>
  <si>
    <t>Bank Confidential - Individual Institutions Data</t>
  </si>
  <si>
    <t>Sub-consolidated</t>
  </si>
  <si>
    <t>UK Consolidation Group</t>
  </si>
  <si>
    <t>(for example, notes explaining change in the latest actuals vs. previous report, any update to the business plan that affects the projections, etc.)</t>
  </si>
  <si>
    <t>Profit (+) or loss (-) for the period</t>
  </si>
  <si>
    <t>Leverage ratio exposure measure (Basel 2014 definition)</t>
  </si>
  <si>
    <t>Capital Resources</t>
  </si>
  <si>
    <t>CET1 capital - transitional</t>
  </si>
  <si>
    <t>CET1 capital - excluding transitional adjustments</t>
  </si>
  <si>
    <t>Memo (solo only): CET1 capital - full impact (ultimate end-point)</t>
  </si>
  <si>
    <t>CET1 capital ratio - transitional</t>
  </si>
  <si>
    <t>CET1 capital ratio - excluding transitional adjustments</t>
  </si>
  <si>
    <t>Memo (solo only): CET1 capital ratio - full impact (ultimate end-point)</t>
  </si>
  <si>
    <t>Tier 1 capital - transitional</t>
  </si>
  <si>
    <t>Tier 1 capital - excluding transitional adjustments</t>
  </si>
  <si>
    <t>Tier 1 capital ratio - transitional</t>
  </si>
  <si>
    <t>Tier 1 capital ratio - excluding transitional adjustments</t>
  </si>
  <si>
    <t>Tier 2 capital - transitional</t>
  </si>
  <si>
    <t>Tier 2 capital - excluding transitional adjustments</t>
  </si>
  <si>
    <t>Total capital - transitional</t>
  </si>
  <si>
    <t>Total capital - excluding transitional adjustments</t>
  </si>
  <si>
    <t>Total capital ratio - transitional</t>
  </si>
  <si>
    <t>Total capital ratio - excluding transitional adjustments</t>
  </si>
  <si>
    <t>Risk Weighted Assets (RWAs)</t>
  </si>
  <si>
    <t>Total risk exposure amount - transitional</t>
  </si>
  <si>
    <t>of which: position, foreign exchange and commodities risks</t>
  </si>
  <si>
    <t>of which: operational risk (OpR)</t>
  </si>
  <si>
    <t>of which: credit valuation adjustment</t>
  </si>
  <si>
    <t>of which: related to large exposures in the trading book</t>
  </si>
  <si>
    <t>of which: other</t>
  </si>
  <si>
    <t>RWAs excluding transitional adjustments</t>
  </si>
  <si>
    <t>Memo (solo only): RWAs full impact (ultimate end-point)</t>
  </si>
  <si>
    <t>Own funds requirement for Basel 1 floor</t>
  </si>
  <si>
    <t>Extent to which Basel 1 floor requirement exceeds Pillar 1 requirement</t>
  </si>
  <si>
    <t>Leverage Ratio</t>
  </si>
  <si>
    <t>Total assets per balance sheet</t>
  </si>
  <si>
    <t>Tier 1 leverage ratio - transitional</t>
  </si>
  <si>
    <t>Tier 1 leverage ratio - excluding transitional adjustments</t>
  </si>
  <si>
    <t>Pillar 2 - ICG and Buffers</t>
  </si>
  <si>
    <t>Individual capital guidance (ICG)</t>
  </si>
  <si>
    <t>of which, CET1 from 1-Jan-15</t>
  </si>
  <si>
    <t>CET1 surplus over CET1 ICG - transitional</t>
  </si>
  <si>
    <t>Total capital surplus over ICG - transitional</t>
  </si>
  <si>
    <t>of which, capital conservation buffer</t>
  </si>
  <si>
    <t>of which, countercyclical buffer</t>
  </si>
  <si>
    <t>of which, systemically important institution buffer</t>
  </si>
  <si>
    <t>CET1 surplus over CET1 ICG and combined buffer - transitional</t>
  </si>
  <si>
    <t>Memo: Additional Tier 1 and Tier 2 Capital</t>
  </si>
  <si>
    <t>Additional Tier 1 Capital - transitional</t>
  </si>
  <si>
    <t>Tier 2 Capital - transitional</t>
  </si>
  <si>
    <t>Value adjustments due to the requirements for prudent valuation (PVA)</t>
  </si>
  <si>
    <t>Goodwill and other intangible assets</t>
  </si>
  <si>
    <t>Deferred tax assets</t>
  </si>
  <si>
    <t>IRB shortfall of credit risk adjustments to expected losses</t>
  </si>
  <si>
    <t>Defined benefit pension fund assets</t>
  </si>
  <si>
    <t>Significant and non-significant investments</t>
  </si>
  <si>
    <t>Own credit risk</t>
  </si>
  <si>
    <t>Memo: Capital Excluding Transitional Adjustments</t>
  </si>
  <si>
    <t>Excess of deduction from T2 items over T2 Capital (deducted from AT1)</t>
  </si>
  <si>
    <t>Excess of deduction from AT1 items over AT1 Capital (deducted from CET1)</t>
  </si>
  <si>
    <t>Additional Tier 1 capital - excluding transitional adjustments</t>
  </si>
  <si>
    <t>RWAs</t>
  </si>
  <si>
    <t>Unique count numbers</t>
  </si>
  <si>
    <t>Capital &amp; reserves</t>
  </si>
  <si>
    <t>Minority interest</t>
  </si>
  <si>
    <t>EL-P deduction</t>
  </si>
  <si>
    <t>Goodwill and intangibles</t>
  </si>
  <si>
    <t>Significant &amp; non-significant investments</t>
  </si>
  <si>
    <t>CET1 capital after deductions</t>
  </si>
  <si>
    <t>Total</t>
  </si>
  <si>
    <t>Rank</t>
  </si>
  <si>
    <t>Reported</t>
  </si>
  <si>
    <t>+Y Spacer</t>
  </si>
  <si>
    <t>+Y Loss</t>
  </si>
  <si>
    <t>+Y Gain</t>
  </si>
  <si>
    <t>Position, foreign exchange and commodities risks</t>
  </si>
  <si>
    <t>+Y &gt;=0     Label</t>
  </si>
  <si>
    <t>Operational risk (OpR)</t>
  </si>
  <si>
    <t>+Y &lt; 0     Label</t>
  </si>
  <si>
    <t>Fixed overheads</t>
  </si>
  <si>
    <t>-Y Spacer</t>
  </si>
  <si>
    <t>Credit valuation adjustment</t>
  </si>
  <si>
    <t>-Y Loss</t>
  </si>
  <si>
    <t>Large exposures in the trading book</t>
  </si>
  <si>
    <t>-Y Gain</t>
  </si>
  <si>
    <t>Other risk exposure amounts</t>
  </si>
  <si>
    <t>-Y &gt;=0     Label</t>
  </si>
  <si>
    <t>-Y &lt; 0     Label</t>
  </si>
  <si>
    <t>Bridge</t>
  </si>
  <si>
    <t>Running Total</t>
  </si>
  <si>
    <t>Check if date is year-end</t>
  </si>
  <si>
    <t>check where year-end is (return index)</t>
  </si>
  <si>
    <t>Deductions</t>
  </si>
  <si>
    <t>CET1 capital ratio</t>
  </si>
  <si>
    <r>
      <t xml:space="preserve">Combined buffer requirement - </t>
    </r>
    <r>
      <rPr>
        <i/>
        <sz val="10"/>
        <color theme="1"/>
        <rFont val="Arial"/>
        <family val="2"/>
      </rPr>
      <t>NB this excludes the CPB / PRA buffer</t>
    </r>
  </si>
  <si>
    <t>Adjustments due to prudential filters</t>
  </si>
  <si>
    <t>Other adjustments</t>
  </si>
  <si>
    <t>CET1 capital before deductions</t>
  </si>
  <si>
    <t>Total RWAs</t>
  </si>
  <si>
    <t>Resources</t>
  </si>
  <si>
    <t>Requirements</t>
  </si>
  <si>
    <t>Change in RWAs</t>
  </si>
  <si>
    <t>Change in CET1 resources</t>
  </si>
  <si>
    <t>Change in capital deductions</t>
  </si>
  <si>
    <t>CET1 ratio</t>
  </si>
  <si>
    <t>Countercyclical buffer</t>
  </si>
  <si>
    <t>Applicable buffer</t>
  </si>
  <si>
    <t>RWA by risk category - pie chart</t>
  </si>
  <si>
    <t>CET1 ratio projections - waterfall chart</t>
  </si>
  <si>
    <t>CET1 composition - current period</t>
  </si>
  <si>
    <t>of which: credit, counterparty credit, dilution risks and free deliveries</t>
  </si>
  <si>
    <t>Credit, counterparty credit and dilution risks and free deliveries</t>
  </si>
  <si>
    <t>Pillar 1 CET1 requirement</t>
  </si>
  <si>
    <t>Pillar 2a CET1 requirement</t>
  </si>
  <si>
    <t>CET1 capital resources vs requirements - stacked bar chart</t>
  </si>
  <si>
    <t>CET1 capital resources</t>
  </si>
  <si>
    <r>
      <t>Memo: Selected Adjustments to CET1</t>
    </r>
    <r>
      <rPr>
        <i/>
        <sz val="12"/>
        <rFont val="Arial"/>
        <family val="2"/>
      </rPr>
      <t xml:space="preserve"> (excluding transitional adjustments)</t>
    </r>
  </si>
  <si>
    <t>Settlement / delivery risks</t>
  </si>
  <si>
    <t>Total Leverage Ratio exposure - using a fully phased-in definition of Tier 1 capital</t>
  </si>
  <si>
    <t>281</t>
  </si>
  <si>
    <t>280</t>
  </si>
  <si>
    <t>[Not used]</t>
  </si>
  <si>
    <t>Notes from the firm, if any</t>
  </si>
  <si>
    <t>PRA 103</t>
  </si>
  <si>
    <r>
      <t xml:space="preserve">Basis of reporting </t>
    </r>
    <r>
      <rPr>
        <i/>
        <sz val="11"/>
        <color theme="1"/>
        <rFont val="Arial"/>
        <family val="2"/>
      </rPr>
      <t>(select from list)</t>
    </r>
  </si>
  <si>
    <r>
      <t>Submission number</t>
    </r>
    <r>
      <rPr>
        <i/>
        <sz val="11"/>
        <color theme="1"/>
        <rFont val="Arial"/>
        <family val="2"/>
      </rPr>
      <t xml:space="preserve"> (increase by 1 if resubmission)</t>
    </r>
  </si>
  <si>
    <r>
      <t xml:space="preserve">Firm reference number </t>
    </r>
    <r>
      <rPr>
        <i/>
        <sz val="11"/>
        <color theme="1"/>
        <rFont val="Arial"/>
        <family val="2"/>
      </rPr>
      <t>(FRN)</t>
    </r>
  </si>
  <si>
    <r>
      <t xml:space="preserve">Group reference number </t>
    </r>
    <r>
      <rPr>
        <i/>
        <sz val="11"/>
        <color theme="1"/>
        <rFont val="Arial"/>
        <family val="2"/>
      </rPr>
      <t>(where applicable)</t>
    </r>
  </si>
  <si>
    <r>
      <t xml:space="preserve">Reporting currency for this report </t>
    </r>
    <r>
      <rPr>
        <i/>
        <sz val="11"/>
        <color theme="1"/>
        <rFont val="Arial"/>
        <family val="2"/>
      </rPr>
      <t xml:space="preserve">(select from list, all figures in </t>
    </r>
    <r>
      <rPr>
        <i/>
        <u/>
        <sz val="11"/>
        <color theme="1"/>
        <rFont val="Arial"/>
        <family val="2"/>
      </rPr>
      <t>thousands</t>
    </r>
    <r>
      <rPr>
        <i/>
        <sz val="11"/>
        <color theme="1"/>
        <rFont val="Arial"/>
        <family val="2"/>
      </rPr>
      <t>)</t>
    </r>
  </si>
  <si>
    <t>For consultation as part of CP17/16, available at: www.bankofengland.co.uk/pra/Pages/publications/cp/2016/cp1716.aspx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</si>
</sst>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43" formatCode="_-* #,##0.00_-;\-* #,##0.00_-;_-* &quot;-&quot;??_-;_-@_-"/>
    <numFmt numFmtId="164" formatCode="[$-F800]dddd\,\ mmmm\ dd\,\ yyyy"/>
    <numFmt numFmtId="165" formatCode="#,##0_ ;[Red]\-#,##0\ "/>
    <numFmt numFmtId="166" formatCode="0.0%"/>
    <numFmt numFmtId="167" formatCode="_-* #,##0_-;\-* #,##0_-;_-* &quot;-&quot;??_-;_-@_-"/>
    <numFmt numFmtId="168" formatCode="mmmm\ dd\,\ yyyy"/>
    <numFmt numFmtId="169" formatCode="_(* #,##0.00_);_(* \(#,##0.00\);_(* &quot;-&quot;??_);_(@_)"/>
    <numFmt numFmtId="170" formatCode="#,##0.0000_);[Red]\(#,##0.0000\)"/>
    <numFmt numFmtId="171" formatCode="_-* #,##0\ _€_-;\-* #,##0\ _€_-;_-* &quot;-&quot;\ _€_-;_-@_-"/>
    <numFmt numFmtId="172" formatCode="_-* #,##0.00\ _€_-;\-* #,##0.00\ _€_-;_-* &quot;-&quot;??\ _€_-;_-@_-"/>
    <numFmt numFmtId="173" formatCode="_-&quot;$&quot;* #,##0_-;\-&quot;$&quot;* #,##0_-;_-&quot;$&quot;* &quot;-&quot;_-;_-@_-"/>
    <numFmt numFmtId="174" formatCode="_-&quot;$&quot;* #,##0.00_-;\-&quot;$&quot;* #,##0.00_-;_-&quot;$&quot;* &quot;-&quot;??_-;_-@_-"/>
    <numFmt numFmtId="175" formatCode="_-* #,##0\ &quot;€&quot;_-;\-* #,##0\ &quot;€&quot;_-;_-* &quot;-&quot;\ &quot;€&quot;_-;_-@_-"/>
    <numFmt numFmtId="176" formatCode="_-* #,##0.00\ &quot;€&quot;_-;\-* #,##0.00\ &quot;€&quot;_-;_-* &quot;-&quot;??\ &quot;€&quot;_-;_-@_-"/>
    <numFmt numFmtId="177" formatCode="_-[$€-2]* #,##0.00_-;\-[$€-2]* #,##0.00_-;_-[$€-2]* &quot;-&quot;??_-"/>
    <numFmt numFmtId="178" formatCode="[$-409]mmm\-yy;@"/>
  </numFmts>
  <fonts count="6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12"/>
      <color rgb="FF0066FF"/>
      <name val="Arial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Barclays Sans"/>
      <family val="2"/>
    </font>
    <font>
      <sz val="12"/>
      <name val="Helv"/>
    </font>
    <font>
      <u/>
      <sz val="10"/>
      <name val="Times New Roman"/>
      <family val="1"/>
    </font>
    <font>
      <sz val="11"/>
      <color indexed="8"/>
      <name val="Calibri"/>
      <family val="2"/>
    </font>
    <font>
      <sz val="10"/>
      <name val="MS Serif"/>
      <family val="1"/>
    </font>
    <font>
      <sz val="8"/>
      <color indexed="18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b/>
      <sz val="9.5"/>
      <color indexed="10"/>
      <name val="Arial"/>
      <family val="2"/>
    </font>
    <font>
      <b/>
      <sz val="8"/>
      <color indexed="16"/>
      <name val="Arial"/>
      <family val="2"/>
    </font>
    <font>
      <sz val="8"/>
      <color indexed="16"/>
      <name val="Arial"/>
      <family val="2"/>
    </font>
    <font>
      <sz val="9"/>
      <color indexed="16"/>
      <name val="Arial"/>
      <family val="2"/>
    </font>
    <font>
      <sz val="9"/>
      <color rgb="FF00610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8"/>
      <color indexed="8"/>
      <name val="Arial"/>
      <family val="2"/>
    </font>
    <font>
      <sz val="9"/>
      <color rgb="FF9C6500"/>
      <name val="Arial"/>
      <family val="2"/>
    </font>
    <font>
      <sz val="9"/>
      <color theme="1"/>
      <name val="Arial"/>
      <family val="2"/>
    </font>
    <font>
      <b/>
      <sz val="10"/>
      <name val="MS Sans Serif"/>
      <family val="2"/>
    </font>
    <font>
      <sz val="8"/>
      <color indexed="17"/>
      <name val="Arial"/>
      <family val="2"/>
    </font>
    <font>
      <b/>
      <sz val="8"/>
      <color indexed="17"/>
      <name val="Arial"/>
      <family val="2"/>
    </font>
    <font>
      <b/>
      <sz val="8"/>
      <color indexed="17"/>
      <name val="Wingdings"/>
      <charset val="2"/>
    </font>
    <font>
      <sz val="10"/>
      <color indexed="17"/>
      <name val="Arial"/>
      <family val="2"/>
    </font>
    <font>
      <sz val="9"/>
      <color indexed="17"/>
      <name val="Arial"/>
      <family val="2"/>
    </font>
    <font>
      <sz val="8"/>
      <name val="Helv"/>
    </font>
    <font>
      <b/>
      <sz val="8"/>
      <color indexed="8"/>
      <name val="Helv"/>
    </font>
    <font>
      <b/>
      <i/>
      <sz val="10"/>
      <color rgb="FF333333"/>
      <name val="Arial"/>
      <family val="2"/>
    </font>
    <font>
      <i/>
      <sz val="12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0" tint="-4.9989318521683403E-2"/>
      <name val="Arial"/>
      <family val="2"/>
    </font>
    <font>
      <i/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0" tint="-0.14999847407452621"/>
      <name val="Arial"/>
      <family val="2"/>
    </font>
    <font>
      <i/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b/>
      <sz val="11"/>
      <color rgb="FF0066FF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i/>
      <sz val="11"/>
      <color theme="0" tint="-0.249977111117893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trike/>
      <sz val="11"/>
      <color indexed="8"/>
      <name val="Arial"/>
      <family val="2"/>
    </font>
    <font>
      <b/>
      <sz val="11"/>
      <color rgb="FFFF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rgb="FFFFFF6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2"/>
        <bgColor indexed="64"/>
      </patternFill>
    </fill>
    <fill>
      <patternFill patternType="mediumGray">
        <fgColor indexed="2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9D9D9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46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" fillId="0" borderId="0">
      <alignment vertical="center"/>
    </xf>
    <xf numFmtId="0" fontId="13" fillId="8" borderId="0" applyNumberFormat="0" applyFill="0" applyBorder="0" applyAlignment="0" applyProtection="0">
      <alignment vertical="top"/>
    </xf>
    <xf numFmtId="0" fontId="14" fillId="0" borderId="0" applyFill="0" applyBorder="0" applyAlignment="0"/>
    <xf numFmtId="168" fontId="15" fillId="0" borderId="34" applyFill="0" applyBorder="0" applyAlignment="0" applyProtection="0">
      <alignment horizontal="centerContinuous"/>
    </xf>
    <xf numFmtId="16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7" fillId="0" borderId="0" applyNumberFormat="0" applyAlignment="0">
      <alignment horizontal="left"/>
    </xf>
    <xf numFmtId="3" fontId="18" fillId="0" borderId="0" applyNumberFormat="0" applyBorder="0">
      <protection locked="0"/>
    </xf>
    <xf numFmtId="0" fontId="19" fillId="0" borderId="0"/>
    <xf numFmtId="0" fontId="20" fillId="0" borderId="0" applyNumberFormat="0">
      <alignment vertical="top" wrapText="1"/>
      <protection locked="0"/>
    </xf>
    <xf numFmtId="0" fontId="21" fillId="0" borderId="0" applyNumberFormat="0" applyAlignment="0">
      <alignment horizontal="left"/>
    </xf>
    <xf numFmtId="9" fontId="22" fillId="0" borderId="7" applyNumberFormat="0" applyBorder="0" applyAlignment="0">
      <protection locked="0"/>
    </xf>
    <xf numFmtId="9" fontId="22" fillId="0" borderId="7" applyNumberFormat="0" applyBorder="0" applyAlignment="0">
      <protection locked="0"/>
    </xf>
    <xf numFmtId="38" fontId="3" fillId="9" borderId="23">
      <alignment horizontal="right" vertical="center"/>
    </xf>
    <xf numFmtId="38" fontId="3" fillId="10" borderId="23">
      <alignment horizontal="right" vertical="center"/>
    </xf>
    <xf numFmtId="170" fontId="23" fillId="0" borderId="0" applyNumberFormat="0" applyBorder="0"/>
    <xf numFmtId="3" fontId="24" fillId="0" borderId="40" applyNumberFormat="0" applyBorder="0"/>
    <xf numFmtId="170" fontId="23" fillId="0" borderId="0" applyNumberFormat="0" applyBorder="0"/>
    <xf numFmtId="0" fontId="25" fillId="0" borderId="0" applyNumberFormat="0"/>
    <xf numFmtId="0" fontId="26" fillId="6" borderId="0" applyNumberFormat="0" applyBorder="0" applyAlignment="0" applyProtection="0"/>
    <xf numFmtId="38" fontId="27" fillId="11" borderId="0" applyNumberFormat="0" applyBorder="0" applyAlignment="0" applyProtection="0"/>
    <xf numFmtId="0" fontId="1" fillId="11" borderId="7" applyNumberFormat="0" applyFont="0" applyBorder="0" applyProtection="0">
      <alignment horizontal="center" vertical="center"/>
    </xf>
    <xf numFmtId="0" fontId="28" fillId="0" borderId="2" applyNumberFormat="0" applyAlignment="0" applyProtection="0">
      <alignment horizontal="left" vertical="center"/>
    </xf>
    <xf numFmtId="0" fontId="28" fillId="0" borderId="9">
      <alignment horizontal="left" vertical="center"/>
    </xf>
    <xf numFmtId="0" fontId="28" fillId="0" borderId="9">
      <alignment horizontal="left" vertical="center"/>
    </xf>
    <xf numFmtId="0" fontId="29" fillId="12" borderId="7">
      <alignment horizontal="center"/>
    </xf>
    <xf numFmtId="0" fontId="28" fillId="0" borderId="0" applyNumberFormat="0" applyFill="0" applyBorder="0" applyAlignment="0" applyProtection="0"/>
    <xf numFmtId="0" fontId="11" fillId="0" borderId="50" applyNumberFormat="0" applyFill="0" applyAlignment="0" applyProtection="0"/>
    <xf numFmtId="0" fontId="12" fillId="0" borderId="51" applyNumberFormat="0" applyFill="0" applyAlignment="0" applyProtection="0"/>
    <xf numFmtId="0" fontId="29" fillId="12" borderId="7">
      <alignment horizontal="center"/>
    </xf>
    <xf numFmtId="0" fontId="4" fillId="8" borderId="10" applyFont="0" applyBorder="0">
      <alignment horizont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38" fontId="3" fillId="13" borderId="23">
      <alignment horizontal="right" vertical="center"/>
    </xf>
    <xf numFmtId="38" fontId="3" fillId="5" borderId="23">
      <alignment horizontal="right" vertical="center"/>
    </xf>
    <xf numFmtId="38" fontId="3" fillId="4" borderId="23">
      <alignment horizontal="right" vertical="center"/>
    </xf>
    <xf numFmtId="10" fontId="27" fillId="14" borderId="7" applyNumberFormat="0" applyBorder="0" applyAlignment="0" applyProtection="0"/>
    <xf numFmtId="10" fontId="27" fillId="14" borderId="7" applyNumberFormat="0" applyBorder="0" applyAlignment="0" applyProtection="0"/>
    <xf numFmtId="3" fontId="1" fillId="15" borderId="7" applyFont="0">
      <alignment horizontal="right" vertical="center"/>
      <protection locked="0"/>
    </xf>
    <xf numFmtId="38" fontId="33" fillId="12" borderId="39" applyNumberFormat="0" applyBorder="0" applyAlignment="0">
      <alignment horizontal="right"/>
    </xf>
    <xf numFmtId="0" fontId="27" fillId="11" borderId="60">
      <alignment horizontal="center"/>
    </xf>
    <xf numFmtId="0" fontId="27" fillId="11" borderId="60">
      <alignment horizontal="center"/>
    </xf>
    <xf numFmtId="39" fontId="33" fillId="0" borderId="0" applyNumberFormat="0" applyFill="0">
      <alignment vertical="top"/>
    </xf>
    <xf numFmtId="41" fontId="1" fillId="0" borderId="0" applyNumberFormat="0" applyFill="0" applyBorder="0" applyAlignment="0" applyProtection="0"/>
    <xf numFmtId="43" fontId="1" fillId="0" borderId="0" applyNumberForma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NumberFormat="0" applyFill="0" applyBorder="0" applyAlignment="0" applyProtection="0"/>
    <xf numFmtId="174" fontId="1" fillId="0" borderId="0" applyNumberForma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34" fillId="7" borderId="0" applyNumberFormat="0" applyBorder="0" applyAlignment="0" applyProtection="0"/>
    <xf numFmtId="0" fontId="25" fillId="0" borderId="0"/>
    <xf numFmtId="0" fontId="1" fillId="0" borderId="0"/>
    <xf numFmtId="177" fontId="10" fillId="0" borderId="0"/>
    <xf numFmtId="177" fontId="10" fillId="0" borderId="0"/>
    <xf numFmtId="0" fontId="1" fillId="0" borderId="0"/>
    <xf numFmtId="0" fontId="1" fillId="0" borderId="0">
      <alignment vertical="center"/>
    </xf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3" fillId="0" borderId="0"/>
    <xf numFmtId="0" fontId="1" fillId="0" borderId="0">
      <alignment horizontal="left" wrapText="1"/>
    </xf>
    <xf numFmtId="0" fontId="10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35" fillId="0" borderId="0"/>
    <xf numFmtId="0" fontId="35" fillId="0" borderId="0"/>
    <xf numFmtId="38" fontId="3" fillId="16" borderId="23">
      <alignment horizontal="right" vertical="center"/>
    </xf>
    <xf numFmtId="38" fontId="3" fillId="17" borderId="23">
      <alignment horizontal="right" vertical="center"/>
    </xf>
    <xf numFmtId="38" fontId="3" fillId="18" borderId="23">
      <alignment horizontal="right" vertical="center"/>
    </xf>
    <xf numFmtId="3" fontId="1" fillId="19" borderId="7" applyFont="0">
      <alignment horizontal="right" vertical="center"/>
      <protection locked="0"/>
    </xf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>
      <alignment horizontal="left"/>
    </xf>
    <xf numFmtId="15" fontId="29" fillId="0" borderId="0" applyFont="0" applyFill="0" applyBorder="0" applyAlignment="0" applyProtection="0"/>
    <xf numFmtId="4" fontId="29" fillId="0" borderId="0" applyFont="0" applyFill="0" applyBorder="0" applyAlignment="0" applyProtection="0"/>
    <xf numFmtId="0" fontId="36" fillId="0" borderId="21">
      <alignment horizontal="center"/>
    </xf>
    <xf numFmtId="3" fontId="29" fillId="0" borderId="0" applyFont="0" applyFill="0" applyBorder="0" applyAlignment="0" applyProtection="0"/>
    <xf numFmtId="0" fontId="29" fillId="20" borderId="0" applyNumberFormat="0" applyFont="0" applyBorder="0" applyAlignment="0" applyProtection="0"/>
    <xf numFmtId="3" fontId="37" fillId="0" borderId="0" applyNumberFormat="0" applyBorder="0">
      <protection locked="0"/>
    </xf>
    <xf numFmtId="40" fontId="38" fillId="0" borderId="0" applyNumberFormat="0" applyBorder="0">
      <protection locked="0"/>
    </xf>
    <xf numFmtId="0" fontId="39" fillId="0" borderId="0" applyNumberFormat="0" applyBorder="0">
      <protection locked="0"/>
    </xf>
    <xf numFmtId="0" fontId="37" fillId="0" borderId="0" applyNumberFormat="0"/>
    <xf numFmtId="14" fontId="40" fillId="0" borderId="61" applyNumberFormat="0">
      <alignment vertical="top"/>
    </xf>
    <xf numFmtId="0" fontId="41" fillId="0" borderId="0" applyNumberFormat="0" applyBorder="0">
      <alignment vertical="top" wrapText="1"/>
    </xf>
    <xf numFmtId="14" fontId="42" fillId="0" borderId="0" applyNumberFormat="0" applyFill="0" applyBorder="0" applyAlignment="0" applyProtection="0">
      <alignment horizontal="left"/>
    </xf>
    <xf numFmtId="3" fontId="1" fillId="8" borderId="7" applyFont="0">
      <alignment horizontal="right" vertical="center"/>
    </xf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2" fillId="0" borderId="0" applyNumberFormat="0" applyBorder="0" applyAlignment="0"/>
    <xf numFmtId="40" fontId="43" fillId="0" borderId="0" applyBorder="0">
      <alignment horizontal="right"/>
    </xf>
  </cellStyleXfs>
  <cellXfs count="347">
    <xf numFmtId="0" fontId="0" fillId="0" borderId="0" xfId="0"/>
    <xf numFmtId="0" fontId="3" fillId="0" borderId="0" xfId="0" applyFont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9" fillId="0" borderId="0" xfId="0" applyFont="1" applyFill="1" applyBorder="1" applyAlignment="1" applyProtection="1">
      <alignment horizontal="left" vertical="center"/>
      <protection hidden="1"/>
    </xf>
    <xf numFmtId="15" fontId="1" fillId="2" borderId="53" xfId="0" applyNumberFormat="1" applyFont="1" applyFill="1" applyBorder="1" applyAlignment="1">
      <alignment horizontal="right" vertical="center" wrapText="1"/>
    </xf>
    <xf numFmtId="15" fontId="1" fillId="2" borderId="16" xfId="0" applyNumberFormat="1" applyFont="1" applyFill="1" applyBorder="1" applyAlignment="1">
      <alignment horizontal="right" vertical="center" wrapText="1"/>
    </xf>
    <xf numFmtId="15" fontId="1" fillId="2" borderId="17" xfId="0" applyNumberFormat="1" applyFont="1" applyFill="1" applyBorder="1" applyAlignment="1">
      <alignment horizontal="right" vertical="center" wrapText="1"/>
    </xf>
    <xf numFmtId="0" fontId="3" fillId="0" borderId="54" xfId="0" applyFont="1" applyBorder="1" applyAlignment="1">
      <alignment vertical="center"/>
    </xf>
    <xf numFmtId="0" fontId="3" fillId="0" borderId="54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54" xfId="0" applyFont="1" applyBorder="1" applyAlignment="1">
      <alignment vertical="center"/>
    </xf>
    <xf numFmtId="0" fontId="6" fillId="0" borderId="55" xfId="0" applyFont="1" applyBorder="1" applyAlignment="1">
      <alignment vertical="center"/>
    </xf>
    <xf numFmtId="0" fontId="3" fillId="0" borderId="57" xfId="0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54" xfId="0" applyFont="1" applyBorder="1" applyAlignment="1">
      <alignment horizontal="left" vertical="center" indent="2"/>
    </xf>
    <xf numFmtId="0" fontId="1" fillId="0" borderId="55" xfId="0" applyFont="1" applyBorder="1" applyAlignment="1">
      <alignment horizontal="left" vertical="center" indent="2"/>
    </xf>
    <xf numFmtId="0" fontId="1" fillId="0" borderId="54" xfId="0" applyFont="1" applyBorder="1" applyAlignment="1">
      <alignment vertical="center"/>
    </xf>
    <xf numFmtId="0" fontId="1" fillId="0" borderId="59" xfId="0" applyFont="1" applyBorder="1" applyAlignment="1">
      <alignment vertical="center"/>
    </xf>
    <xf numFmtId="0" fontId="3" fillId="0" borderId="54" xfId="0" applyFont="1" applyBorder="1" applyAlignment="1">
      <alignment horizontal="left" vertical="center" indent="1"/>
    </xf>
    <xf numFmtId="0" fontId="3" fillId="0" borderId="54" xfId="0" applyFont="1" applyFill="1" applyBorder="1" applyAlignment="1">
      <alignment horizontal="left" vertical="center" indent="1"/>
    </xf>
    <xf numFmtId="0" fontId="3" fillId="0" borderId="59" xfId="0" applyFont="1" applyBorder="1" applyAlignment="1">
      <alignment horizontal="left" vertical="center"/>
    </xf>
    <xf numFmtId="0" fontId="3" fillId="0" borderId="54" xfId="0" applyFont="1" applyFill="1" applyBorder="1" applyAlignment="1">
      <alignment horizontal="left" vertical="center"/>
    </xf>
    <xf numFmtId="0" fontId="3" fillId="0" borderId="54" xfId="0" applyFont="1" applyFill="1" applyBorder="1" applyAlignment="1">
      <alignment horizontal="left" vertical="center" indent="2"/>
    </xf>
    <xf numFmtId="0" fontId="1" fillId="0" borderId="54" xfId="0" applyFont="1" applyBorder="1" applyAlignment="1">
      <alignment horizontal="left" vertical="center" indent="1"/>
    </xf>
    <xf numFmtId="0" fontId="1" fillId="0" borderId="59" xfId="0" applyFont="1" applyBorder="1" applyAlignment="1">
      <alignment horizontal="left" vertical="center" indent="1"/>
    </xf>
    <xf numFmtId="0" fontId="5" fillId="0" borderId="54" xfId="0" applyFont="1" applyBorder="1" applyAlignment="1">
      <alignment horizontal="left" vertical="center"/>
    </xf>
    <xf numFmtId="0" fontId="1" fillId="0" borderId="54" xfId="0" applyFont="1" applyBorder="1" applyAlignment="1">
      <alignment horizontal="left" vertical="center"/>
    </xf>
    <xf numFmtId="0" fontId="1" fillId="0" borderId="59" xfId="0" applyFont="1" applyBorder="1" applyAlignment="1">
      <alignment horizontal="left" vertical="center"/>
    </xf>
    <xf numFmtId="0" fontId="4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3" fillId="0" borderId="0" xfId="0" applyFont="1" applyBorder="1" applyAlignment="1" applyProtection="1">
      <alignment horizontal="right" vertical="center"/>
      <protection hidden="1"/>
    </xf>
    <xf numFmtId="0" fontId="3" fillId="0" borderId="19" xfId="0" applyFont="1" applyBorder="1" applyAlignment="1" applyProtection="1">
      <alignment horizontal="right" vertical="center"/>
      <protection hidden="1"/>
    </xf>
    <xf numFmtId="15" fontId="3" fillId="2" borderId="53" xfId="0" applyNumberFormat="1" applyFont="1" applyFill="1" applyBorder="1" applyAlignment="1" applyProtection="1">
      <alignment horizontal="right" vertical="center"/>
      <protection hidden="1"/>
    </xf>
    <xf numFmtId="15" fontId="3" fillId="2" borderId="16" xfId="0" applyNumberFormat="1" applyFont="1" applyFill="1" applyBorder="1" applyAlignment="1" applyProtection="1">
      <alignment horizontal="right" vertical="center"/>
      <protection hidden="1"/>
    </xf>
    <xf numFmtId="15" fontId="3" fillId="2" borderId="17" xfId="0" applyNumberFormat="1" applyFont="1" applyFill="1" applyBorder="1" applyAlignment="1" applyProtection="1">
      <alignment horizontal="right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3" fillId="0" borderId="54" xfId="0" applyFont="1" applyFill="1" applyBorder="1" applyAlignment="1">
      <alignment horizontal="left" vertical="center" wrapText="1" indent="2"/>
    </xf>
    <xf numFmtId="0" fontId="3" fillId="0" borderId="55" xfId="0" applyFont="1" applyFill="1" applyBorder="1" applyAlignment="1">
      <alignment horizontal="left" vertical="center" wrapText="1" indent="2"/>
    </xf>
    <xf numFmtId="0" fontId="3" fillId="0" borderId="59" xfId="0" applyFont="1" applyFill="1" applyBorder="1" applyAlignment="1">
      <alignment horizontal="left" vertical="center" wrapText="1" indent="2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0" xfId="0" applyFont="1"/>
    <xf numFmtId="0" fontId="3" fillId="0" borderId="18" xfId="0" applyFont="1" applyBorder="1"/>
    <xf numFmtId="0" fontId="3" fillId="0" borderId="0" xfId="0" applyFont="1" applyBorder="1"/>
    <xf numFmtId="0" fontId="3" fillId="0" borderId="19" xfId="0" applyFont="1" applyBorder="1"/>
    <xf numFmtId="38" fontId="3" fillId="0" borderId="0" xfId="0" applyNumberFormat="1" applyFont="1" applyBorder="1"/>
    <xf numFmtId="37" fontId="3" fillId="0" borderId="0" xfId="0" applyNumberFormat="1" applyFont="1" applyBorder="1"/>
    <xf numFmtId="167" fontId="7" fillId="0" borderId="0" xfId="1" applyNumberFormat="1" applyFont="1" applyBorder="1" applyAlignment="1">
      <alignment horizontal="left" vertical="center" wrapText="1"/>
    </xf>
    <xf numFmtId="167" fontId="3" fillId="0" borderId="0" xfId="1" applyNumberFormat="1" applyFont="1" applyBorder="1" applyAlignment="1">
      <alignment horizontal="left" vertical="center" wrapText="1"/>
    </xf>
    <xf numFmtId="167" fontId="3" fillId="0" borderId="0" xfId="1" quotePrefix="1" applyNumberFormat="1" applyFont="1" applyBorder="1" applyAlignment="1">
      <alignment horizontal="left" vertical="center" wrapText="1"/>
    </xf>
    <xf numFmtId="0" fontId="3" fillId="0" borderId="0" xfId="0" applyFont="1" applyBorder="1" applyAlignment="1"/>
    <xf numFmtId="0" fontId="3" fillId="0" borderId="18" xfId="0" applyFont="1" applyBorder="1" applyAlignment="1"/>
    <xf numFmtId="0" fontId="3" fillId="21" borderId="7" xfId="0" applyFont="1" applyFill="1" applyBorder="1" applyAlignment="1">
      <alignment horizontal="left" vertical="center"/>
    </xf>
    <xf numFmtId="167" fontId="3" fillId="0" borderId="36" xfId="1" applyNumberFormat="1" applyFont="1" applyBorder="1" applyAlignment="1">
      <alignment horizontal="center" vertical="center"/>
    </xf>
    <xf numFmtId="167" fontId="3" fillId="0" borderId="37" xfId="1" applyNumberFormat="1" applyFont="1" applyBorder="1" applyAlignment="1">
      <alignment horizontal="center" vertical="center"/>
    </xf>
    <xf numFmtId="0" fontId="3" fillId="0" borderId="19" xfId="0" applyFont="1" applyBorder="1" applyAlignment="1"/>
    <xf numFmtId="0" fontId="3" fillId="0" borderId="0" xfId="0" applyFont="1" applyAlignment="1"/>
    <xf numFmtId="0" fontId="3" fillId="0" borderId="62" xfId="0" quotePrefix="1" applyFont="1" applyBorder="1" applyAlignment="1">
      <alignment horizontal="left" vertical="center"/>
    </xf>
    <xf numFmtId="167" fontId="3" fillId="0" borderId="0" xfId="1" applyNumberFormat="1" applyFont="1" applyBorder="1" applyAlignment="1">
      <alignment vertical="center"/>
    </xf>
    <xf numFmtId="0" fontId="3" fillId="22" borderId="63" xfId="0" quotePrefix="1" applyFont="1" applyFill="1" applyBorder="1" applyAlignment="1">
      <alignment horizontal="left" vertical="center"/>
    </xf>
    <xf numFmtId="167" fontId="3" fillId="0" borderId="39" xfId="1" applyNumberFormat="1" applyFont="1" applyBorder="1" applyAlignment="1">
      <alignment horizontal="center" vertical="center"/>
    </xf>
    <xf numFmtId="167" fontId="3" fillId="0" borderId="0" xfId="1" applyNumberFormat="1" applyFont="1" applyBorder="1" applyAlignment="1">
      <alignment horizontal="center" vertical="center"/>
    </xf>
    <xf numFmtId="0" fontId="3" fillId="23" borderId="63" xfId="0" quotePrefix="1" applyFont="1" applyFill="1" applyBorder="1" applyAlignment="1">
      <alignment horizontal="left" vertical="center"/>
    </xf>
    <xf numFmtId="0" fontId="3" fillId="24" borderId="63" xfId="0" quotePrefix="1" applyFont="1" applyFill="1" applyBorder="1" applyAlignment="1">
      <alignment horizontal="left" vertical="center"/>
    </xf>
    <xf numFmtId="0" fontId="3" fillId="24" borderId="64" xfId="0" quotePrefix="1" applyFont="1" applyFill="1" applyBorder="1" applyAlignment="1">
      <alignment horizontal="left" vertical="center"/>
    </xf>
    <xf numFmtId="167" fontId="3" fillId="0" borderId="41" xfId="1" applyNumberFormat="1" applyFont="1" applyBorder="1" applyAlignment="1">
      <alignment horizontal="center" vertical="center"/>
    </xf>
    <xf numFmtId="167" fontId="3" fillId="0" borderId="34" xfId="1" applyNumberFormat="1" applyFont="1" applyBorder="1" applyAlignment="1">
      <alignment horizontal="center" vertical="center"/>
    </xf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25" borderId="62" xfId="0" applyFont="1" applyFill="1" applyBorder="1" applyAlignment="1">
      <alignment horizontal="left" vertical="center"/>
    </xf>
    <xf numFmtId="14" fontId="3" fillId="0" borderId="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25" borderId="63" xfId="0" applyFont="1" applyFill="1" applyBorder="1" applyAlignment="1">
      <alignment horizontal="left" vertical="center"/>
    </xf>
    <xf numFmtId="0" fontId="3" fillId="25" borderId="65" xfId="0" applyFont="1" applyFill="1" applyBorder="1" applyAlignment="1">
      <alignment horizontal="left" vertical="center"/>
    </xf>
    <xf numFmtId="167" fontId="3" fillId="0" borderId="66" xfId="1" applyNumberFormat="1" applyFont="1" applyBorder="1" applyAlignment="1">
      <alignment horizontal="center" vertical="center"/>
    </xf>
    <xf numFmtId="167" fontId="3" fillId="0" borderId="67" xfId="1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167" fontId="3" fillId="0" borderId="0" xfId="1" applyNumberFormat="1" applyFont="1" applyBorder="1" applyAlignment="1">
      <alignment horizontal="center"/>
    </xf>
    <xf numFmtId="16" fontId="3" fillId="0" borderId="0" xfId="0" applyNumberFormat="1" applyFont="1" applyBorder="1"/>
    <xf numFmtId="49" fontId="3" fillId="0" borderId="0" xfId="0" applyNumberFormat="1" applyFont="1" applyBorder="1"/>
    <xf numFmtId="49" fontId="3" fillId="0" borderId="19" xfId="0" applyNumberFormat="1" applyFont="1" applyBorder="1"/>
    <xf numFmtId="178" fontId="7" fillId="0" borderId="0" xfId="0" applyNumberFormat="1" applyFont="1" applyFill="1" applyBorder="1" applyAlignment="1">
      <alignment horizontal="center" vertical="center" wrapText="1"/>
    </xf>
    <xf numFmtId="38" fontId="3" fillId="0" borderId="0" xfId="0" quotePrefix="1" applyNumberFormat="1" applyFont="1" applyBorder="1"/>
    <xf numFmtId="10" fontId="3" fillId="0" borderId="0" xfId="2" applyNumberFormat="1" applyFont="1" applyBorder="1"/>
    <xf numFmtId="166" fontId="3" fillId="0" borderId="0" xfId="2" applyNumberFormat="1" applyFont="1" applyFill="1" applyBorder="1"/>
    <xf numFmtId="167" fontId="7" fillId="0" borderId="34" xfId="1" applyNumberFormat="1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/>
    </xf>
    <xf numFmtId="167" fontId="7" fillId="0" borderId="19" xfId="1" applyNumberFormat="1" applyFont="1" applyBorder="1" applyAlignment="1">
      <alignment horizontal="left" vertical="center" wrapText="1"/>
    </xf>
    <xf numFmtId="167" fontId="7" fillId="0" borderId="0" xfId="1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8" fontId="3" fillId="0" borderId="21" xfId="0" applyNumberFormat="1" applyFont="1" applyBorder="1"/>
    <xf numFmtId="167" fontId="3" fillId="27" borderId="0" xfId="1" applyNumberFormat="1" applyFont="1" applyFill="1" applyBorder="1"/>
    <xf numFmtId="0" fontId="3" fillId="2" borderId="0" xfId="0" applyFont="1" applyFill="1" applyBorder="1"/>
    <xf numFmtId="0" fontId="44" fillId="2" borderId="0" xfId="96" applyFont="1" applyFill="1" applyBorder="1" applyAlignment="1">
      <alignment vertical="center"/>
    </xf>
    <xf numFmtId="15" fontId="3" fillId="2" borderId="0" xfId="0" applyNumberFormat="1" applyFont="1" applyFill="1" applyBorder="1"/>
    <xf numFmtId="0" fontId="3" fillId="2" borderId="0" xfId="0" applyFont="1" applyFill="1" applyBorder="1" applyAlignment="1">
      <alignment horizontal="center" vertical="center"/>
    </xf>
    <xf numFmtId="16" fontId="3" fillId="2" borderId="0" xfId="0" applyNumberFormat="1" applyFont="1" applyFill="1" applyBorder="1"/>
    <xf numFmtId="0" fontId="4" fillId="26" borderId="0" xfId="96" applyFont="1" applyFill="1" applyBorder="1" applyAlignment="1">
      <alignment vertical="center"/>
    </xf>
    <xf numFmtId="0" fontId="3" fillId="26" borderId="0" xfId="0" applyFont="1" applyFill="1" applyBorder="1"/>
    <xf numFmtId="167" fontId="3" fillId="0" borderId="0" xfId="1" applyNumberFormat="1" applyFont="1" applyBorder="1"/>
    <xf numFmtId="166" fontId="3" fillId="0" borderId="19" xfId="2" applyNumberFormat="1" applyFont="1" applyFill="1" applyBorder="1"/>
    <xf numFmtId="166" fontId="3" fillId="0" borderId="36" xfId="2" applyNumberFormat="1" applyFont="1" applyBorder="1" applyAlignment="1">
      <alignment horizontal="center" vertical="center"/>
    </xf>
    <xf numFmtId="166" fontId="3" fillId="0" borderId="37" xfId="2" applyNumberFormat="1" applyFont="1" applyBorder="1" applyAlignment="1">
      <alignment horizontal="center" vertical="center"/>
    </xf>
    <xf numFmtId="166" fontId="3" fillId="0" borderId="58" xfId="2" applyNumberFormat="1" applyFont="1" applyBorder="1" applyAlignment="1">
      <alignment horizontal="center" vertical="center"/>
    </xf>
    <xf numFmtId="166" fontId="3" fillId="0" borderId="39" xfId="2" applyNumberFormat="1" applyFont="1" applyBorder="1" applyAlignment="1">
      <alignment horizontal="center" vertical="center"/>
    </xf>
    <xf numFmtId="166" fontId="3" fillId="0" borderId="0" xfId="2" applyNumberFormat="1" applyFont="1" applyBorder="1" applyAlignment="1">
      <alignment horizontal="center" vertical="center"/>
    </xf>
    <xf numFmtId="166" fontId="3" fillId="0" borderId="19" xfId="2" applyNumberFormat="1" applyFont="1" applyBorder="1" applyAlignment="1">
      <alignment horizontal="center" vertical="center"/>
    </xf>
    <xf numFmtId="166" fontId="3" fillId="0" borderId="41" xfId="2" applyNumberFormat="1" applyFont="1" applyBorder="1" applyAlignment="1">
      <alignment horizontal="center" vertical="center"/>
    </xf>
    <xf numFmtId="166" fontId="3" fillId="0" borderId="34" xfId="2" applyNumberFormat="1" applyFont="1" applyBorder="1" applyAlignment="1">
      <alignment horizontal="center" vertical="center"/>
    </xf>
    <xf numFmtId="166" fontId="3" fillId="0" borderId="56" xfId="2" applyNumberFormat="1" applyFont="1" applyBorder="1" applyAlignment="1">
      <alignment horizontal="center" vertical="center"/>
    </xf>
    <xf numFmtId="166" fontId="3" fillId="0" borderId="66" xfId="2" applyNumberFormat="1" applyFont="1" applyBorder="1" applyAlignment="1">
      <alignment horizontal="center" vertical="center"/>
    </xf>
    <xf numFmtId="166" fontId="3" fillId="0" borderId="67" xfId="2" applyNumberFormat="1" applyFont="1" applyBorder="1" applyAlignment="1">
      <alignment horizontal="center" vertical="center"/>
    </xf>
    <xf numFmtId="166" fontId="3" fillId="0" borderId="68" xfId="2" applyNumberFormat="1" applyFont="1" applyBorder="1" applyAlignment="1">
      <alignment horizontal="center" vertical="center"/>
    </xf>
    <xf numFmtId="166" fontId="3" fillId="0" borderId="0" xfId="2" applyNumberFormat="1" applyFont="1" applyBorder="1" applyAlignment="1">
      <alignment horizontal="center"/>
    </xf>
    <xf numFmtId="166" fontId="3" fillId="0" borderId="19" xfId="2" applyNumberFormat="1" applyFont="1" applyBorder="1" applyAlignment="1">
      <alignment horizontal="center"/>
    </xf>
    <xf numFmtId="166" fontId="3" fillId="0" borderId="0" xfId="0" applyNumberFormat="1" applyFont="1" applyBorder="1"/>
    <xf numFmtId="166" fontId="3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wrapText="1"/>
    </xf>
    <xf numFmtId="164" fontId="4" fillId="0" borderId="0" xfId="0" applyNumberFormat="1" applyFont="1" applyFill="1" applyBorder="1" applyAlignment="1" applyProtection="1">
      <alignment horizontal="center" vertical="center"/>
      <protection hidden="1"/>
    </xf>
    <xf numFmtId="167" fontId="3" fillId="9" borderId="0" xfId="1" applyNumberFormat="1" applyFont="1" applyFill="1" applyBorder="1"/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Border="1"/>
    <xf numFmtId="0" fontId="9" fillId="0" borderId="16" xfId="0" applyFont="1" applyFill="1" applyBorder="1" applyAlignment="1" applyProtection="1">
      <alignment horizontal="left" vertical="center"/>
      <protection hidden="1"/>
    </xf>
    <xf numFmtId="0" fontId="0" fillId="0" borderId="16" xfId="0" applyBorder="1"/>
    <xf numFmtId="0" fontId="4" fillId="0" borderId="16" xfId="0" applyNumberFormat="1" applyFont="1" applyFill="1" applyBorder="1" applyAlignment="1" applyProtection="1">
      <alignment vertical="center"/>
      <protection hidden="1"/>
    </xf>
    <xf numFmtId="0" fontId="0" fillId="0" borderId="16" xfId="0" applyBorder="1" applyAlignment="1">
      <alignment vertical="center"/>
    </xf>
    <xf numFmtId="164" fontId="4" fillId="0" borderId="16" xfId="0" applyNumberFormat="1" applyFont="1" applyFill="1" applyBorder="1" applyAlignment="1" applyProtection="1">
      <alignment horizontal="center" vertical="center"/>
      <protection hidden="1"/>
    </xf>
    <xf numFmtId="0" fontId="7" fillId="0" borderId="16" xfId="0" applyFont="1" applyBorder="1" applyAlignment="1">
      <alignment horizontal="right" vertical="center"/>
    </xf>
    <xf numFmtId="0" fontId="3" fillId="24" borderId="0" xfId="0" applyFont="1" applyFill="1" applyBorder="1"/>
    <xf numFmtId="0" fontId="28" fillId="2" borderId="52" xfId="0" applyFont="1" applyFill="1" applyBorder="1" applyAlignment="1">
      <alignment vertical="center"/>
    </xf>
    <xf numFmtId="165" fontId="3" fillId="0" borderId="39" xfId="1" applyNumberFormat="1" applyFont="1" applyBorder="1" applyAlignment="1" applyProtection="1">
      <alignment horizontal="right" vertical="center"/>
    </xf>
    <xf numFmtId="165" fontId="3" fillId="0" borderId="0" xfId="1" applyNumberFormat="1" applyFont="1" applyBorder="1" applyAlignment="1" applyProtection="1">
      <alignment horizontal="right" vertical="center"/>
    </xf>
    <xf numFmtId="165" fontId="3" fillId="0" borderId="19" xfId="1" applyNumberFormat="1" applyFont="1" applyBorder="1" applyAlignment="1" applyProtection="1">
      <alignment horizontal="right" vertical="center"/>
    </xf>
    <xf numFmtId="165" fontId="6" fillId="0" borderId="39" xfId="1" applyNumberFormat="1" applyFont="1" applyBorder="1" applyAlignment="1" applyProtection="1">
      <alignment horizontal="right" vertical="center"/>
    </xf>
    <xf numFmtId="165" fontId="6" fillId="0" borderId="0" xfId="1" applyNumberFormat="1" applyFont="1" applyBorder="1" applyAlignment="1" applyProtection="1">
      <alignment horizontal="right" vertical="center"/>
    </xf>
    <xf numFmtId="165" fontId="6" fillId="0" borderId="19" xfId="1" applyNumberFormat="1" applyFont="1" applyBorder="1" applyAlignment="1" applyProtection="1">
      <alignment horizontal="right" vertical="center"/>
    </xf>
    <xf numFmtId="166" fontId="3" fillId="0" borderId="39" xfId="2" applyNumberFormat="1" applyFont="1" applyBorder="1" applyAlignment="1" applyProtection="1">
      <alignment horizontal="right" vertical="center"/>
    </xf>
    <xf numFmtId="166" fontId="3" fillId="0" borderId="0" xfId="2" applyNumberFormat="1" applyFont="1" applyBorder="1" applyAlignment="1" applyProtection="1">
      <alignment horizontal="right" vertical="center"/>
    </xf>
    <xf numFmtId="166" fontId="3" fillId="0" borderId="19" xfId="2" applyNumberFormat="1" applyFont="1" applyBorder="1" applyAlignment="1" applyProtection="1">
      <alignment horizontal="right" vertical="center"/>
    </xf>
    <xf numFmtId="166" fontId="6" fillId="0" borderId="41" xfId="2" applyNumberFormat="1" applyFont="1" applyBorder="1" applyAlignment="1" applyProtection="1">
      <alignment horizontal="right" vertical="center"/>
    </xf>
    <xf numFmtId="166" fontId="6" fillId="0" borderId="34" xfId="2" applyNumberFormat="1" applyFont="1" applyBorder="1" applyAlignment="1" applyProtection="1">
      <alignment horizontal="right" vertical="center"/>
    </xf>
    <xf numFmtId="166" fontId="6" fillId="0" borderId="56" xfId="2" applyNumberFormat="1" applyFont="1" applyBorder="1" applyAlignment="1" applyProtection="1">
      <alignment horizontal="right" vertical="center"/>
    </xf>
    <xf numFmtId="165" fontId="3" fillId="0" borderId="36" xfId="1" applyNumberFormat="1" applyFont="1" applyBorder="1" applyAlignment="1" applyProtection="1">
      <alignment horizontal="right" vertical="center"/>
    </xf>
    <xf numFmtId="165" fontId="3" fillId="0" borderId="37" xfId="1" applyNumberFormat="1" applyFont="1" applyBorder="1" applyAlignment="1" applyProtection="1">
      <alignment horizontal="right" vertical="center"/>
    </xf>
    <xf numFmtId="165" fontId="3" fillId="0" borderId="58" xfId="1" applyNumberFormat="1" applyFont="1" applyBorder="1" applyAlignment="1" applyProtection="1">
      <alignment horizontal="right" vertical="center"/>
    </xf>
    <xf numFmtId="166" fontId="3" fillId="0" borderId="41" xfId="2" applyNumberFormat="1" applyFont="1" applyBorder="1" applyAlignment="1" applyProtection="1">
      <alignment horizontal="right" vertical="center"/>
    </xf>
    <xf numFmtId="166" fontId="3" fillId="0" borderId="34" xfId="2" applyNumberFormat="1" applyFont="1" applyBorder="1" applyAlignment="1" applyProtection="1">
      <alignment horizontal="right" vertical="center"/>
    </xf>
    <xf numFmtId="166" fontId="3" fillId="0" borderId="56" xfId="2" applyNumberFormat="1" applyFont="1" applyBorder="1" applyAlignment="1" applyProtection="1">
      <alignment horizontal="right" vertical="center"/>
    </xf>
    <xf numFmtId="165" fontId="3" fillId="0" borderId="41" xfId="1" applyNumberFormat="1" applyFont="1" applyBorder="1" applyAlignment="1" applyProtection="1">
      <alignment horizontal="right" vertical="center"/>
    </xf>
    <xf numFmtId="165" fontId="3" fillId="0" borderId="34" xfId="1" applyNumberFormat="1" applyFont="1" applyBorder="1" applyAlignment="1" applyProtection="1">
      <alignment horizontal="right" vertical="center"/>
    </xf>
    <xf numFmtId="165" fontId="3" fillId="0" borderId="56" xfId="1" applyNumberFormat="1" applyFont="1" applyBorder="1" applyAlignment="1" applyProtection="1">
      <alignment horizontal="right" vertical="center"/>
    </xf>
    <xf numFmtId="166" fontId="3" fillId="0" borderId="43" xfId="2" applyNumberFormat="1" applyFont="1" applyBorder="1" applyAlignment="1" applyProtection="1">
      <alignment horizontal="right" vertical="center"/>
    </xf>
    <xf numFmtId="166" fontId="3" fillId="0" borderId="21" xfId="2" applyNumberFormat="1" applyFont="1" applyBorder="1" applyAlignment="1" applyProtection="1">
      <alignment horizontal="right" vertical="center"/>
    </xf>
    <xf numFmtId="166" fontId="3" fillId="0" borderId="22" xfId="2" applyNumberFormat="1" applyFont="1" applyBorder="1" applyAlignment="1" applyProtection="1">
      <alignment horizontal="right" vertical="center"/>
    </xf>
    <xf numFmtId="165" fontId="3" fillId="0" borderId="21" xfId="1" applyNumberFormat="1" applyFont="1" applyBorder="1" applyAlignment="1" applyProtection="1">
      <alignment horizontal="right" vertical="center"/>
    </xf>
    <xf numFmtId="165" fontId="3" fillId="0" borderId="22" xfId="1" applyNumberFormat="1" applyFont="1" applyBorder="1" applyAlignment="1" applyProtection="1">
      <alignment horizontal="right" vertical="center"/>
    </xf>
    <xf numFmtId="165" fontId="3" fillId="0" borderId="39" xfId="1" applyNumberFormat="1" applyFont="1" applyFill="1" applyBorder="1" applyAlignment="1" applyProtection="1">
      <alignment horizontal="right" vertical="center"/>
    </xf>
    <xf numFmtId="165" fontId="3" fillId="0" borderId="0" xfId="1" applyNumberFormat="1" applyFont="1" applyFill="1" applyBorder="1" applyAlignment="1" applyProtection="1">
      <alignment horizontal="right" vertical="center"/>
    </xf>
    <xf numFmtId="165" fontId="3" fillId="0" borderId="43" xfId="1" applyNumberFormat="1" applyFont="1" applyBorder="1" applyAlignment="1" applyProtection="1">
      <alignment horizontal="right" vertical="center"/>
    </xf>
    <xf numFmtId="165" fontId="5" fillId="0" borderId="39" xfId="1" applyNumberFormat="1" applyFont="1" applyFill="1" applyBorder="1" applyAlignment="1" applyProtection="1">
      <alignment horizontal="right" vertical="center"/>
    </xf>
    <xf numFmtId="165" fontId="1" fillId="0" borderId="39" xfId="1" applyNumberFormat="1" applyFont="1" applyFill="1" applyBorder="1" applyAlignment="1" applyProtection="1">
      <alignment horizontal="right" vertical="center"/>
    </xf>
    <xf numFmtId="165" fontId="1" fillId="0" borderId="43" xfId="1" applyNumberFormat="1" applyFont="1" applyFill="1" applyBorder="1" applyAlignment="1" applyProtection="1">
      <alignment horizontal="right" vertical="center"/>
    </xf>
    <xf numFmtId="38" fontId="3" fillId="0" borderId="37" xfId="0" applyNumberFormat="1" applyFont="1" applyBorder="1"/>
    <xf numFmtId="0" fontId="3" fillId="0" borderId="37" xfId="0" applyFont="1" applyBorder="1"/>
    <xf numFmtId="37" fontId="3" fillId="0" borderId="38" xfId="0" applyNumberFormat="1" applyFont="1" applyBorder="1"/>
    <xf numFmtId="37" fontId="3" fillId="0" borderId="40" xfId="0" applyNumberFormat="1" applyFont="1" applyBorder="1"/>
    <xf numFmtId="38" fontId="3" fillId="0" borderId="34" xfId="0" applyNumberFormat="1" applyFont="1" applyBorder="1"/>
    <xf numFmtId="0" fontId="3" fillId="0" borderId="34" xfId="0" applyFont="1" applyBorder="1"/>
    <xf numFmtId="37" fontId="3" fillId="0" borderId="42" xfId="0" applyNumberFormat="1" applyFont="1" applyBorder="1"/>
    <xf numFmtId="0" fontId="3" fillId="0" borderId="36" xfId="0" applyFont="1" applyBorder="1"/>
    <xf numFmtId="0" fontId="3" fillId="0" borderId="39" xfId="0" applyFont="1" applyBorder="1"/>
    <xf numFmtId="0" fontId="3" fillId="28" borderId="39" xfId="0" applyFont="1" applyFill="1" applyBorder="1"/>
    <xf numFmtId="38" fontId="3" fillId="28" borderId="0" xfId="0" applyNumberFormat="1" applyFont="1" applyFill="1" applyBorder="1"/>
    <xf numFmtId="0" fontId="3" fillId="28" borderId="0" xfId="0" applyFont="1" applyFill="1" applyBorder="1"/>
    <xf numFmtId="37" fontId="3" fillId="28" borderId="40" xfId="0" applyNumberFormat="1" applyFont="1" applyFill="1" applyBorder="1"/>
    <xf numFmtId="0" fontId="3" fillId="0" borderId="0" xfId="0" applyFont="1" applyFill="1"/>
    <xf numFmtId="0" fontId="3" fillId="0" borderId="18" xfId="0" applyFont="1" applyFill="1" applyBorder="1"/>
    <xf numFmtId="0" fontId="4" fillId="0" borderId="0" xfId="96" applyFont="1" applyFill="1" applyBorder="1" applyAlignment="1">
      <alignment vertical="center"/>
    </xf>
    <xf numFmtId="0" fontId="3" fillId="0" borderId="0" xfId="0" applyFont="1" applyFill="1" applyBorder="1"/>
    <xf numFmtId="0" fontId="3" fillId="0" borderId="19" xfId="0" applyFont="1" applyFill="1" applyBorder="1"/>
    <xf numFmtId="0" fontId="3" fillId="0" borderId="62" xfId="0" applyFont="1" applyBorder="1"/>
    <xf numFmtId="0" fontId="3" fillId="28" borderId="63" xfId="0" applyFont="1" applyFill="1" applyBorder="1"/>
    <xf numFmtId="0" fontId="3" fillId="0" borderId="63" xfId="0" applyFont="1" applyBorder="1"/>
    <xf numFmtId="0" fontId="3" fillId="0" borderId="38" xfId="0" applyFont="1" applyBorder="1"/>
    <xf numFmtId="0" fontId="3" fillId="28" borderId="40" xfId="0" applyFont="1" applyFill="1" applyBorder="1"/>
    <xf numFmtId="0" fontId="3" fillId="0" borderId="40" xfId="0" applyFont="1" applyFill="1" applyBorder="1"/>
    <xf numFmtId="0" fontId="3" fillId="0" borderId="41" xfId="0" applyFont="1" applyFill="1" applyBorder="1"/>
    <xf numFmtId="0" fontId="3" fillId="29" borderId="0" xfId="0" applyFont="1" applyFill="1" applyBorder="1" applyAlignment="1">
      <alignment horizontal="center" vertical="center"/>
    </xf>
    <xf numFmtId="0" fontId="3" fillId="0" borderId="64" xfId="0" applyFont="1" applyBorder="1"/>
    <xf numFmtId="0" fontId="3" fillId="0" borderId="42" xfId="0" applyFont="1" applyBorder="1"/>
    <xf numFmtId="167" fontId="3" fillId="9" borderId="0" xfId="1" applyNumberFormat="1" applyFont="1" applyFill="1" applyBorder="1" applyAlignment="1">
      <alignment wrapText="1"/>
    </xf>
    <xf numFmtId="178" fontId="3" fillId="0" borderId="18" xfId="0" applyNumberFormat="1" applyFont="1" applyBorder="1"/>
    <xf numFmtId="178" fontId="7" fillId="0" borderId="18" xfId="0" applyNumberFormat="1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17" fontId="7" fillId="0" borderId="18" xfId="0" applyNumberFormat="1" applyFont="1" applyBorder="1" applyAlignment="1">
      <alignment horizontal="left"/>
    </xf>
    <xf numFmtId="15" fontId="7" fillId="0" borderId="18" xfId="0" applyNumberFormat="1" applyFont="1" applyBorder="1" applyAlignment="1">
      <alignment horizontal="left"/>
    </xf>
    <xf numFmtId="0" fontId="61" fillId="0" borderId="12" xfId="0" applyFont="1" applyFill="1" applyBorder="1" applyAlignment="1">
      <alignment horizontal="center" vertical="center"/>
    </xf>
    <xf numFmtId="37" fontId="47" fillId="0" borderId="26" xfId="0" applyNumberFormat="1" applyFont="1" applyFill="1" applyBorder="1" applyAlignment="1" applyProtection="1">
      <alignment vertical="center"/>
      <protection locked="0"/>
    </xf>
    <xf numFmtId="37" fontId="47" fillId="0" borderId="25" xfId="0" applyNumberFormat="1" applyFont="1" applyFill="1" applyBorder="1" applyAlignment="1" applyProtection="1">
      <alignment vertical="center"/>
      <protection locked="0"/>
    </xf>
    <xf numFmtId="37" fontId="47" fillId="2" borderId="78" xfId="0" applyNumberFormat="1" applyFont="1" applyFill="1" applyBorder="1" applyAlignment="1" applyProtection="1">
      <alignment vertical="center"/>
      <protection locked="0"/>
    </xf>
    <xf numFmtId="37" fontId="47" fillId="5" borderId="77" xfId="0" applyNumberFormat="1" applyFont="1" applyFill="1" applyBorder="1" applyAlignment="1" applyProtection="1">
      <alignment vertical="center"/>
      <protection locked="0"/>
    </xf>
    <xf numFmtId="37" fontId="47" fillId="5" borderId="76" xfId="0" applyNumberFormat="1" applyFont="1" applyFill="1" applyBorder="1" applyAlignment="1" applyProtection="1">
      <alignment vertical="center"/>
      <protection locked="0"/>
    </xf>
    <xf numFmtId="37" fontId="47" fillId="2" borderId="75" xfId="0" applyNumberFormat="1" applyFont="1" applyFill="1" applyBorder="1" applyAlignment="1" applyProtection="1">
      <alignment vertical="center"/>
      <protection locked="0"/>
    </xf>
    <xf numFmtId="37" fontId="47" fillId="0" borderId="74" xfId="0" applyNumberFormat="1" applyFont="1" applyFill="1" applyBorder="1" applyAlignment="1" applyProtection="1">
      <alignment vertical="center"/>
      <protection locked="0"/>
    </xf>
    <xf numFmtId="37" fontId="47" fillId="0" borderId="29" xfId="0" applyNumberFormat="1" applyFont="1" applyFill="1" applyBorder="1" applyAlignment="1" applyProtection="1">
      <alignment vertical="center"/>
      <protection locked="0"/>
    </xf>
    <xf numFmtId="37" fontId="47" fillId="0" borderId="28" xfId="0" applyNumberFormat="1" applyFont="1" applyFill="1" applyBorder="1" applyAlignment="1" applyProtection="1">
      <alignment vertical="center"/>
      <protection locked="0"/>
    </xf>
    <xf numFmtId="37" fontId="47" fillId="0" borderId="45" xfId="0" applyNumberFormat="1" applyFont="1" applyFill="1" applyBorder="1" applyAlignment="1" applyProtection="1">
      <alignment vertical="center"/>
      <protection locked="0"/>
    </xf>
    <xf numFmtId="37" fontId="47" fillId="0" borderId="73" xfId="0" applyNumberFormat="1" applyFont="1" applyFill="1" applyBorder="1" applyAlignment="1" applyProtection="1">
      <alignment vertical="center"/>
      <protection locked="0"/>
    </xf>
    <xf numFmtId="37" fontId="47" fillId="5" borderId="29" xfId="0" applyNumberFormat="1" applyFont="1" applyFill="1" applyBorder="1" applyAlignment="1" applyProtection="1">
      <alignment vertical="center"/>
      <protection locked="0"/>
    </xf>
    <xf numFmtId="37" fontId="47" fillId="5" borderId="28" xfId="0" applyNumberFormat="1" applyFont="1" applyFill="1" applyBorder="1" applyAlignment="1" applyProtection="1">
      <alignment vertical="center"/>
      <protection locked="0"/>
    </xf>
    <xf numFmtId="37" fontId="47" fillId="2" borderId="27" xfId="0" applyNumberFormat="1" applyFont="1" applyFill="1" applyBorder="1" applyAlignment="1" applyProtection="1">
      <alignment vertical="center"/>
      <protection locked="0"/>
    </xf>
    <xf numFmtId="37" fontId="47" fillId="0" borderId="44" xfId="0" applyNumberFormat="1" applyFont="1" applyFill="1" applyBorder="1" applyAlignment="1" applyProtection="1">
      <alignment vertical="center"/>
      <protection locked="0"/>
    </xf>
    <xf numFmtId="37" fontId="47" fillId="2" borderId="49" xfId="0" applyNumberFormat="1" applyFont="1" applyFill="1" applyBorder="1" applyAlignment="1" applyProtection="1">
      <alignment vertical="center"/>
      <protection locked="0"/>
    </xf>
    <xf numFmtId="37" fontId="47" fillId="0" borderId="47" xfId="0" applyNumberFormat="1" applyFont="1" applyFill="1" applyBorder="1" applyAlignment="1" applyProtection="1">
      <alignment vertical="center"/>
      <protection locked="0"/>
    </xf>
    <xf numFmtId="37" fontId="47" fillId="0" borderId="24" xfId="0" applyNumberFormat="1" applyFont="1" applyFill="1" applyBorder="1" applyAlignment="1" applyProtection="1">
      <alignment vertical="center"/>
      <protection locked="0"/>
    </xf>
    <xf numFmtId="37" fontId="47" fillId="0" borderId="23" xfId="0" applyNumberFormat="1" applyFont="1" applyFill="1" applyBorder="1" applyAlignment="1" applyProtection="1">
      <alignment vertical="center"/>
      <protection locked="0"/>
    </xf>
    <xf numFmtId="37" fontId="47" fillId="2" borderId="23" xfId="0" applyNumberFormat="1" applyFont="1" applyFill="1" applyBorder="1" applyAlignment="1" applyProtection="1">
      <alignment vertical="center"/>
      <protection locked="0"/>
    </xf>
    <xf numFmtId="37" fontId="47" fillId="0" borderId="69" xfId="0" applyNumberFormat="1" applyFont="1" applyFill="1" applyBorder="1" applyAlignment="1" applyProtection="1">
      <alignment vertical="center"/>
      <protection locked="0"/>
    </xf>
    <xf numFmtId="37" fontId="47" fillId="0" borderId="46" xfId="0" applyNumberFormat="1" applyFont="1" applyFill="1" applyBorder="1" applyAlignment="1" applyProtection="1">
      <alignment vertical="center"/>
      <protection locked="0"/>
    </xf>
    <xf numFmtId="37" fontId="47" fillId="2" borderId="46" xfId="0" applyNumberFormat="1" applyFont="1" applyFill="1" applyBorder="1" applyAlignment="1" applyProtection="1">
      <alignment vertical="center"/>
      <protection locked="0"/>
    </xf>
    <xf numFmtId="0" fontId="46" fillId="0" borderId="21" xfId="0" applyFont="1" applyBorder="1" applyAlignment="1">
      <alignment vertical="center"/>
    </xf>
    <xf numFmtId="0" fontId="47" fillId="0" borderId="21" xfId="0" applyFont="1" applyBorder="1" applyAlignment="1">
      <alignment vertical="center"/>
    </xf>
    <xf numFmtId="0" fontId="55" fillId="0" borderId="13" xfId="0" applyFont="1" applyFill="1" applyBorder="1" applyAlignment="1">
      <alignment horizontal="left" vertical="center" wrapText="1"/>
    </xf>
    <xf numFmtId="0" fontId="60" fillId="0" borderId="13" xfId="0" applyFont="1" applyFill="1" applyBorder="1" applyAlignment="1">
      <alignment horizontal="center" vertical="center"/>
    </xf>
    <xf numFmtId="49" fontId="55" fillId="30" borderId="32" xfId="0" applyNumberFormat="1" applyFont="1" applyFill="1" applyBorder="1" applyAlignment="1">
      <alignment horizontal="center" vertical="center"/>
    </xf>
    <xf numFmtId="49" fontId="55" fillId="30" borderId="31" xfId="0" applyNumberFormat="1" applyFont="1" applyFill="1" applyBorder="1" applyAlignment="1">
      <alignment horizontal="center" vertical="center"/>
    </xf>
    <xf numFmtId="0" fontId="55" fillId="0" borderId="12" xfId="0" applyFont="1" applyFill="1" applyBorder="1" applyAlignment="1">
      <alignment horizontal="left" vertical="center" wrapText="1"/>
    </xf>
    <xf numFmtId="0" fontId="60" fillId="0" borderId="12" xfId="0" applyFont="1" applyFill="1" applyBorder="1" applyAlignment="1">
      <alignment horizontal="center" vertical="center"/>
    </xf>
    <xf numFmtId="0" fontId="61" fillId="0" borderId="11" xfId="0" applyFont="1" applyFill="1" applyBorder="1" applyAlignment="1">
      <alignment horizontal="left" vertical="center" wrapText="1"/>
    </xf>
    <xf numFmtId="0" fontId="63" fillId="0" borderId="11" xfId="0" applyFont="1" applyFill="1" applyBorder="1" applyAlignment="1">
      <alignment horizontal="center" vertical="center"/>
    </xf>
    <xf numFmtId="49" fontId="55" fillId="2" borderId="31" xfId="0" applyNumberFormat="1" applyFont="1" applyFill="1" applyBorder="1" applyAlignment="1">
      <alignment horizontal="center" vertical="center"/>
    </xf>
    <xf numFmtId="0" fontId="55" fillId="5" borderId="9" xfId="0" applyFont="1" applyFill="1" applyBorder="1" applyAlignment="1">
      <alignment horizontal="left" vertical="center" wrapText="1"/>
    </xf>
    <xf numFmtId="0" fontId="55" fillId="5" borderId="10" xfId="0" applyFont="1" applyFill="1" applyBorder="1" applyAlignment="1">
      <alignment horizontal="center" vertical="center"/>
    </xf>
    <xf numFmtId="49" fontId="57" fillId="5" borderId="8" xfId="0" applyNumberFormat="1" applyFont="1" applyFill="1" applyBorder="1" applyAlignment="1">
      <alignment horizontal="left" vertical="center"/>
    </xf>
    <xf numFmtId="0" fontId="57" fillId="5" borderId="1" xfId="0" applyFont="1" applyFill="1" applyBorder="1" applyAlignment="1">
      <alignment vertical="center"/>
    </xf>
    <xf numFmtId="0" fontId="57" fillId="0" borderId="7" xfId="0" applyFont="1" applyFill="1" applyBorder="1" applyAlignment="1" applyProtection="1">
      <alignment horizontal="left" vertical="center" wrapText="1"/>
    </xf>
    <xf numFmtId="0" fontId="61" fillId="0" borderId="7" xfId="0" applyFont="1" applyFill="1" applyBorder="1" applyAlignment="1">
      <alignment horizontal="center" vertical="center"/>
    </xf>
    <xf numFmtId="0" fontId="61" fillId="2" borderId="6" xfId="0" applyFont="1" applyFill="1" applyBorder="1" applyAlignment="1">
      <alignment horizontal="center" vertical="center"/>
    </xf>
    <xf numFmtId="0" fontId="57" fillId="3" borderId="14" xfId="0" applyFont="1" applyFill="1" applyBorder="1" applyAlignment="1" applyProtection="1">
      <alignment horizontal="left" vertical="center" wrapText="1"/>
    </xf>
    <xf numFmtId="0" fontId="61" fillId="3" borderId="14" xfId="0" quotePrefix="1" applyFont="1" applyFill="1" applyBorder="1" applyAlignment="1">
      <alignment horizontal="center" vertical="center"/>
    </xf>
    <xf numFmtId="0" fontId="61" fillId="2" borderId="35" xfId="0" quotePrefix="1" applyFont="1" applyFill="1" applyBorder="1" applyAlignment="1">
      <alignment horizontal="center" vertical="center"/>
    </xf>
    <xf numFmtId="0" fontId="61" fillId="3" borderId="12" xfId="0" quotePrefix="1" applyFont="1" applyFill="1" applyBorder="1" applyAlignment="1">
      <alignment horizontal="center" vertical="center"/>
    </xf>
    <xf numFmtId="0" fontId="57" fillId="3" borderId="12" xfId="0" applyFont="1" applyFill="1" applyBorder="1" applyAlignment="1" applyProtection="1">
      <alignment horizontal="left" vertical="center" wrapText="1"/>
    </xf>
    <xf numFmtId="0" fontId="61" fillId="3" borderId="12" xfId="0" applyFont="1" applyFill="1" applyBorder="1" applyAlignment="1">
      <alignment horizontal="center" vertical="center"/>
    </xf>
    <xf numFmtId="0" fontId="57" fillId="0" borderId="12" xfId="0" applyFont="1" applyFill="1" applyBorder="1" applyAlignment="1" applyProtection="1">
      <alignment horizontal="left" vertical="center" wrapText="1"/>
    </xf>
    <xf numFmtId="0" fontId="62" fillId="0" borderId="12" xfId="0" quotePrefix="1" applyFont="1" applyFill="1" applyBorder="1" applyAlignment="1">
      <alignment horizontal="center" vertical="center"/>
    </xf>
    <xf numFmtId="0" fontId="61" fillId="2" borderId="31" xfId="0" quotePrefix="1" applyFont="1" applyFill="1" applyBorder="1" applyAlignment="1">
      <alignment horizontal="center" vertical="center"/>
    </xf>
    <xf numFmtId="0" fontId="57" fillId="0" borderId="11" xfId="0" applyFont="1" applyFill="1" applyBorder="1" applyAlignment="1" applyProtection="1">
      <alignment horizontal="left" vertical="center" wrapText="1"/>
    </xf>
    <xf numFmtId="0" fontId="61" fillId="0" borderId="11" xfId="0" applyFont="1" applyFill="1" applyBorder="1" applyAlignment="1">
      <alignment horizontal="center" vertical="center"/>
    </xf>
    <xf numFmtId="0" fontId="61" fillId="2" borderId="30" xfId="0" applyFont="1" applyFill="1" applyBorder="1" applyAlignment="1">
      <alignment horizontal="center" vertical="center"/>
    </xf>
    <xf numFmtId="0" fontId="61" fillId="0" borderId="0" xfId="0" applyFont="1" applyFill="1" applyAlignment="1">
      <alignment vertical="center"/>
    </xf>
    <xf numFmtId="0" fontId="57" fillId="2" borderId="9" xfId="0" applyFont="1" applyFill="1" applyBorder="1" applyAlignment="1" applyProtection="1">
      <alignment vertical="center"/>
    </xf>
    <xf numFmtId="0" fontId="57" fillId="2" borderId="34" xfId="0" applyFont="1" applyFill="1" applyBorder="1" applyAlignment="1" applyProtection="1">
      <alignment horizontal="center" vertical="center"/>
    </xf>
    <xf numFmtId="0" fontId="57" fillId="2" borderId="33" xfId="0" applyFont="1" applyFill="1" applyBorder="1" applyAlignment="1" applyProtection="1">
      <alignment vertical="center"/>
    </xf>
    <xf numFmtId="0" fontId="61" fillId="0" borderId="0" xfId="0" applyFont="1" applyAlignment="1">
      <alignment vertical="center"/>
    </xf>
    <xf numFmtId="0" fontId="60" fillId="2" borderId="1" xfId="0" applyFont="1" applyFill="1" applyBorder="1" applyAlignment="1">
      <alignment vertical="center"/>
    </xf>
    <xf numFmtId="0" fontId="58" fillId="0" borderId="11" xfId="0" applyFont="1" applyFill="1" applyBorder="1" applyAlignment="1">
      <alignment horizontal="left" vertical="center" wrapText="1"/>
    </xf>
    <xf numFmtId="49" fontId="57" fillId="0" borderId="11" xfId="0" applyNumberFormat="1" applyFont="1" applyFill="1" applyBorder="1" applyAlignment="1">
      <alignment horizontal="center" vertical="center" wrapText="1"/>
    </xf>
    <xf numFmtId="49" fontId="57" fillId="2" borderId="30" xfId="0" applyNumberFormat="1" applyFont="1" applyFill="1" applyBorder="1" applyAlignment="1">
      <alignment horizontal="center" vertical="center" wrapText="1"/>
    </xf>
    <xf numFmtId="0" fontId="59" fillId="0" borderId="0" xfId="0" applyFont="1" applyFill="1" applyAlignment="1">
      <alignment vertical="center"/>
    </xf>
    <xf numFmtId="0" fontId="59" fillId="0" borderId="0" xfId="0" applyFont="1" applyAlignment="1">
      <alignment vertical="center"/>
    </xf>
    <xf numFmtId="49" fontId="57" fillId="0" borderId="48" xfId="0" applyNumberFormat="1" applyFont="1" applyFill="1" applyBorder="1" applyAlignment="1">
      <alignment horizontal="left" vertical="center" wrapText="1"/>
    </xf>
    <xf numFmtId="0" fontId="57" fillId="0" borderId="12" xfId="0" applyFont="1" applyFill="1" applyBorder="1" applyAlignment="1">
      <alignment horizontal="center" vertical="center"/>
    </xf>
    <xf numFmtId="49" fontId="57" fillId="0" borderId="12" xfId="0" applyNumberFormat="1" applyFont="1" applyFill="1" applyBorder="1" applyAlignment="1">
      <alignment horizontal="left" vertical="center" wrapText="1"/>
    </xf>
    <xf numFmtId="49" fontId="57" fillId="0" borderId="12" xfId="0" applyNumberFormat="1" applyFont="1" applyFill="1" applyBorder="1" applyAlignment="1">
      <alignment horizontal="center" vertical="center"/>
    </xf>
    <xf numFmtId="49" fontId="57" fillId="2" borderId="31" xfId="0" applyNumberFormat="1" applyFont="1" applyFill="1" applyBorder="1" applyAlignment="1">
      <alignment horizontal="center" vertical="center"/>
    </xf>
    <xf numFmtId="49" fontId="58" fillId="0" borderId="11" xfId="0" applyNumberFormat="1" applyFont="1" applyFill="1" applyBorder="1" applyAlignment="1">
      <alignment horizontal="left" vertical="center" wrapText="1"/>
    </xf>
    <xf numFmtId="0" fontId="57" fillId="0" borderId="11" xfId="0" applyFont="1" applyFill="1" applyBorder="1" applyAlignment="1">
      <alignment horizontal="center" vertical="center"/>
    </xf>
    <xf numFmtId="49" fontId="57" fillId="2" borderId="30" xfId="0" applyNumberFormat="1" applyFont="1" applyFill="1" applyBorder="1" applyAlignment="1">
      <alignment horizontal="center" vertical="center"/>
    </xf>
    <xf numFmtId="15" fontId="55" fillId="2" borderId="3" xfId="0" applyNumberFormat="1" applyFont="1" applyFill="1" applyBorder="1" applyAlignment="1" applyProtection="1">
      <alignment horizontal="center" vertical="center" wrapText="1"/>
      <protection hidden="1"/>
    </xf>
    <xf numFmtId="15" fontId="55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5" fillId="0" borderId="0" xfId="0" applyFont="1" applyFill="1" applyAlignment="1">
      <alignment horizontal="center" vertical="center"/>
    </xf>
    <xf numFmtId="15" fontId="55" fillId="2" borderId="72" xfId="0" applyNumberFormat="1" applyFont="1" applyFill="1" applyBorder="1" applyAlignment="1" applyProtection="1">
      <alignment horizontal="center" vertical="center" wrapText="1"/>
      <protection hidden="1"/>
    </xf>
    <xf numFmtId="15" fontId="55" fillId="2" borderId="71" xfId="0" applyNumberFormat="1" applyFont="1" applyFill="1" applyBorder="1" applyAlignment="1" applyProtection="1">
      <alignment horizontal="center" vertical="center" wrapText="1"/>
      <protection hidden="1"/>
    </xf>
    <xf numFmtId="15" fontId="55" fillId="2" borderId="70" xfId="0" applyNumberFormat="1" applyFont="1" applyFill="1" applyBorder="1" applyAlignment="1" applyProtection="1">
      <alignment horizontal="center" vertical="center" wrapText="1"/>
      <protection hidden="1"/>
    </xf>
    <xf numFmtId="0" fontId="57" fillId="2" borderId="5" xfId="0" applyFont="1" applyFill="1" applyBorder="1" applyAlignment="1">
      <alignment horizontal="center" vertical="center" wrapText="1"/>
    </xf>
    <xf numFmtId="0" fontId="57" fillId="2" borderId="4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vertical="center"/>
    </xf>
    <xf numFmtId="0" fontId="55" fillId="3" borderId="0" xfId="0" applyFont="1" applyFill="1" applyBorder="1" applyAlignment="1">
      <alignment horizontal="right" vertical="center" wrapText="1"/>
    </xf>
    <xf numFmtId="0" fontId="57" fillId="3" borderId="0" xfId="0" applyFont="1" applyFill="1" applyBorder="1" applyAlignment="1">
      <alignment horizontal="center" vertical="center" wrapText="1"/>
    </xf>
    <xf numFmtId="0" fontId="57" fillId="3" borderId="0" xfId="0" applyFont="1" applyFill="1" applyBorder="1" applyAlignment="1">
      <alignment horizontal="left" vertical="center" wrapText="1"/>
    </xf>
    <xf numFmtId="0" fontId="55" fillId="3" borderId="0" xfId="0" applyFont="1" applyFill="1" applyBorder="1" applyAlignment="1">
      <alignment vertical="center"/>
    </xf>
    <xf numFmtId="0" fontId="55" fillId="2" borderId="3" xfId="0" applyFont="1" applyFill="1" applyBorder="1" applyAlignment="1">
      <alignment horizontal="center" vertical="center" wrapText="1"/>
    </xf>
    <xf numFmtId="0" fontId="55" fillId="2" borderId="2" xfId="0" applyFont="1" applyFill="1" applyBorder="1" applyAlignment="1">
      <alignment horizontal="center" vertical="center" wrapText="1"/>
    </xf>
    <xf numFmtId="0" fontId="57" fillId="2" borderId="2" xfId="0" applyFont="1" applyFill="1" applyBorder="1" applyAlignment="1">
      <alignment vertical="center"/>
    </xf>
    <xf numFmtId="0" fontId="57" fillId="2" borderId="2" xfId="0" applyFont="1" applyFill="1" applyBorder="1" applyAlignment="1">
      <alignment horizontal="center" vertical="center"/>
    </xf>
    <xf numFmtId="0" fontId="57" fillId="2" borderId="1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46" fillId="0" borderId="21" xfId="0" applyFont="1" applyBorder="1" applyAlignment="1">
      <alignment horizontal="right" vertical="center"/>
    </xf>
    <xf numFmtId="0" fontId="57" fillId="0" borderId="21" xfId="0" applyFont="1" applyBorder="1" applyAlignment="1">
      <alignment horizontal="right" vertical="center" wrapText="1"/>
    </xf>
    <xf numFmtId="164" fontId="57" fillId="0" borderId="21" xfId="0" applyNumberFormat="1" applyFont="1" applyFill="1" applyBorder="1" applyAlignment="1" applyProtection="1">
      <alignment horizontal="center" vertical="center"/>
      <protection hidden="1"/>
    </xf>
    <xf numFmtId="0" fontId="57" fillId="0" borderId="21" xfId="0" applyNumberFormat="1" applyFont="1" applyFill="1" applyBorder="1" applyAlignment="1" applyProtection="1">
      <alignment vertical="center"/>
      <protection hidden="1"/>
    </xf>
    <xf numFmtId="0" fontId="57" fillId="0" borderId="0" xfId="0" applyFont="1" applyAlignment="1">
      <alignment horizontal="left"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Fill="1" applyBorder="1" applyAlignment="1" applyProtection="1">
      <alignment horizontal="left" vertical="center"/>
      <protection hidden="1"/>
    </xf>
    <xf numFmtId="0" fontId="55" fillId="0" borderId="0" xfId="0" applyFont="1" applyAlignment="1">
      <alignment vertical="center"/>
    </xf>
    <xf numFmtId="0" fontId="47" fillId="0" borderId="0" xfId="0" applyFont="1" applyFill="1" applyAlignment="1">
      <alignment vertical="center"/>
    </xf>
    <xf numFmtId="0" fontId="47" fillId="0" borderId="0" xfId="0" applyFont="1" applyAlignment="1">
      <alignment horizontal="right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46" fillId="0" borderId="0" xfId="0" applyFont="1" applyAlignment="1" applyProtection="1">
      <alignment horizontal="left" vertical="center"/>
    </xf>
    <xf numFmtId="0" fontId="46" fillId="0" borderId="0" xfId="0" applyFont="1" applyAlignment="1" applyProtection="1">
      <alignment horizontal="center" vertical="center"/>
    </xf>
    <xf numFmtId="0" fontId="47" fillId="0" borderId="0" xfId="0" applyFont="1" applyAlignment="1" applyProtection="1">
      <alignment vertical="center"/>
    </xf>
    <xf numFmtId="0" fontId="48" fillId="0" borderId="0" xfId="0" applyFont="1" applyAlignment="1" applyProtection="1">
      <alignment horizontal="right" vertical="center"/>
    </xf>
    <xf numFmtId="0" fontId="49" fillId="0" borderId="0" xfId="0" applyFont="1" applyAlignment="1" applyProtection="1">
      <alignment vertical="center"/>
    </xf>
    <xf numFmtId="0" fontId="47" fillId="0" borderId="15" xfId="0" applyFont="1" applyBorder="1" applyAlignment="1" applyProtection="1">
      <alignment vertical="center"/>
    </xf>
    <xf numFmtId="0" fontId="46" fillId="0" borderId="16" xfId="0" applyFont="1" applyBorder="1" applyAlignment="1" applyProtection="1">
      <alignment horizontal="center" vertical="center"/>
    </xf>
    <xf numFmtId="0" fontId="47" fillId="0" borderId="16" xfId="0" applyFont="1" applyBorder="1" applyAlignment="1" applyProtection="1">
      <alignment vertical="center"/>
    </xf>
    <xf numFmtId="0" fontId="47" fillId="0" borderId="17" xfId="0" applyFont="1" applyBorder="1" applyAlignment="1" applyProtection="1">
      <alignment vertical="center"/>
    </xf>
    <xf numFmtId="0" fontId="47" fillId="0" borderId="18" xfId="0" applyFont="1" applyBorder="1" applyAlignment="1" applyProtection="1">
      <alignment vertical="center"/>
    </xf>
    <xf numFmtId="0" fontId="46" fillId="0" borderId="0" xfId="0" applyFont="1" applyBorder="1" applyAlignment="1" applyProtection="1">
      <alignment horizontal="center" vertical="center"/>
    </xf>
    <xf numFmtId="0" fontId="47" fillId="0" borderId="0" xfId="0" applyFont="1" applyBorder="1" applyAlignment="1" applyProtection="1">
      <alignment vertical="center"/>
    </xf>
    <xf numFmtId="0" fontId="47" fillId="0" borderId="19" xfId="0" applyFont="1" applyBorder="1" applyAlignment="1" applyProtection="1">
      <alignment vertical="center"/>
    </xf>
    <xf numFmtId="0" fontId="47" fillId="0" borderId="0" xfId="0" applyFont="1" applyBorder="1" applyAlignment="1" applyProtection="1">
      <alignment horizontal="left" vertical="center" indent="1"/>
    </xf>
    <xf numFmtId="0" fontId="51" fillId="0" borderId="0" xfId="0" applyFont="1" applyAlignment="1" applyProtection="1">
      <alignment vertical="center"/>
    </xf>
    <xf numFmtId="0" fontId="52" fillId="0" borderId="0" xfId="0" applyFont="1" applyAlignment="1" applyProtection="1">
      <alignment vertical="center"/>
    </xf>
    <xf numFmtId="0" fontId="48" fillId="0" borderId="0" xfId="0" applyFont="1" applyAlignment="1" applyProtection="1">
      <alignment vertical="center"/>
    </xf>
    <xf numFmtId="0" fontId="47" fillId="0" borderId="20" xfId="0" applyFont="1" applyBorder="1" applyAlignment="1" applyProtection="1">
      <alignment vertical="center"/>
    </xf>
    <xf numFmtId="0" fontId="46" fillId="0" borderId="21" xfId="0" applyFont="1" applyBorder="1" applyAlignment="1" applyProtection="1">
      <alignment horizontal="center" vertical="center"/>
    </xf>
    <xf numFmtId="0" fontId="47" fillId="0" borderId="21" xfId="0" applyFont="1" applyBorder="1" applyAlignment="1" applyProtection="1">
      <alignment vertical="center"/>
    </xf>
    <xf numFmtId="0" fontId="47" fillId="0" borderId="22" xfId="0" applyFont="1" applyBorder="1" applyAlignment="1" applyProtection="1">
      <alignment vertical="center"/>
    </xf>
    <xf numFmtId="0" fontId="54" fillId="0" borderId="0" xfId="0" applyFont="1" applyAlignment="1" applyProtection="1">
      <alignment vertical="center"/>
    </xf>
    <xf numFmtId="0" fontId="50" fillId="0" borderId="0" xfId="0" applyFont="1" applyAlignment="1" applyProtection="1">
      <alignment vertical="center"/>
    </xf>
    <xf numFmtId="49" fontId="55" fillId="4" borderId="36" xfId="0" applyNumberFormat="1" applyFont="1" applyFill="1" applyBorder="1" applyAlignment="1" applyProtection="1">
      <alignment horizontal="left" vertical="center"/>
      <protection locked="0"/>
    </xf>
    <xf numFmtId="49" fontId="55" fillId="4" borderId="37" xfId="0" applyNumberFormat="1" applyFont="1" applyFill="1" applyBorder="1" applyAlignment="1" applyProtection="1">
      <alignment horizontal="left" vertical="center"/>
      <protection locked="0"/>
    </xf>
    <xf numFmtId="49" fontId="55" fillId="4" borderId="38" xfId="0" applyNumberFormat="1" applyFont="1" applyFill="1" applyBorder="1" applyAlignment="1" applyProtection="1">
      <alignment horizontal="left" vertical="center"/>
      <protection locked="0"/>
    </xf>
    <xf numFmtId="49" fontId="55" fillId="4" borderId="39" xfId="0" applyNumberFormat="1" applyFont="1" applyFill="1" applyBorder="1" applyAlignment="1" applyProtection="1">
      <alignment horizontal="left" vertical="center"/>
      <protection locked="0"/>
    </xf>
    <xf numFmtId="49" fontId="55" fillId="4" borderId="0" xfId="0" applyNumberFormat="1" applyFont="1" applyFill="1" applyBorder="1" applyAlignment="1" applyProtection="1">
      <alignment horizontal="left" vertical="center"/>
      <protection locked="0"/>
    </xf>
    <xf numFmtId="49" fontId="55" fillId="4" borderId="40" xfId="0" applyNumberFormat="1" applyFont="1" applyFill="1" applyBorder="1" applyAlignment="1" applyProtection="1">
      <alignment horizontal="left" vertical="center"/>
      <protection locked="0"/>
    </xf>
    <xf numFmtId="49" fontId="55" fillId="4" borderId="41" xfId="0" applyNumberFormat="1" applyFont="1" applyFill="1" applyBorder="1" applyAlignment="1" applyProtection="1">
      <alignment horizontal="left" vertical="center"/>
      <protection locked="0"/>
    </xf>
    <xf numFmtId="49" fontId="55" fillId="4" borderId="34" xfId="0" applyNumberFormat="1" applyFont="1" applyFill="1" applyBorder="1" applyAlignment="1" applyProtection="1">
      <alignment horizontal="left" vertical="center"/>
      <protection locked="0"/>
    </xf>
    <xf numFmtId="49" fontId="55" fillId="4" borderId="42" xfId="0" applyNumberFormat="1" applyFont="1" applyFill="1" applyBorder="1" applyAlignment="1" applyProtection="1">
      <alignment horizontal="left" vertical="center"/>
      <protection locked="0"/>
    </xf>
    <xf numFmtId="49" fontId="55" fillId="0" borderId="0" xfId="0" applyNumberFormat="1" applyFont="1" applyFill="1" applyBorder="1" applyAlignment="1" applyProtection="1">
      <alignment horizontal="left" vertical="center"/>
      <protection locked="0"/>
    </xf>
    <xf numFmtId="0" fontId="47" fillId="4" borderId="0" xfId="0" applyFont="1" applyFill="1" applyBorder="1" applyAlignment="1" applyProtection="1">
      <alignment horizontal="left" vertical="center" indent="1"/>
      <protection locked="0"/>
    </xf>
    <xf numFmtId="15" fontId="47" fillId="4" borderId="0" xfId="0" applyNumberFormat="1" applyFont="1" applyFill="1" applyBorder="1" applyAlignment="1" applyProtection="1">
      <alignment horizontal="left" vertical="center" indent="1"/>
      <protection locked="0"/>
    </xf>
    <xf numFmtId="0" fontId="47" fillId="2" borderId="0" xfId="0" applyFont="1" applyFill="1" applyBorder="1" applyAlignment="1" applyProtection="1">
      <alignment horizontal="left" vertical="center" indent="1"/>
    </xf>
  </cellXfs>
  <cellStyles count="146">
    <cellStyle name="=C:\WINNT35\SYSTEM32\COMMAND.COM" xfId="3"/>
    <cellStyle name="BPM_Normal 2" xfId="4"/>
    <cellStyle name="Calc Currency (0)" xfId="5"/>
    <cellStyle name="Column Heads" xfId="6"/>
    <cellStyle name="Comma" xfId="1" builtinId="3"/>
    <cellStyle name="Comma 2" xfId="7"/>
    <cellStyle name="Comma 2 2" xfId="8"/>
    <cellStyle name="Comma 2 3" xfId="9"/>
    <cellStyle name="Comma 2 4" xfId="10"/>
    <cellStyle name="Comma 3" xfId="11"/>
    <cellStyle name="Comma 4" xfId="12"/>
    <cellStyle name="Comma 4 2" xfId="13"/>
    <cellStyle name="Comma 4 3" xfId="14"/>
    <cellStyle name="Comma 5" xfId="15"/>
    <cellStyle name="Comma 5 2" xfId="16"/>
    <cellStyle name="Comma 5 3" xfId="17"/>
    <cellStyle name="Comma 6" xfId="18"/>
    <cellStyle name="Comma 7" xfId="19"/>
    <cellStyle name="Comma 8" xfId="20"/>
    <cellStyle name="Comma 8 2" xfId="21"/>
    <cellStyle name="Comma 9" xfId="22"/>
    <cellStyle name="Copied" xfId="23"/>
    <cellStyle name="Enterable Data" xfId="24"/>
    <cellStyle name="Enterable_Data" xfId="25"/>
    <cellStyle name="EnterableExceptions" xfId="26"/>
    <cellStyle name="Entered" xfId="27"/>
    <cellStyle name="Entries" xfId="28"/>
    <cellStyle name="Entries 2" xfId="29"/>
    <cellStyle name="ForecastIn3PlusNotGranularEssential" xfId="30"/>
    <cellStyle name="ForecastsIn3PlusEssential" xfId="31"/>
    <cellStyle name="Formula DaDa Bold" xfId="32"/>
    <cellStyle name="Formula Data" xfId="33"/>
    <cellStyle name="Formula Data Bold" xfId="34"/>
    <cellStyle name="Formula_G" xfId="35"/>
    <cellStyle name="Good 2" xfId="36"/>
    <cellStyle name="Grey" xfId="37"/>
    <cellStyle name="greyed" xfId="38"/>
    <cellStyle name="Header1" xfId="39"/>
    <cellStyle name="Header2" xfId="40"/>
    <cellStyle name="Header2 2" xfId="41"/>
    <cellStyle name="Heading" xfId="42"/>
    <cellStyle name="Heading 2 2" xfId="43"/>
    <cellStyle name="Heading 2 2 2" xfId="44"/>
    <cellStyle name="Heading 3 2" xfId="45"/>
    <cellStyle name="Heading 5" xfId="46"/>
    <cellStyle name="HeadingTable" xfId="47"/>
    <cellStyle name="Hyperlink 2" xfId="48"/>
    <cellStyle name="Hyperlink 3" xfId="49"/>
    <cellStyle name="Hyperlink 4" xfId="50"/>
    <cellStyle name="Hyperlink 5" xfId="51"/>
    <cellStyle name="In3PlusEssential" xfId="52"/>
    <cellStyle name="In3PlusNotEssentialMayHelp" xfId="53"/>
    <cellStyle name="In3PlusNotGranular" xfId="54"/>
    <cellStyle name="Input [yellow]" xfId="55"/>
    <cellStyle name="Input [yellow] 2" xfId="56"/>
    <cellStyle name="inputExposure" xfId="57"/>
    <cellStyle name="Labels" xfId="58"/>
    <cellStyle name="LkupHdg" xfId="59"/>
    <cellStyle name="LkupHdg 2" xfId="60"/>
    <cellStyle name="MCIDColumns" xfId="61"/>
    <cellStyle name="Millares [0]_FAS91_Model_v4" xfId="62"/>
    <cellStyle name="Millares_comi0403" xfId="63"/>
    <cellStyle name="Milliers [0]_3A_NumeratorReport_Option1_040611" xfId="64"/>
    <cellStyle name="Milliers_3A_NumeratorReport_Option1_040611" xfId="65"/>
    <cellStyle name="Moneda [0]_FAS91_Model_v4" xfId="66"/>
    <cellStyle name="Moneda_FAS91_Model_v4" xfId="67"/>
    <cellStyle name="Monétaire [0]_3A_NumeratorReport_Option1_040611" xfId="68"/>
    <cellStyle name="Monétaire_3A_NumeratorReport_Option1_040611" xfId="69"/>
    <cellStyle name="Neutral 2" xfId="70"/>
    <cellStyle name="Non-Enterable_G" xfId="71"/>
    <cellStyle name="Normal" xfId="0" builtinId="0"/>
    <cellStyle name="Normal - Style1" xfId="72"/>
    <cellStyle name="Normal 13 2" xfId="73"/>
    <cellStyle name="Normal 18" xfId="74"/>
    <cellStyle name="Normal 2" xfId="75"/>
    <cellStyle name="Normal 2 2" xfId="76"/>
    <cellStyle name="Normal 2 2 2" xfId="77"/>
    <cellStyle name="Normal 2 2 2 2" xfId="78"/>
    <cellStyle name="Normal 2 2 2 5" xfId="79"/>
    <cellStyle name="Normal 2 2 3" xfId="80"/>
    <cellStyle name="Normal 2 3" xfId="81"/>
    <cellStyle name="Normal 3" xfId="82"/>
    <cellStyle name="Normal 3 2" xfId="83"/>
    <cellStyle name="Normal 3 3" xfId="84"/>
    <cellStyle name="Normal 34 2" xfId="85"/>
    <cellStyle name="Normal 4" xfId="86"/>
    <cellStyle name="Normal 4 2" xfId="87"/>
    <cellStyle name="Normal 4 2 2" xfId="88"/>
    <cellStyle name="Normal 4 2 3" xfId="89"/>
    <cellStyle name="Normal 4 3" xfId="90"/>
    <cellStyle name="Normal 4 4" xfId="91"/>
    <cellStyle name="Normal 5" xfId="92"/>
    <cellStyle name="Normal 51" xfId="93"/>
    <cellStyle name="Normal 52" xfId="94"/>
    <cellStyle name="Normal 6" xfId="95"/>
    <cellStyle name="Normal 7" xfId="96"/>
    <cellStyle name="Normal 8" xfId="97"/>
    <cellStyle name="Normal 8 2" xfId="98"/>
    <cellStyle name="Normal 9" xfId="99"/>
    <cellStyle name="Normal 9 2" xfId="100"/>
    <cellStyle name="NotIn3PlusButCorepNotEssential" xfId="101"/>
    <cellStyle name="NotIn3PlusInCorepEssential" xfId="102"/>
    <cellStyle name="NotIn3PlusOrCorepEssential" xfId="103"/>
    <cellStyle name="optionalExposure" xfId="104"/>
    <cellStyle name="Percent" xfId="2" builtinId="5"/>
    <cellStyle name="Percent [2]" xfId="105"/>
    <cellStyle name="Percent 2" xfId="106"/>
    <cellStyle name="Percent 2 2" xfId="107"/>
    <cellStyle name="Percent 2 2 2" xfId="108"/>
    <cellStyle name="Percent 2 2 3" xfId="109"/>
    <cellStyle name="Percent 2 3" xfId="110"/>
    <cellStyle name="Percent 2 8" xfId="111"/>
    <cellStyle name="Percent 3" xfId="112"/>
    <cellStyle name="Percent 3 2" xfId="113"/>
    <cellStyle name="Percent 3 3" xfId="114"/>
    <cellStyle name="Percent 4" xfId="115"/>
    <cellStyle name="Percent 5" xfId="116"/>
    <cellStyle name="Percent 6" xfId="117"/>
    <cellStyle name="Percent 7" xfId="118"/>
    <cellStyle name="Percent 7 2" xfId="119"/>
    <cellStyle name="Percent 8" xfId="120"/>
    <cellStyle name="Percent 8 2" xfId="121"/>
    <cellStyle name="Percent 9" xfId="122"/>
    <cellStyle name="Porcentual_FAS91_Model_v4" xfId="123"/>
    <cellStyle name="PSChar" xfId="124"/>
    <cellStyle name="PSDate" xfId="125"/>
    <cellStyle name="PSDec" xfId="126"/>
    <cellStyle name="PSHeading" xfId="127"/>
    <cellStyle name="PSInt" xfId="128"/>
    <cellStyle name="PSSpacer" xfId="129"/>
    <cellStyle name="Retrieved Data" xfId="130"/>
    <cellStyle name="Retrieved Data Bold" xfId="131"/>
    <cellStyle name="Retrieved Data Bold Wing" xfId="132"/>
    <cellStyle name="Retrieved_Data" xfId="133"/>
    <cellStyle name="RetrievedExceptions" xfId="134"/>
    <cellStyle name="RetrievedWrapped" xfId="135"/>
    <cellStyle name="RevList" xfId="136"/>
    <cellStyle name="showExposure" xfId="137"/>
    <cellStyle name="Standard 3" xfId="138"/>
    <cellStyle name="Style 1" xfId="139"/>
    <cellStyle name="Style 1 2" xfId="140"/>
    <cellStyle name="Style 1 3" xfId="141"/>
    <cellStyle name="Style 1 4" xfId="142"/>
    <cellStyle name="Style 1 5" xfId="143"/>
    <cellStyle name="STYLE1" xfId="144"/>
    <cellStyle name="Subtotal" xfId="145"/>
  </cellStyles>
  <dxfs count="37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FFCC"/>
        </patternFill>
      </fill>
    </dxf>
    <dxf>
      <font>
        <b/>
        <i val="0"/>
        <color rgb="FF9C0006"/>
      </font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DDDDD"/>
      <color rgb="FFD9D9D9"/>
      <color rgb="FFFFFFCC"/>
      <color rgb="FFFFFFFF"/>
      <color rgb="FFFFFF99"/>
      <color rgb="FFCCFFCC"/>
      <color rgb="FF0066FF"/>
      <color rgb="FF0000FF"/>
      <color rgb="FF66FF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0</xdr:row>
      <xdr:rowOff>37910</xdr:rowOff>
    </xdr:from>
    <xdr:to>
      <xdr:col>8</xdr:col>
      <xdr:colOff>371475</xdr:colOff>
      <xdr:row>0</xdr:row>
      <xdr:rowOff>725723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37910"/>
          <a:ext cx="3590924" cy="6878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2266949</xdr:colOff>
      <xdr:row>3</xdr:row>
      <xdr:rowOff>135363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90924" cy="687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99"/>
    <pageSetUpPr fitToPage="1"/>
  </sheetPr>
  <dimension ref="B1:AH90"/>
  <sheetViews>
    <sheetView showGridLines="0" tabSelected="1" zoomScaleNormal="100" workbookViewId="0">
      <selection activeCell="M2" sqref="M2"/>
    </sheetView>
  </sheetViews>
  <sheetFormatPr defaultColWidth="9.140625" defaultRowHeight="15" zeroHeight="1"/>
  <cols>
    <col min="1" max="2" width="1.7109375" style="313" customWidth="1"/>
    <col min="3" max="3" width="7.7109375" style="312" customWidth="1"/>
    <col min="4" max="23" width="7.7109375" style="313" customWidth="1"/>
    <col min="24" max="26" width="1.7109375" style="313" customWidth="1"/>
    <col min="27" max="34" width="15.7109375" style="315" customWidth="1"/>
    <col min="35" max="16384" width="9.140625" style="313"/>
  </cols>
  <sheetData>
    <row r="1" spans="2:30" ht="62.25" customHeight="1" thickBot="1">
      <c r="J1" s="311" t="s">
        <v>201</v>
      </c>
      <c r="N1" s="314"/>
    </row>
    <row r="2" spans="2:30" ht="18" customHeight="1">
      <c r="B2" s="316"/>
      <c r="C2" s="317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9"/>
    </row>
    <row r="3" spans="2:30" ht="18" customHeight="1">
      <c r="B3" s="320"/>
      <c r="C3" s="321">
        <v>1</v>
      </c>
      <c r="D3" s="322" t="s">
        <v>57</v>
      </c>
      <c r="E3" s="322"/>
      <c r="F3" s="322"/>
      <c r="G3" s="322"/>
      <c r="H3" s="322"/>
      <c r="I3" s="322"/>
      <c r="J3" s="322"/>
      <c r="K3" s="322"/>
      <c r="L3" s="322"/>
      <c r="M3" s="322"/>
      <c r="N3" s="346" t="s">
        <v>71</v>
      </c>
      <c r="O3" s="346"/>
      <c r="P3" s="346"/>
      <c r="Q3" s="346"/>
      <c r="R3" s="346"/>
      <c r="S3" s="346"/>
      <c r="T3" s="346"/>
      <c r="U3" s="346"/>
      <c r="V3" s="346"/>
      <c r="W3" s="322"/>
      <c r="X3" s="323"/>
    </row>
    <row r="4" spans="2:30" ht="9" customHeight="1">
      <c r="B4" s="320"/>
      <c r="C4" s="321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4"/>
      <c r="O4" s="324"/>
      <c r="P4" s="324"/>
      <c r="Q4" s="324"/>
      <c r="R4" s="324"/>
      <c r="S4" s="324"/>
      <c r="T4" s="324"/>
      <c r="U4" s="324"/>
      <c r="V4" s="324"/>
      <c r="W4" s="322"/>
      <c r="X4" s="323"/>
    </row>
    <row r="5" spans="2:30" ht="18" customHeight="1">
      <c r="B5" s="320"/>
      <c r="C5" s="321">
        <v>2</v>
      </c>
      <c r="D5" s="322" t="s">
        <v>53</v>
      </c>
      <c r="E5" s="322"/>
      <c r="F5" s="322"/>
      <c r="G5" s="322"/>
      <c r="H5" s="322"/>
      <c r="I5" s="322"/>
      <c r="J5" s="322"/>
      <c r="K5" s="322"/>
      <c r="L5" s="322"/>
      <c r="M5" s="322"/>
      <c r="N5" s="346" t="s">
        <v>195</v>
      </c>
      <c r="O5" s="346"/>
      <c r="P5" s="346"/>
      <c r="Q5" s="346"/>
      <c r="R5" s="346"/>
      <c r="S5" s="346"/>
      <c r="T5" s="346"/>
      <c r="U5" s="346"/>
      <c r="V5" s="346"/>
      <c r="W5" s="322"/>
      <c r="X5" s="323"/>
    </row>
    <row r="6" spans="2:30" ht="9" customHeight="1">
      <c r="B6" s="320"/>
      <c r="C6" s="321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4"/>
      <c r="O6" s="324"/>
      <c r="P6" s="324"/>
      <c r="Q6" s="324"/>
      <c r="R6" s="324"/>
      <c r="S6" s="324"/>
      <c r="T6" s="324"/>
      <c r="U6" s="324"/>
      <c r="V6" s="324"/>
      <c r="W6" s="322"/>
      <c r="X6" s="323"/>
    </row>
    <row r="7" spans="2:30" ht="18" customHeight="1">
      <c r="B7" s="320"/>
      <c r="C7" s="321">
        <v>3</v>
      </c>
      <c r="D7" s="322" t="s">
        <v>196</v>
      </c>
      <c r="E7" s="322"/>
      <c r="F7" s="322"/>
      <c r="G7" s="322"/>
      <c r="H7" s="322"/>
      <c r="I7" s="322"/>
      <c r="J7" s="322"/>
      <c r="K7" s="322"/>
      <c r="L7" s="322"/>
      <c r="M7" s="322"/>
      <c r="N7" s="344"/>
      <c r="O7" s="344"/>
      <c r="P7" s="344"/>
      <c r="Q7" s="344"/>
      <c r="R7" s="344"/>
      <c r="S7" s="344"/>
      <c r="T7" s="344"/>
      <c r="U7" s="344"/>
      <c r="V7" s="344"/>
      <c r="W7" s="322"/>
      <c r="X7" s="323"/>
      <c r="AA7" s="325" t="s">
        <v>54</v>
      </c>
      <c r="AB7" s="325" t="s">
        <v>55</v>
      </c>
      <c r="AC7" s="325" t="s">
        <v>73</v>
      </c>
      <c r="AD7" s="325" t="s">
        <v>74</v>
      </c>
    </row>
    <row r="8" spans="2:30" ht="9" customHeight="1">
      <c r="B8" s="320"/>
      <c r="C8" s="321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4"/>
      <c r="O8" s="324"/>
      <c r="P8" s="324"/>
      <c r="Q8" s="324"/>
      <c r="R8" s="324"/>
      <c r="S8" s="324"/>
      <c r="T8" s="324"/>
      <c r="U8" s="324"/>
      <c r="V8" s="324"/>
      <c r="W8" s="322"/>
      <c r="X8" s="323"/>
    </row>
    <row r="9" spans="2:30" ht="18" customHeight="1">
      <c r="B9" s="320"/>
      <c r="C9" s="321">
        <v>4</v>
      </c>
      <c r="D9" s="322" t="s">
        <v>197</v>
      </c>
      <c r="E9" s="322"/>
      <c r="F9" s="322"/>
      <c r="G9" s="322"/>
      <c r="H9" s="322"/>
      <c r="I9" s="322"/>
      <c r="J9" s="322"/>
      <c r="K9" s="322"/>
      <c r="L9" s="322"/>
      <c r="M9" s="322"/>
      <c r="N9" s="344">
        <v>1</v>
      </c>
      <c r="O9" s="344"/>
      <c r="P9" s="344"/>
      <c r="Q9" s="344"/>
      <c r="R9" s="344"/>
      <c r="S9" s="344"/>
      <c r="T9" s="344"/>
      <c r="U9" s="344"/>
      <c r="V9" s="344"/>
      <c r="W9" s="322"/>
      <c r="X9" s="323"/>
    </row>
    <row r="10" spans="2:30" ht="9" customHeight="1">
      <c r="B10" s="320"/>
      <c r="C10" s="321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4"/>
      <c r="O10" s="324"/>
      <c r="P10" s="324"/>
      <c r="Q10" s="324"/>
      <c r="R10" s="324"/>
      <c r="S10" s="324"/>
      <c r="T10" s="324"/>
      <c r="U10" s="324"/>
      <c r="V10" s="324"/>
      <c r="W10" s="322"/>
      <c r="X10" s="323"/>
    </row>
    <row r="11" spans="2:30" ht="18" customHeight="1">
      <c r="B11" s="320"/>
      <c r="C11" s="321">
        <v>5</v>
      </c>
      <c r="D11" s="322" t="s">
        <v>198</v>
      </c>
      <c r="E11" s="322"/>
      <c r="F11" s="322"/>
      <c r="G11" s="322"/>
      <c r="H11" s="322"/>
      <c r="I11" s="322"/>
      <c r="J11" s="322"/>
      <c r="K11" s="322"/>
      <c r="L11" s="322"/>
      <c r="M11" s="322"/>
      <c r="N11" s="344"/>
      <c r="O11" s="344"/>
      <c r="P11" s="344"/>
      <c r="Q11" s="344"/>
      <c r="R11" s="344"/>
      <c r="S11" s="344"/>
      <c r="T11" s="344"/>
      <c r="U11" s="344"/>
      <c r="V11" s="344"/>
      <c r="W11" s="322"/>
      <c r="X11" s="323"/>
    </row>
    <row r="12" spans="2:30" ht="9" customHeight="1">
      <c r="B12" s="320"/>
      <c r="C12" s="321"/>
      <c r="D12" s="322"/>
      <c r="E12" s="322"/>
      <c r="F12" s="322"/>
      <c r="G12" s="322"/>
      <c r="H12" s="322"/>
      <c r="I12" s="322"/>
      <c r="J12" s="322"/>
      <c r="K12" s="322"/>
      <c r="L12" s="322"/>
      <c r="M12" s="322"/>
      <c r="N12" s="324"/>
      <c r="O12" s="324"/>
      <c r="P12" s="324"/>
      <c r="Q12" s="324"/>
      <c r="R12" s="324"/>
      <c r="S12" s="324"/>
      <c r="T12" s="324"/>
      <c r="U12" s="324"/>
      <c r="V12" s="324"/>
      <c r="W12" s="322"/>
      <c r="X12" s="323"/>
    </row>
    <row r="13" spans="2:30" ht="18" customHeight="1">
      <c r="B13" s="320"/>
      <c r="C13" s="321">
        <v>6</v>
      </c>
      <c r="D13" s="322" t="s">
        <v>51</v>
      </c>
      <c r="E13" s="322"/>
      <c r="F13" s="322"/>
      <c r="G13" s="322"/>
      <c r="H13" s="322"/>
      <c r="I13" s="322"/>
      <c r="J13" s="322"/>
      <c r="K13" s="322"/>
      <c r="L13" s="322"/>
      <c r="M13" s="322"/>
      <c r="N13" s="344"/>
      <c r="O13" s="344"/>
      <c r="P13" s="344"/>
      <c r="Q13" s="344"/>
      <c r="R13" s="344"/>
      <c r="S13" s="344"/>
      <c r="T13" s="344"/>
      <c r="U13" s="344"/>
      <c r="V13" s="344"/>
      <c r="W13" s="322"/>
      <c r="X13" s="323"/>
    </row>
    <row r="14" spans="2:30" ht="9" customHeight="1">
      <c r="B14" s="320"/>
      <c r="C14" s="321"/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4"/>
      <c r="O14" s="324"/>
      <c r="P14" s="324"/>
      <c r="Q14" s="324"/>
      <c r="R14" s="324"/>
      <c r="S14" s="324"/>
      <c r="T14" s="324"/>
      <c r="U14" s="324"/>
      <c r="V14" s="324"/>
      <c r="W14" s="322"/>
      <c r="X14" s="323"/>
    </row>
    <row r="15" spans="2:30" ht="18" customHeight="1">
      <c r="B15" s="320"/>
      <c r="C15" s="321">
        <f>C13+1</f>
        <v>7</v>
      </c>
      <c r="D15" s="322" t="s">
        <v>199</v>
      </c>
      <c r="E15" s="322"/>
      <c r="F15" s="322"/>
      <c r="G15" s="322"/>
      <c r="H15" s="322"/>
      <c r="I15" s="322"/>
      <c r="J15" s="322"/>
      <c r="K15" s="322"/>
      <c r="L15" s="322"/>
      <c r="M15" s="322"/>
      <c r="N15" s="344"/>
      <c r="O15" s="344"/>
      <c r="P15" s="344"/>
      <c r="Q15" s="344"/>
      <c r="R15" s="344"/>
      <c r="S15" s="344"/>
      <c r="T15" s="344"/>
      <c r="U15" s="344"/>
      <c r="V15" s="344"/>
      <c r="W15" s="322"/>
      <c r="X15" s="323"/>
    </row>
    <row r="16" spans="2:30" ht="9" customHeight="1">
      <c r="B16" s="320"/>
      <c r="C16" s="321"/>
      <c r="D16" s="322"/>
      <c r="E16" s="322"/>
      <c r="F16" s="322"/>
      <c r="G16" s="322"/>
      <c r="H16" s="322"/>
      <c r="I16" s="322"/>
      <c r="J16" s="322"/>
      <c r="K16" s="322"/>
      <c r="L16" s="322"/>
      <c r="M16" s="322"/>
      <c r="N16" s="324"/>
      <c r="O16" s="324"/>
      <c r="P16" s="324"/>
      <c r="Q16" s="324"/>
      <c r="R16" s="324"/>
      <c r="S16" s="324"/>
      <c r="T16" s="324"/>
      <c r="U16" s="324"/>
      <c r="V16" s="324"/>
      <c r="W16" s="322"/>
      <c r="X16" s="323"/>
    </row>
    <row r="17" spans="2:33" ht="18" customHeight="1">
      <c r="B17" s="320"/>
      <c r="C17" s="321">
        <v>8</v>
      </c>
      <c r="D17" s="322" t="s">
        <v>56</v>
      </c>
      <c r="E17" s="322"/>
      <c r="F17" s="322"/>
      <c r="G17" s="322"/>
      <c r="H17" s="322"/>
      <c r="I17" s="322"/>
      <c r="J17" s="322"/>
      <c r="K17" s="322"/>
      <c r="L17" s="322"/>
      <c r="M17" s="322"/>
      <c r="N17" s="345"/>
      <c r="O17" s="345"/>
      <c r="P17" s="345"/>
      <c r="Q17" s="345"/>
      <c r="R17" s="345"/>
      <c r="S17" s="345"/>
      <c r="T17" s="345"/>
      <c r="U17" s="345"/>
      <c r="V17" s="345"/>
      <c r="W17" s="322"/>
      <c r="X17" s="323"/>
      <c r="Y17" s="326"/>
      <c r="Z17" s="326"/>
    </row>
    <row r="18" spans="2:33" ht="9" customHeight="1">
      <c r="B18" s="320"/>
      <c r="C18" s="321"/>
      <c r="D18" s="322"/>
      <c r="E18" s="322"/>
      <c r="F18" s="322"/>
      <c r="G18" s="322"/>
      <c r="H18" s="322"/>
      <c r="I18" s="322"/>
      <c r="J18" s="322"/>
      <c r="K18" s="322"/>
      <c r="L18" s="322"/>
      <c r="M18" s="322"/>
      <c r="N18" s="324"/>
      <c r="O18" s="324"/>
      <c r="P18" s="324"/>
      <c r="Q18" s="324"/>
      <c r="R18" s="324"/>
      <c r="S18" s="324"/>
      <c r="T18" s="324"/>
      <c r="U18" s="324"/>
      <c r="V18" s="324"/>
      <c r="W18" s="322"/>
      <c r="X18" s="323"/>
    </row>
    <row r="19" spans="2:33" ht="18" customHeight="1">
      <c r="B19" s="320"/>
      <c r="C19" s="321">
        <v>9</v>
      </c>
      <c r="D19" s="322" t="s">
        <v>52</v>
      </c>
      <c r="E19" s="322"/>
      <c r="F19" s="322"/>
      <c r="G19" s="322"/>
      <c r="H19" s="322"/>
      <c r="I19" s="322"/>
      <c r="J19" s="322"/>
      <c r="K19" s="322"/>
      <c r="L19" s="322"/>
      <c r="M19" s="322"/>
      <c r="N19" s="345">
        <v>42735</v>
      </c>
      <c r="O19" s="345"/>
      <c r="P19" s="345"/>
      <c r="Q19" s="345"/>
      <c r="R19" s="345"/>
      <c r="S19" s="345"/>
      <c r="T19" s="345"/>
      <c r="U19" s="345"/>
      <c r="V19" s="345"/>
      <c r="W19" s="322"/>
      <c r="X19" s="323"/>
    </row>
    <row r="20" spans="2:33" ht="9" customHeight="1">
      <c r="B20" s="320"/>
      <c r="C20" s="321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4"/>
      <c r="O20" s="324"/>
      <c r="P20" s="324"/>
      <c r="Q20" s="324"/>
      <c r="R20" s="324"/>
      <c r="S20" s="324"/>
      <c r="T20" s="324"/>
      <c r="U20" s="324"/>
      <c r="V20" s="324"/>
      <c r="W20" s="322"/>
      <c r="X20" s="323"/>
    </row>
    <row r="21" spans="2:33" ht="18" customHeight="1">
      <c r="B21" s="320"/>
      <c r="C21" s="321">
        <v>10</v>
      </c>
      <c r="D21" s="322" t="s">
        <v>200</v>
      </c>
      <c r="E21" s="322"/>
      <c r="F21" s="322"/>
      <c r="G21" s="322"/>
      <c r="H21" s="322"/>
      <c r="I21" s="322"/>
      <c r="J21" s="322"/>
      <c r="K21" s="322"/>
      <c r="L21" s="322"/>
      <c r="M21" s="322"/>
      <c r="N21" s="344"/>
      <c r="O21" s="344"/>
      <c r="P21" s="344"/>
      <c r="Q21" s="344"/>
      <c r="R21" s="344"/>
      <c r="S21" s="344"/>
      <c r="T21" s="344"/>
      <c r="U21" s="344"/>
      <c r="V21" s="344"/>
      <c r="W21" s="322"/>
      <c r="X21" s="323"/>
      <c r="Y21" s="327"/>
      <c r="Z21" s="313" t="s">
        <v>70</v>
      </c>
      <c r="AA21" s="325" t="s">
        <v>58</v>
      </c>
      <c r="AB21" s="325" t="s">
        <v>59</v>
      </c>
      <c r="AC21" s="325" t="s">
        <v>60</v>
      </c>
      <c r="AD21" s="325" t="s">
        <v>61</v>
      </c>
      <c r="AE21" s="325" t="s">
        <v>62</v>
      </c>
      <c r="AF21" s="325" t="s">
        <v>63</v>
      </c>
      <c r="AG21" s="325" t="s">
        <v>64</v>
      </c>
    </row>
    <row r="22" spans="2:33" ht="18" customHeight="1" thickBot="1">
      <c r="B22" s="328"/>
      <c r="C22" s="329"/>
      <c r="D22" s="330"/>
      <c r="E22" s="330"/>
      <c r="F22" s="330"/>
      <c r="G22" s="330"/>
      <c r="H22" s="330"/>
      <c r="I22" s="330"/>
      <c r="J22" s="330"/>
      <c r="K22" s="330"/>
      <c r="L22" s="330"/>
      <c r="M22" s="330"/>
      <c r="N22" s="330"/>
      <c r="O22" s="330"/>
      <c r="P22" s="330"/>
      <c r="Q22" s="330"/>
      <c r="R22" s="330"/>
      <c r="S22" s="330"/>
      <c r="T22" s="330"/>
      <c r="U22" s="330"/>
      <c r="V22" s="330"/>
      <c r="W22" s="330"/>
      <c r="X22" s="331"/>
    </row>
    <row r="23" spans="2:33" ht="9" customHeight="1"/>
    <row r="24" spans="2:33" ht="18" customHeight="1">
      <c r="B24" s="332" t="s">
        <v>194</v>
      </c>
    </row>
    <row r="25" spans="2:33" ht="18" customHeight="1">
      <c r="B25" s="333" t="s">
        <v>75</v>
      </c>
    </row>
    <row r="26" spans="2:33" ht="9" customHeight="1"/>
    <row r="27" spans="2:33" ht="14.25">
      <c r="B27" s="334"/>
      <c r="C27" s="335"/>
      <c r="D27" s="335"/>
      <c r="E27" s="335"/>
      <c r="F27" s="335"/>
      <c r="G27" s="335"/>
      <c r="H27" s="335"/>
      <c r="I27" s="335"/>
      <c r="J27" s="335"/>
      <c r="K27" s="335"/>
      <c r="L27" s="335"/>
      <c r="M27" s="335"/>
      <c r="N27" s="335"/>
      <c r="O27" s="335"/>
      <c r="P27" s="335"/>
      <c r="Q27" s="335"/>
      <c r="R27" s="335"/>
      <c r="S27" s="335"/>
      <c r="T27" s="335"/>
      <c r="U27" s="335"/>
      <c r="V27" s="335"/>
      <c r="W27" s="335"/>
      <c r="X27" s="336"/>
    </row>
    <row r="28" spans="2:33" ht="14.25">
      <c r="B28" s="337"/>
      <c r="C28" s="338"/>
      <c r="D28" s="338"/>
      <c r="E28" s="338"/>
      <c r="F28" s="338"/>
      <c r="G28" s="338"/>
      <c r="H28" s="338"/>
      <c r="I28" s="338"/>
      <c r="J28" s="338"/>
      <c r="K28" s="338"/>
      <c r="L28" s="338"/>
      <c r="M28" s="338"/>
      <c r="N28" s="338"/>
      <c r="O28" s="338"/>
      <c r="P28" s="338"/>
      <c r="Q28" s="338"/>
      <c r="R28" s="338"/>
      <c r="S28" s="338"/>
      <c r="T28" s="338"/>
      <c r="U28" s="338"/>
      <c r="V28" s="338"/>
      <c r="W28" s="338"/>
      <c r="X28" s="339"/>
    </row>
    <row r="29" spans="2:33" ht="14.25">
      <c r="B29" s="337"/>
      <c r="C29" s="338"/>
      <c r="D29" s="338"/>
      <c r="E29" s="338"/>
      <c r="F29" s="338"/>
      <c r="G29" s="338"/>
      <c r="H29" s="338"/>
      <c r="I29" s="338"/>
      <c r="J29" s="338"/>
      <c r="K29" s="338"/>
      <c r="L29" s="338"/>
      <c r="M29" s="338"/>
      <c r="N29" s="338"/>
      <c r="O29" s="338"/>
      <c r="P29" s="338"/>
      <c r="Q29" s="338"/>
      <c r="R29" s="338"/>
      <c r="S29" s="338"/>
      <c r="T29" s="338"/>
      <c r="U29" s="338"/>
      <c r="V29" s="338"/>
      <c r="W29" s="338"/>
      <c r="X29" s="339"/>
    </row>
    <row r="30" spans="2:33" ht="14.25">
      <c r="B30" s="337"/>
      <c r="C30" s="338"/>
      <c r="D30" s="338"/>
      <c r="E30" s="338"/>
      <c r="F30" s="338"/>
      <c r="G30" s="338"/>
      <c r="H30" s="338"/>
      <c r="I30" s="338"/>
      <c r="J30" s="338"/>
      <c r="K30" s="338"/>
      <c r="L30" s="338"/>
      <c r="M30" s="338"/>
      <c r="N30" s="338"/>
      <c r="O30" s="338"/>
      <c r="P30" s="338"/>
      <c r="Q30" s="338"/>
      <c r="R30" s="338"/>
      <c r="S30" s="338"/>
      <c r="T30" s="338"/>
      <c r="U30" s="338"/>
      <c r="V30" s="338"/>
      <c r="W30" s="338"/>
      <c r="X30" s="339"/>
    </row>
    <row r="31" spans="2:33" ht="14.25">
      <c r="B31" s="337"/>
      <c r="C31" s="338"/>
      <c r="D31" s="338"/>
      <c r="E31" s="338"/>
      <c r="F31" s="338"/>
      <c r="G31" s="338"/>
      <c r="H31" s="338"/>
      <c r="I31" s="338"/>
      <c r="J31" s="338"/>
      <c r="K31" s="338"/>
      <c r="L31" s="338"/>
      <c r="M31" s="338"/>
      <c r="N31" s="338"/>
      <c r="O31" s="338"/>
      <c r="P31" s="338"/>
      <c r="Q31" s="338"/>
      <c r="R31" s="338"/>
      <c r="S31" s="338"/>
      <c r="T31" s="338"/>
      <c r="U31" s="338"/>
      <c r="V31" s="338"/>
      <c r="W31" s="338"/>
      <c r="X31" s="339"/>
    </row>
    <row r="32" spans="2:33" ht="14.25">
      <c r="B32" s="337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38"/>
      <c r="P32" s="338"/>
      <c r="Q32" s="338"/>
      <c r="R32" s="338"/>
      <c r="S32" s="338"/>
      <c r="T32" s="338"/>
      <c r="U32" s="338"/>
      <c r="V32" s="338"/>
      <c r="W32" s="338"/>
      <c r="X32" s="339"/>
    </row>
    <row r="33" spans="2:24" ht="14.25">
      <c r="B33" s="337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38"/>
      <c r="P33" s="338"/>
      <c r="Q33" s="338"/>
      <c r="R33" s="338"/>
      <c r="S33" s="338"/>
      <c r="T33" s="338"/>
      <c r="U33" s="338"/>
      <c r="V33" s="338"/>
      <c r="W33" s="338"/>
      <c r="X33" s="339"/>
    </row>
    <row r="34" spans="2:24" ht="14.25">
      <c r="B34" s="337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9"/>
    </row>
    <row r="35" spans="2:24" ht="14.25">
      <c r="B35" s="337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9"/>
    </row>
    <row r="36" spans="2:24" ht="14.25">
      <c r="B36" s="337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38"/>
      <c r="N36" s="338"/>
      <c r="O36" s="338"/>
      <c r="P36" s="338"/>
      <c r="Q36" s="338"/>
      <c r="R36" s="338"/>
      <c r="S36" s="338"/>
      <c r="T36" s="338"/>
      <c r="U36" s="338"/>
      <c r="V36" s="338"/>
      <c r="W36" s="338"/>
      <c r="X36" s="339"/>
    </row>
    <row r="37" spans="2:24" ht="14.25">
      <c r="B37" s="337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8"/>
      <c r="N37" s="338"/>
      <c r="O37" s="338"/>
      <c r="P37" s="338"/>
      <c r="Q37" s="338"/>
      <c r="R37" s="338"/>
      <c r="S37" s="338"/>
      <c r="T37" s="338"/>
      <c r="U37" s="338"/>
      <c r="V37" s="338"/>
      <c r="W37" s="338"/>
      <c r="X37" s="339"/>
    </row>
    <row r="38" spans="2:24" ht="14.25">
      <c r="B38" s="337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8"/>
      <c r="P38" s="338"/>
      <c r="Q38" s="338"/>
      <c r="R38" s="338"/>
      <c r="S38" s="338"/>
      <c r="T38" s="338"/>
      <c r="U38" s="338"/>
      <c r="V38" s="338"/>
      <c r="W38" s="338"/>
      <c r="X38" s="339"/>
    </row>
    <row r="39" spans="2:24" ht="14.25">
      <c r="B39" s="340"/>
      <c r="C39" s="341"/>
      <c r="D39" s="341"/>
      <c r="E39" s="341"/>
      <c r="F39" s="341"/>
      <c r="G39" s="341"/>
      <c r="H39" s="341"/>
      <c r="I39" s="341"/>
      <c r="J39" s="341"/>
      <c r="K39" s="341"/>
      <c r="L39" s="341"/>
      <c r="M39" s="341"/>
      <c r="N39" s="341"/>
      <c r="O39" s="341"/>
      <c r="P39" s="341"/>
      <c r="Q39" s="341"/>
      <c r="R39" s="341"/>
      <c r="S39" s="341"/>
      <c r="T39" s="341"/>
      <c r="U39" s="341"/>
      <c r="V39" s="341"/>
      <c r="W39" s="341"/>
      <c r="X39" s="342"/>
    </row>
    <row r="40" spans="2:24" ht="14.25"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43"/>
      <c r="P40" s="343"/>
      <c r="Q40" s="343"/>
      <c r="R40" s="343"/>
      <c r="S40" s="343"/>
      <c r="T40" s="343"/>
      <c r="U40" s="343"/>
      <c r="V40" s="343"/>
      <c r="W40" s="343"/>
      <c r="X40" s="343"/>
    </row>
    <row r="41" spans="2:24" ht="14.25">
      <c r="B41" s="343"/>
      <c r="C41" s="343"/>
      <c r="D41" s="343"/>
      <c r="E41" s="343"/>
      <c r="F41" s="343"/>
      <c r="G41" s="343"/>
      <c r="H41" s="343"/>
      <c r="I41" s="343"/>
      <c r="J41" s="343"/>
      <c r="K41" s="343"/>
      <c r="L41" s="343"/>
      <c r="M41" s="343"/>
      <c r="N41" s="343"/>
      <c r="O41" s="343"/>
      <c r="P41" s="343"/>
      <c r="Q41" s="343"/>
      <c r="R41" s="343"/>
      <c r="S41" s="343"/>
      <c r="T41" s="343"/>
      <c r="U41" s="343"/>
      <c r="V41" s="343"/>
      <c r="W41" s="343"/>
      <c r="X41" s="343"/>
    </row>
    <row r="42" spans="2:24" ht="14.25">
      <c r="B42" s="343"/>
      <c r="C42" s="343"/>
      <c r="D42" s="343"/>
      <c r="E42" s="343"/>
      <c r="F42" s="343"/>
      <c r="G42" s="343"/>
      <c r="H42" s="343"/>
      <c r="I42" s="343"/>
      <c r="J42" s="343"/>
      <c r="K42" s="343"/>
      <c r="L42" s="343"/>
      <c r="M42" s="343"/>
      <c r="N42" s="343"/>
      <c r="O42" s="343"/>
      <c r="P42" s="343"/>
      <c r="Q42" s="343"/>
      <c r="R42" s="343"/>
      <c r="S42" s="343"/>
      <c r="T42" s="343"/>
      <c r="U42" s="343"/>
      <c r="V42" s="343"/>
      <c r="W42" s="343"/>
      <c r="X42" s="343"/>
    </row>
    <row r="43" spans="2:24" ht="14.25">
      <c r="B43" s="343"/>
      <c r="C43" s="343"/>
      <c r="D43" s="343"/>
      <c r="E43" s="343"/>
      <c r="F43" s="343"/>
      <c r="G43" s="343"/>
      <c r="H43" s="343"/>
      <c r="I43" s="343"/>
      <c r="J43" s="343"/>
      <c r="K43" s="343"/>
      <c r="L43" s="343"/>
      <c r="M43" s="343"/>
      <c r="N43" s="343"/>
      <c r="O43" s="343"/>
      <c r="P43" s="343"/>
      <c r="Q43" s="343"/>
      <c r="R43" s="343"/>
      <c r="S43" s="343"/>
      <c r="T43" s="343"/>
      <c r="U43" s="343"/>
      <c r="V43" s="343"/>
      <c r="W43" s="343"/>
      <c r="X43" s="343"/>
    </row>
    <row r="44" spans="2:24" ht="14.25">
      <c r="B44" s="343"/>
      <c r="C44" s="343"/>
      <c r="D44" s="343"/>
      <c r="E44" s="343"/>
      <c r="F44" s="343"/>
      <c r="G44" s="343"/>
      <c r="H44" s="343"/>
      <c r="I44" s="343"/>
      <c r="J44" s="343"/>
      <c r="K44" s="343"/>
      <c r="L44" s="343"/>
      <c r="M44" s="343"/>
      <c r="N44" s="343"/>
      <c r="O44" s="343"/>
      <c r="P44" s="343"/>
      <c r="Q44" s="343"/>
      <c r="R44" s="343"/>
      <c r="S44" s="343"/>
      <c r="T44" s="343"/>
      <c r="U44" s="343"/>
      <c r="V44" s="343"/>
      <c r="W44" s="343"/>
      <c r="X44" s="343"/>
    </row>
    <row r="45" spans="2:24" ht="14.25">
      <c r="B45" s="343"/>
      <c r="C45" s="343"/>
      <c r="D45" s="343"/>
      <c r="E45" s="343"/>
      <c r="F45" s="343"/>
      <c r="G45" s="343"/>
      <c r="H45" s="343"/>
      <c r="I45" s="343"/>
      <c r="J45" s="343"/>
      <c r="K45" s="343"/>
      <c r="L45" s="343"/>
      <c r="M45" s="343"/>
      <c r="N45" s="343"/>
      <c r="O45" s="343"/>
      <c r="P45" s="343"/>
      <c r="Q45" s="343"/>
      <c r="R45" s="343"/>
      <c r="S45" s="343"/>
      <c r="T45" s="343"/>
      <c r="U45" s="343"/>
      <c r="V45" s="343"/>
      <c r="W45" s="343"/>
      <c r="X45" s="343"/>
    </row>
    <row r="46" spans="2:24" ht="14.25">
      <c r="B46" s="343"/>
      <c r="C46" s="343"/>
      <c r="D46" s="343"/>
      <c r="E46" s="343"/>
      <c r="F46" s="343"/>
      <c r="G46" s="343"/>
      <c r="H46" s="343"/>
      <c r="I46" s="343"/>
      <c r="J46" s="343"/>
      <c r="K46" s="343"/>
      <c r="L46" s="343"/>
      <c r="M46" s="343"/>
      <c r="N46" s="343"/>
      <c r="O46" s="343"/>
      <c r="P46" s="343"/>
      <c r="Q46" s="343"/>
      <c r="R46" s="343"/>
      <c r="S46" s="343"/>
      <c r="T46" s="343"/>
      <c r="U46" s="343"/>
      <c r="V46" s="343"/>
      <c r="W46" s="343"/>
      <c r="X46" s="343"/>
    </row>
    <row r="47" spans="2:24" ht="14.25"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343"/>
    </row>
    <row r="48" spans="2:24" ht="14.25">
      <c r="B48" s="343"/>
      <c r="C48" s="343"/>
      <c r="D48" s="343"/>
      <c r="E48" s="343"/>
      <c r="F48" s="343"/>
      <c r="G48" s="343"/>
      <c r="H48" s="343"/>
      <c r="I48" s="343"/>
      <c r="J48" s="343"/>
      <c r="K48" s="343"/>
      <c r="L48" s="343"/>
      <c r="M48" s="343"/>
      <c r="N48" s="343"/>
      <c r="O48" s="343"/>
      <c r="P48" s="343"/>
      <c r="Q48" s="343"/>
      <c r="R48" s="343"/>
      <c r="S48" s="343"/>
      <c r="T48" s="343"/>
      <c r="U48" s="343"/>
      <c r="V48" s="343"/>
      <c r="W48" s="343"/>
      <c r="X48" s="343"/>
    </row>
    <row r="49" spans="2:24" ht="14.25">
      <c r="B49" s="343"/>
      <c r="C49" s="343"/>
      <c r="D49" s="343"/>
      <c r="E49" s="343"/>
      <c r="F49" s="343"/>
      <c r="G49" s="343"/>
      <c r="H49" s="343"/>
      <c r="I49" s="343"/>
      <c r="J49" s="343"/>
      <c r="K49" s="343"/>
      <c r="L49" s="343"/>
      <c r="M49" s="343"/>
      <c r="N49" s="343"/>
      <c r="O49" s="343"/>
      <c r="P49" s="343"/>
      <c r="Q49" s="343"/>
      <c r="R49" s="343"/>
      <c r="S49" s="343"/>
      <c r="T49" s="343"/>
      <c r="U49" s="343"/>
      <c r="V49" s="343"/>
      <c r="W49" s="343"/>
      <c r="X49" s="343"/>
    </row>
    <row r="50" spans="2:24" ht="14.25">
      <c r="B50" s="343"/>
      <c r="C50" s="343"/>
      <c r="D50" s="343"/>
      <c r="E50" s="343"/>
      <c r="F50" s="343"/>
      <c r="G50" s="343"/>
      <c r="H50" s="343"/>
      <c r="I50" s="343"/>
      <c r="J50" s="343"/>
      <c r="K50" s="343"/>
      <c r="L50" s="343"/>
      <c r="M50" s="343"/>
      <c r="N50" s="343"/>
      <c r="O50" s="343"/>
      <c r="P50" s="343"/>
      <c r="Q50" s="343"/>
      <c r="R50" s="343"/>
      <c r="S50" s="343"/>
      <c r="T50" s="343"/>
      <c r="U50" s="343"/>
      <c r="V50" s="343"/>
      <c r="W50" s="343"/>
      <c r="X50" s="343"/>
    </row>
    <row r="51" spans="2:24" ht="14.25">
      <c r="B51" s="343"/>
      <c r="C51" s="343"/>
      <c r="D51" s="343"/>
      <c r="E51" s="343"/>
      <c r="F51" s="343"/>
      <c r="G51" s="343"/>
      <c r="H51" s="343"/>
      <c r="I51" s="343"/>
      <c r="J51" s="343"/>
      <c r="K51" s="343"/>
      <c r="L51" s="343"/>
      <c r="M51" s="343"/>
      <c r="N51" s="343"/>
      <c r="O51" s="343"/>
      <c r="P51" s="343"/>
      <c r="Q51" s="343"/>
      <c r="R51" s="343"/>
      <c r="S51" s="343"/>
      <c r="T51" s="343"/>
      <c r="U51" s="343"/>
      <c r="V51" s="343"/>
      <c r="W51" s="343"/>
      <c r="X51" s="343"/>
    </row>
    <row r="52" spans="2:24" ht="14.25">
      <c r="B52" s="343"/>
      <c r="C52" s="343"/>
      <c r="D52" s="343"/>
      <c r="E52" s="343"/>
      <c r="F52" s="343"/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  <c r="T52" s="343"/>
      <c r="U52" s="343"/>
      <c r="V52" s="343"/>
      <c r="W52" s="343"/>
      <c r="X52" s="343"/>
    </row>
    <row r="53" spans="2:24" ht="14.25">
      <c r="B53" s="343"/>
      <c r="C53" s="343"/>
      <c r="D53" s="343"/>
      <c r="E53" s="343"/>
      <c r="F53" s="343"/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  <c r="T53" s="343"/>
      <c r="U53" s="343"/>
      <c r="V53" s="343"/>
      <c r="W53" s="343"/>
      <c r="X53" s="343"/>
    </row>
    <row r="54" spans="2:24" ht="14.25">
      <c r="B54" s="343"/>
      <c r="C54" s="343"/>
      <c r="D54" s="343"/>
      <c r="E54" s="343"/>
      <c r="F54" s="343"/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  <c r="T54" s="343"/>
      <c r="U54" s="343"/>
      <c r="V54" s="343"/>
      <c r="W54" s="343"/>
      <c r="X54" s="343"/>
    </row>
    <row r="55" spans="2:24" ht="14.25">
      <c r="B55" s="343"/>
      <c r="C55" s="343"/>
      <c r="D55" s="343"/>
      <c r="E55" s="343"/>
      <c r="F55" s="343"/>
      <c r="G55" s="343"/>
      <c r="H55" s="343"/>
      <c r="I55" s="343"/>
      <c r="J55" s="343"/>
      <c r="K55" s="343"/>
      <c r="L55" s="343"/>
      <c r="M55" s="343"/>
      <c r="N55" s="343"/>
      <c r="O55" s="343"/>
      <c r="P55" s="343"/>
      <c r="Q55" s="343"/>
      <c r="R55" s="343"/>
      <c r="S55" s="343"/>
      <c r="T55" s="343"/>
      <c r="U55" s="343"/>
      <c r="V55" s="343"/>
      <c r="W55" s="343"/>
      <c r="X55" s="343"/>
    </row>
    <row r="56" spans="2:24" ht="14.25"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  <c r="N56" s="343"/>
      <c r="O56" s="343"/>
      <c r="P56" s="343"/>
      <c r="Q56" s="343"/>
      <c r="R56" s="343"/>
      <c r="S56" s="343"/>
      <c r="T56" s="343"/>
      <c r="U56" s="343"/>
      <c r="V56" s="343"/>
      <c r="W56" s="343"/>
      <c r="X56" s="343"/>
    </row>
    <row r="57" spans="2:24" ht="14.25">
      <c r="B57" s="343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  <c r="S57" s="343"/>
      <c r="T57" s="343"/>
      <c r="U57" s="343"/>
      <c r="V57" s="343"/>
      <c r="W57" s="343"/>
      <c r="X57" s="343"/>
    </row>
    <row r="58" spans="2:24" ht="14.25">
      <c r="B58" s="343"/>
      <c r="C58" s="343"/>
      <c r="D58" s="343"/>
      <c r="E58" s="343"/>
      <c r="F58" s="343"/>
      <c r="G58" s="343"/>
      <c r="H58" s="343"/>
      <c r="I58" s="343"/>
      <c r="J58" s="343"/>
      <c r="K58" s="343"/>
      <c r="L58" s="343"/>
      <c r="M58" s="343"/>
      <c r="N58" s="343"/>
      <c r="O58" s="343"/>
      <c r="P58" s="343"/>
      <c r="Q58" s="343"/>
      <c r="R58" s="343"/>
      <c r="S58" s="343"/>
      <c r="T58" s="343"/>
      <c r="U58" s="343"/>
      <c r="V58" s="343"/>
      <c r="W58" s="343"/>
      <c r="X58" s="343"/>
    </row>
    <row r="59" spans="2:24" ht="14.25"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3"/>
      <c r="R59" s="343"/>
      <c r="S59" s="343"/>
      <c r="T59" s="343"/>
      <c r="U59" s="343"/>
      <c r="V59" s="343"/>
      <c r="W59" s="343"/>
      <c r="X59" s="343"/>
    </row>
    <row r="60" spans="2:24" ht="14.25"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43"/>
      <c r="P60" s="343"/>
      <c r="Q60" s="343"/>
      <c r="R60" s="343"/>
      <c r="S60" s="343"/>
      <c r="T60" s="343"/>
      <c r="U60" s="343"/>
      <c r="V60" s="343"/>
      <c r="W60" s="343"/>
      <c r="X60" s="343"/>
    </row>
    <row r="61" spans="2:24" ht="14.25"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3"/>
      <c r="R61" s="343"/>
      <c r="S61" s="343"/>
      <c r="T61" s="343"/>
      <c r="U61" s="343"/>
      <c r="V61" s="343"/>
      <c r="W61" s="343"/>
      <c r="X61" s="343"/>
    </row>
    <row r="62" spans="2:24" ht="14.25">
      <c r="B62" s="343"/>
      <c r="C62" s="343"/>
      <c r="D62" s="343"/>
      <c r="E62" s="343"/>
      <c r="F62" s="343"/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  <c r="T62" s="343"/>
      <c r="U62" s="343"/>
      <c r="V62" s="343"/>
      <c r="W62" s="343"/>
      <c r="X62" s="343"/>
    </row>
    <row r="63" spans="2:24" ht="14.25">
      <c r="B63" s="343"/>
      <c r="C63" s="343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3"/>
      <c r="V63" s="343"/>
      <c r="W63" s="343"/>
      <c r="X63" s="343"/>
    </row>
    <row r="64" spans="2:24" ht="14.25">
      <c r="B64" s="343"/>
      <c r="C64" s="343"/>
      <c r="D64" s="343"/>
      <c r="E64" s="343"/>
      <c r="F64" s="343"/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  <c r="T64" s="343"/>
      <c r="U64" s="343"/>
      <c r="V64" s="343"/>
      <c r="W64" s="343"/>
      <c r="X64" s="343"/>
    </row>
    <row r="65" spans="2:24" ht="14.25">
      <c r="B65" s="34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  <c r="T65" s="343"/>
      <c r="U65" s="343"/>
      <c r="V65" s="343"/>
      <c r="W65" s="343"/>
      <c r="X65" s="343"/>
    </row>
    <row r="66" spans="2:24" ht="14.25">
      <c r="B66" s="343"/>
      <c r="C66" s="343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  <c r="T66" s="343"/>
      <c r="U66" s="343"/>
      <c r="V66" s="343"/>
      <c r="W66" s="343"/>
      <c r="X66" s="343"/>
    </row>
    <row r="67" spans="2:24" ht="14.25">
      <c r="B67" s="343"/>
      <c r="C67" s="343"/>
      <c r="D67" s="343"/>
      <c r="E67" s="343"/>
      <c r="F67" s="343"/>
      <c r="G67" s="343"/>
      <c r="H67" s="343"/>
      <c r="I67" s="343"/>
      <c r="J67" s="343"/>
      <c r="K67" s="343"/>
      <c r="L67" s="343"/>
      <c r="M67" s="343"/>
      <c r="N67" s="343"/>
      <c r="O67" s="343"/>
      <c r="P67" s="343"/>
      <c r="Q67" s="343"/>
      <c r="R67" s="343"/>
      <c r="S67" s="343"/>
      <c r="T67" s="343"/>
      <c r="U67" s="343"/>
      <c r="V67" s="343"/>
      <c r="W67" s="343"/>
      <c r="X67" s="343"/>
    </row>
    <row r="68" spans="2:24" ht="14.25">
      <c r="B68" s="343"/>
      <c r="C68" s="343"/>
      <c r="D68" s="343"/>
      <c r="E68" s="343"/>
      <c r="F68" s="343"/>
      <c r="G68" s="343"/>
      <c r="H68" s="343"/>
      <c r="I68" s="343"/>
      <c r="J68" s="343"/>
      <c r="K68" s="343"/>
      <c r="L68" s="343"/>
      <c r="M68" s="343"/>
      <c r="N68" s="343"/>
      <c r="O68" s="343"/>
      <c r="P68" s="343"/>
      <c r="Q68" s="343"/>
      <c r="R68" s="343"/>
      <c r="S68" s="343"/>
      <c r="T68" s="343"/>
      <c r="U68" s="343"/>
      <c r="V68" s="343"/>
      <c r="W68" s="343"/>
      <c r="X68" s="343"/>
    </row>
    <row r="69" spans="2:24" ht="14.25">
      <c r="B69" s="343"/>
      <c r="C69" s="343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  <c r="T69" s="343"/>
      <c r="U69" s="343"/>
      <c r="V69" s="343"/>
      <c r="W69" s="343"/>
      <c r="X69" s="343"/>
    </row>
    <row r="70" spans="2:24" ht="14.25">
      <c r="B70" s="343"/>
      <c r="C70" s="343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  <c r="T70" s="343"/>
      <c r="U70" s="343"/>
      <c r="V70" s="343"/>
      <c r="W70" s="343"/>
      <c r="X70" s="343"/>
    </row>
    <row r="71" spans="2:24" ht="14.25">
      <c r="B71" s="343"/>
      <c r="C71" s="343"/>
      <c r="D71" s="343"/>
      <c r="E71" s="343"/>
      <c r="F71" s="343"/>
      <c r="G71" s="343"/>
      <c r="H71" s="343"/>
      <c r="I71" s="343"/>
      <c r="J71" s="343"/>
      <c r="K71" s="343"/>
      <c r="L71" s="343"/>
      <c r="M71" s="343"/>
      <c r="N71" s="343"/>
      <c r="O71" s="343"/>
      <c r="P71" s="343"/>
      <c r="Q71" s="343"/>
      <c r="R71" s="343"/>
      <c r="S71" s="343"/>
      <c r="T71" s="343"/>
      <c r="U71" s="343"/>
      <c r="V71" s="343"/>
      <c r="W71" s="343"/>
      <c r="X71" s="343"/>
    </row>
    <row r="72" spans="2:24" ht="14.25">
      <c r="B72" s="343"/>
      <c r="C72" s="343"/>
      <c r="D72" s="343"/>
      <c r="E72" s="343"/>
      <c r="F72" s="343"/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  <c r="T72" s="343"/>
      <c r="U72" s="343"/>
      <c r="V72" s="343"/>
      <c r="W72" s="343"/>
      <c r="X72" s="343"/>
    </row>
    <row r="73" spans="2:24" ht="14.25">
      <c r="B73" s="343"/>
      <c r="C73" s="343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  <c r="T73" s="343"/>
      <c r="U73" s="343"/>
      <c r="V73" s="343"/>
      <c r="W73" s="343"/>
      <c r="X73" s="343"/>
    </row>
    <row r="74" spans="2:24" ht="14.25">
      <c r="B74" s="343"/>
      <c r="C74" s="343"/>
      <c r="D74" s="343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  <c r="T74" s="343"/>
      <c r="U74" s="343"/>
      <c r="V74" s="343"/>
      <c r="W74" s="343"/>
      <c r="X74" s="343"/>
    </row>
    <row r="75" spans="2:24" ht="14.25">
      <c r="B75" s="343"/>
      <c r="C75" s="343"/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  <c r="T75" s="343"/>
      <c r="U75" s="343"/>
      <c r="V75" s="343"/>
      <c r="W75" s="343"/>
      <c r="X75" s="343"/>
    </row>
    <row r="76" spans="2:24" ht="14.25">
      <c r="B76" s="343"/>
      <c r="C76" s="343"/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</row>
    <row r="77" spans="2:24" ht="14.25">
      <c r="B77" s="343"/>
      <c r="C77" s="343"/>
      <c r="D77" s="343"/>
      <c r="E77" s="343"/>
      <c r="F77" s="343"/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  <c r="T77" s="343"/>
      <c r="U77" s="343"/>
      <c r="V77" s="343"/>
      <c r="W77" s="343"/>
      <c r="X77" s="343"/>
    </row>
    <row r="78" spans="2:24" ht="14.25">
      <c r="B78" s="343"/>
      <c r="C78" s="343"/>
      <c r="D78" s="343"/>
      <c r="E78" s="343"/>
      <c r="F78" s="343"/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  <c r="T78" s="343"/>
      <c r="U78" s="343"/>
      <c r="V78" s="343"/>
      <c r="W78" s="343"/>
      <c r="X78" s="343"/>
    </row>
    <row r="79" spans="2:24" ht="14.25">
      <c r="B79" s="343"/>
      <c r="C79" s="343"/>
      <c r="D79" s="343"/>
      <c r="E79" s="343"/>
      <c r="F79" s="343"/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3"/>
      <c r="R79" s="343"/>
      <c r="S79" s="343"/>
      <c r="T79" s="343"/>
      <c r="U79" s="343"/>
      <c r="V79" s="343"/>
      <c r="W79" s="343"/>
      <c r="X79" s="343"/>
    </row>
    <row r="80" spans="2:24" ht="14.25">
      <c r="B80" s="343"/>
      <c r="C80" s="343"/>
      <c r="D80" s="343"/>
      <c r="E80" s="343"/>
      <c r="F80" s="343"/>
      <c r="G80" s="343"/>
      <c r="H80" s="343"/>
      <c r="I80" s="343"/>
      <c r="J80" s="343"/>
      <c r="K80" s="343"/>
      <c r="L80" s="343"/>
      <c r="M80" s="343"/>
      <c r="N80" s="343"/>
      <c r="O80" s="343"/>
      <c r="P80" s="343"/>
      <c r="Q80" s="343"/>
      <c r="R80" s="343"/>
      <c r="S80" s="343"/>
      <c r="T80" s="343"/>
      <c r="U80" s="343"/>
      <c r="V80" s="343"/>
      <c r="W80" s="343"/>
      <c r="X80" s="343"/>
    </row>
    <row r="81" spans="2:24" ht="14.25">
      <c r="B81" s="343"/>
      <c r="C81" s="343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  <c r="T81" s="343"/>
      <c r="U81" s="343"/>
      <c r="V81" s="343"/>
      <c r="W81" s="343"/>
      <c r="X81" s="343"/>
    </row>
    <row r="82" spans="2:24" ht="14.25">
      <c r="B82" s="343"/>
      <c r="C82" s="343"/>
      <c r="D82" s="343"/>
      <c r="E82" s="343"/>
      <c r="F82" s="343"/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43"/>
      <c r="T82" s="343"/>
      <c r="U82" s="343"/>
      <c r="V82" s="343"/>
      <c r="W82" s="343"/>
      <c r="X82" s="343"/>
    </row>
    <row r="83" spans="2:24" ht="14.25">
      <c r="B83" s="343"/>
      <c r="C83" s="343"/>
      <c r="D83" s="343"/>
      <c r="E83" s="343"/>
      <c r="F83" s="343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  <c r="T83" s="343"/>
      <c r="U83" s="343"/>
      <c r="V83" s="343"/>
      <c r="W83" s="343"/>
      <c r="X83" s="343"/>
    </row>
    <row r="84" spans="2:24" ht="14.25">
      <c r="B84" s="343"/>
      <c r="C84" s="343"/>
      <c r="D84" s="343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  <c r="T84" s="343"/>
      <c r="U84" s="343"/>
      <c r="V84" s="343"/>
      <c r="W84" s="343"/>
      <c r="X84" s="343"/>
    </row>
    <row r="85" spans="2:24" ht="14.25">
      <c r="B85" s="343"/>
      <c r="C85" s="343"/>
      <c r="D85" s="343"/>
      <c r="E85" s="343"/>
      <c r="F85" s="343"/>
      <c r="G85" s="343"/>
      <c r="H85" s="343"/>
      <c r="I85" s="343"/>
      <c r="J85" s="343"/>
      <c r="K85" s="343"/>
      <c r="L85" s="343"/>
      <c r="M85" s="343"/>
      <c r="N85" s="343"/>
      <c r="O85" s="343"/>
      <c r="P85" s="343"/>
      <c r="Q85" s="343"/>
      <c r="R85" s="343"/>
      <c r="S85" s="343"/>
      <c r="T85" s="343"/>
      <c r="U85" s="343"/>
      <c r="V85" s="343"/>
      <c r="W85" s="343"/>
      <c r="X85" s="343"/>
    </row>
    <row r="86" spans="2:24" ht="14.25">
      <c r="B86" s="343"/>
      <c r="C86" s="343"/>
      <c r="D86" s="343"/>
      <c r="E86" s="343"/>
      <c r="F86" s="343"/>
      <c r="G86" s="343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3"/>
      <c r="S86" s="343"/>
      <c r="T86" s="343"/>
      <c r="U86" s="343"/>
      <c r="V86" s="343"/>
      <c r="W86" s="343"/>
      <c r="X86" s="343"/>
    </row>
    <row r="87" spans="2:24" ht="9" customHeight="1"/>
    <row r="88" spans="2:24"/>
    <row r="89" spans="2:24"/>
    <row r="90" spans="2:24"/>
  </sheetData>
  <mergeCells count="10">
    <mergeCell ref="N15:V15"/>
    <mergeCell ref="N17:V17"/>
    <mergeCell ref="N19:V19"/>
    <mergeCell ref="N21:V21"/>
    <mergeCell ref="N3:V3"/>
    <mergeCell ref="N5:V5"/>
    <mergeCell ref="N7:V7"/>
    <mergeCell ref="N9:V9"/>
    <mergeCell ref="N11:V11"/>
    <mergeCell ref="N13:V13"/>
  </mergeCells>
  <conditionalFormatting sqref="N19">
    <cfRule type="expression" dxfId="374" priority="1">
      <formula>AND(NOT(ISBLANK(N19)),N19&lt;N17)</formula>
    </cfRule>
  </conditionalFormatting>
  <dataValidations count="3">
    <dataValidation type="list" allowBlank="1" showInputMessage="1" showErrorMessage="1" sqref="N7">
      <formula1>$AA$7:$AD$7</formula1>
    </dataValidation>
    <dataValidation type="list" allowBlank="1" showInputMessage="1" showErrorMessage="1" sqref="N21">
      <formula1>$AA$21:$AG$21</formula1>
    </dataValidation>
    <dataValidation type="date" showInputMessage="1" showErrorMessage="1" error="Reporting period start date should be less than or equal to today's date." sqref="W17 N17 W19">
      <formula1>32874</formula1>
      <formula2 xml:space="preserve"> TODAY()</formula2>
    </dataValidation>
  </dataValidations>
  <pageMargins left="0.25" right="0.25" top="0.75" bottom="0.75" header="0.3" footer="0.3"/>
  <pageSetup paperSize="9" scale="59" orientation="portrait" r:id="rId1"/>
  <headerFooter>
    <oddHeader>&amp;L&amp;A&amp;RBank Confidential - Individual Institutions Data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99"/>
    <pageSetUpPr fitToPage="1"/>
  </sheetPr>
  <dimension ref="A1:O808"/>
  <sheetViews>
    <sheetView showGridLines="0" zoomScaleNormal="100" zoomScaleSheetLayoutView="50" workbookViewId="0">
      <selection activeCell="D6" sqref="D6"/>
    </sheetView>
  </sheetViews>
  <sheetFormatPr defaultColWidth="0" defaultRowHeight="14.25" zeroHeight="1" outlineLevelRow="1"/>
  <cols>
    <col min="1" max="1" width="1.7109375" style="310" customWidth="1"/>
    <col min="2" max="2" width="8.28515625" style="310" customWidth="1"/>
    <col min="3" max="3" width="9.85546875" style="309" bestFit="1" customWidth="1"/>
    <col min="4" max="4" width="100.7109375" style="310" customWidth="1"/>
    <col min="5" max="14" width="14" style="308" customWidth="1"/>
    <col min="15" max="15" width="1.7109375" style="310" customWidth="1"/>
    <col min="16" max="16384" width="11.42578125" style="307" hidden="1"/>
  </cols>
  <sheetData>
    <row r="1" spans="1:15"/>
    <row r="2" spans="1:15"/>
    <row r="3" spans="1:15" ht="15">
      <c r="E3" s="311" t="s">
        <v>201</v>
      </c>
    </row>
    <row r="4" spans="1:15"/>
    <row r="5" spans="1:15"/>
    <row r="6" spans="1:15" s="298" customFormat="1" ht="18" customHeight="1" thickBot="1">
      <c r="A6" s="306"/>
      <c r="B6" s="305" t="str">
        <f>'Header Info'!N11&amp;" - " &amp;'Header Info'!N13&amp;" (" &amp;Basis_of_reporting&amp;") - "&amp;'Header Info'!N21&amp;" 000s"</f>
        <v xml:space="preserve"> -  () -  000s</v>
      </c>
      <c r="C6" s="304"/>
      <c r="D6" s="305"/>
      <c r="E6" s="303"/>
      <c r="F6" s="302"/>
      <c r="G6" s="232"/>
      <c r="H6" s="301"/>
      <c r="I6" s="232"/>
      <c r="J6" s="300" t="str">
        <f>TEXT(Reporting_period_end_date, "dd-mmm-yy")</f>
        <v>31-Dec-16</v>
      </c>
      <c r="K6" s="300"/>
      <c r="L6" s="231"/>
      <c r="M6" s="231"/>
      <c r="N6" s="299" t="s">
        <v>72</v>
      </c>
      <c r="O6" s="306"/>
    </row>
    <row r="7" spans="1:15" s="298" customFormat="1" ht="43.5" thickBot="1">
      <c r="A7" s="306"/>
      <c r="B7" s="297"/>
      <c r="C7" s="296"/>
      <c r="D7" s="295"/>
      <c r="E7" s="294" t="s">
        <v>49</v>
      </c>
      <c r="F7" s="294" t="s">
        <v>41</v>
      </c>
      <c r="G7" s="294" t="s">
        <v>42</v>
      </c>
      <c r="H7" s="294" t="s">
        <v>43</v>
      </c>
      <c r="I7" s="294" t="s">
        <v>44</v>
      </c>
      <c r="J7" s="294" t="s">
        <v>45</v>
      </c>
      <c r="K7" s="294" t="s">
        <v>46</v>
      </c>
      <c r="L7" s="294" t="s">
        <v>47</v>
      </c>
      <c r="M7" s="294" t="s">
        <v>48</v>
      </c>
      <c r="N7" s="293" t="s">
        <v>50</v>
      </c>
      <c r="O7" s="306"/>
    </row>
    <row r="8" spans="1:15" s="288" customFormat="1" ht="9" customHeight="1" outlineLevel="1" thickBot="1">
      <c r="A8" s="292"/>
      <c r="B8" s="291"/>
      <c r="C8" s="290"/>
      <c r="D8" s="291"/>
      <c r="E8" s="291"/>
      <c r="F8" s="289"/>
      <c r="G8" s="289"/>
      <c r="H8" s="289"/>
      <c r="I8" s="289"/>
      <c r="J8" s="289"/>
      <c r="K8" s="289"/>
      <c r="L8" s="289"/>
      <c r="M8" s="289"/>
      <c r="N8" s="289"/>
      <c r="O8" s="292"/>
    </row>
    <row r="9" spans="1:15" s="282" customFormat="1" ht="18" customHeight="1" outlineLevel="1" thickBot="1">
      <c r="A9" s="304"/>
      <c r="B9" s="287" t="s">
        <v>1</v>
      </c>
      <c r="C9" s="286" t="s">
        <v>2</v>
      </c>
      <c r="D9" s="286" t="s">
        <v>3</v>
      </c>
      <c r="E9" s="285">
        <f>IF(Reporting_period_end_date="","",Reporting_period_end_date)</f>
        <v>42735</v>
      </c>
      <c r="F9" s="284">
        <f>IF(Reporting_period_end_date="","",IF(Reporting_period_end_date=DATE(YEAR(Reporting_period_end_date),CEILING(MONTH(Reporting_period_end_date),3)+1,0), DATE(YEAR(Reporting_period_end_date),CEILING(MONTH(Reporting_period_end_date)+3,3)+1,0), DATE(YEAR(Reporting_period_end_date),CEILING(MONTH(Reporting_period_end_date),3)+1,0)))</f>
        <v>42825</v>
      </c>
      <c r="G9" s="284">
        <f>IF(F9="","",DATE(YEAR(F9),CEILING(MONTH(F9)+3,3)+1,0))</f>
        <v>42916</v>
      </c>
      <c r="H9" s="284">
        <f t="shared" ref="H9:M9" si="0">IF(G9="","",DATE(YEAR(G9),CEILING(MONTH(G9)+3,3)+1,0))</f>
        <v>43008</v>
      </c>
      <c r="I9" s="284">
        <f t="shared" si="0"/>
        <v>43100</v>
      </c>
      <c r="J9" s="284">
        <f t="shared" si="0"/>
        <v>43190</v>
      </c>
      <c r="K9" s="284">
        <f t="shared" si="0"/>
        <v>43281</v>
      </c>
      <c r="L9" s="284">
        <f t="shared" si="0"/>
        <v>43373</v>
      </c>
      <c r="M9" s="284">
        <f t="shared" si="0"/>
        <v>43465</v>
      </c>
      <c r="N9" s="283">
        <f>IF(M9="","",IF(M9=DATE(YEAR(M9),12,31),DATE(YEAR(M9)+1,12,31),DATE(YEAR(M9),12,31)))</f>
        <v>43830</v>
      </c>
      <c r="O9" s="304"/>
    </row>
    <row r="10" spans="1:15" s="282" customFormat="1" ht="18" customHeight="1" outlineLevel="1" thickBot="1">
      <c r="A10" s="304"/>
      <c r="B10" s="297" t="s">
        <v>0</v>
      </c>
      <c r="C10" s="296"/>
      <c r="D10" s="295"/>
      <c r="E10" s="281"/>
      <c r="F10" s="281"/>
      <c r="G10" s="281"/>
      <c r="H10" s="281"/>
      <c r="I10" s="281"/>
      <c r="J10" s="281"/>
      <c r="K10" s="281"/>
      <c r="L10" s="281"/>
      <c r="M10" s="281"/>
      <c r="N10" s="280"/>
      <c r="O10" s="304"/>
    </row>
    <row r="11" spans="1:15" s="298" customFormat="1" ht="18" customHeight="1" outlineLevel="1">
      <c r="B11" s="279" t="s">
        <v>4</v>
      </c>
      <c r="C11" s="278">
        <v>1</v>
      </c>
      <c r="D11" s="277" t="s">
        <v>5</v>
      </c>
      <c r="E11" s="230"/>
      <c r="F11" s="229"/>
      <c r="G11" s="229"/>
      <c r="H11" s="229"/>
      <c r="I11" s="229"/>
      <c r="J11" s="229"/>
      <c r="K11" s="229"/>
      <c r="L11" s="229"/>
      <c r="M11" s="229"/>
      <c r="N11" s="228"/>
    </row>
    <row r="12" spans="1:15" s="298" customFormat="1" ht="18" customHeight="1" outlineLevel="1">
      <c r="B12" s="276" t="s">
        <v>6</v>
      </c>
      <c r="C12" s="275" t="s">
        <v>7</v>
      </c>
      <c r="D12" s="274" t="s">
        <v>8</v>
      </c>
      <c r="E12" s="227"/>
      <c r="F12" s="226"/>
      <c r="G12" s="226"/>
      <c r="H12" s="226"/>
      <c r="I12" s="226"/>
      <c r="J12" s="226"/>
      <c r="K12" s="226"/>
      <c r="L12" s="226"/>
      <c r="M12" s="226"/>
      <c r="N12" s="225"/>
    </row>
    <row r="13" spans="1:15" s="298" customFormat="1" ht="18" customHeight="1" outlineLevel="1">
      <c r="B13" s="276" t="s">
        <v>9</v>
      </c>
      <c r="C13" s="273" t="s">
        <v>27</v>
      </c>
      <c r="D13" s="274" t="s">
        <v>10</v>
      </c>
      <c r="E13" s="227"/>
      <c r="F13" s="226"/>
      <c r="G13" s="226"/>
      <c r="H13" s="226"/>
      <c r="I13" s="226"/>
      <c r="J13" s="226"/>
      <c r="K13" s="226"/>
      <c r="L13" s="226"/>
      <c r="M13" s="226"/>
      <c r="N13" s="224"/>
    </row>
    <row r="14" spans="1:15" s="298" customFormat="1" ht="18" customHeight="1" outlineLevel="1">
      <c r="B14" s="276" t="s">
        <v>13</v>
      </c>
      <c r="C14" s="273" t="s">
        <v>28</v>
      </c>
      <c r="D14" s="274" t="s">
        <v>14</v>
      </c>
      <c r="E14" s="227"/>
      <c r="F14" s="226"/>
      <c r="G14" s="226"/>
      <c r="H14" s="226"/>
      <c r="I14" s="226"/>
      <c r="J14" s="226"/>
      <c r="K14" s="226"/>
      <c r="L14" s="226"/>
      <c r="M14" s="226"/>
      <c r="N14" s="225"/>
    </row>
    <row r="15" spans="1:15" s="298" customFormat="1" ht="18" customHeight="1" outlineLevel="1" thickBot="1">
      <c r="B15" s="276" t="s">
        <v>19</v>
      </c>
      <c r="C15" s="273" t="s">
        <v>29</v>
      </c>
      <c r="D15" s="272" t="s">
        <v>20</v>
      </c>
      <c r="E15" s="223"/>
      <c r="F15" s="226"/>
      <c r="G15" s="226"/>
      <c r="H15" s="226"/>
      <c r="I15" s="226"/>
      <c r="J15" s="226"/>
      <c r="K15" s="226"/>
      <c r="L15" s="226"/>
      <c r="M15" s="226"/>
      <c r="N15" s="225"/>
    </row>
    <row r="16" spans="1:15" s="270" customFormat="1" ht="18" customHeight="1" outlineLevel="1" thickBot="1">
      <c r="A16" s="271"/>
      <c r="B16" s="297" t="s">
        <v>25</v>
      </c>
      <c r="C16" s="296"/>
      <c r="D16" s="295"/>
      <c r="E16" s="281"/>
      <c r="F16" s="281"/>
      <c r="G16" s="281"/>
      <c r="H16" s="281"/>
      <c r="I16" s="281"/>
      <c r="J16" s="281"/>
      <c r="K16" s="281"/>
      <c r="L16" s="281"/>
      <c r="M16" s="281"/>
      <c r="N16" s="280"/>
      <c r="O16" s="271"/>
    </row>
    <row r="17" spans="1:15" s="298" customFormat="1" ht="18" customHeight="1" outlineLevel="1" thickBot="1">
      <c r="A17" s="306"/>
      <c r="B17" s="269" t="s">
        <v>4</v>
      </c>
      <c r="C17" s="268" t="s">
        <v>26</v>
      </c>
      <c r="D17" s="267" t="s">
        <v>65</v>
      </c>
      <c r="E17" s="227"/>
      <c r="F17" s="226"/>
      <c r="G17" s="226"/>
      <c r="H17" s="226"/>
      <c r="I17" s="226"/>
      <c r="J17" s="226"/>
      <c r="K17" s="226"/>
      <c r="L17" s="226"/>
      <c r="M17" s="226"/>
      <c r="N17" s="222"/>
      <c r="O17" s="306"/>
    </row>
    <row r="18" spans="1:15" s="270" customFormat="1" ht="18" customHeight="1" outlineLevel="1" thickBot="1">
      <c r="A18" s="271"/>
      <c r="B18" s="266" t="s">
        <v>30</v>
      </c>
      <c r="C18" s="296"/>
      <c r="D18" s="295"/>
      <c r="E18" s="281"/>
      <c r="F18" s="281"/>
      <c r="G18" s="281"/>
      <c r="H18" s="281"/>
      <c r="I18" s="281"/>
      <c r="J18" s="281"/>
      <c r="K18" s="281"/>
      <c r="L18" s="281"/>
      <c r="M18" s="281"/>
      <c r="N18" s="280"/>
      <c r="O18" s="271"/>
    </row>
    <row r="19" spans="1:15" s="261" customFormat="1" ht="18" customHeight="1" outlineLevel="1">
      <c r="A19" s="265"/>
      <c r="B19" s="264" t="s">
        <v>31</v>
      </c>
      <c r="C19" s="263"/>
      <c r="D19" s="262"/>
      <c r="E19" s="221"/>
      <c r="F19" s="220"/>
      <c r="G19" s="220"/>
      <c r="H19" s="220"/>
      <c r="I19" s="220"/>
      <c r="J19" s="220"/>
      <c r="K19" s="220"/>
      <c r="L19" s="220"/>
      <c r="M19" s="220"/>
      <c r="N19" s="219"/>
      <c r="O19" s="265"/>
    </row>
    <row r="20" spans="1:15" s="261" customFormat="1" ht="18" customHeight="1" outlineLevel="1">
      <c r="A20" s="265"/>
      <c r="B20" s="260">
        <v>740</v>
      </c>
      <c r="C20" s="259">
        <v>27</v>
      </c>
      <c r="D20" s="258" t="s">
        <v>32</v>
      </c>
      <c r="E20" s="227"/>
      <c r="F20" s="226"/>
      <c r="G20" s="226"/>
      <c r="H20" s="226"/>
      <c r="I20" s="226"/>
      <c r="J20" s="226"/>
      <c r="K20" s="226"/>
      <c r="L20" s="226"/>
      <c r="M20" s="226"/>
      <c r="N20" s="218"/>
      <c r="O20" s="265"/>
    </row>
    <row r="21" spans="1:15" s="261" customFormat="1" ht="18" customHeight="1" outlineLevel="1">
      <c r="A21" s="265"/>
      <c r="B21" s="257">
        <v>750</v>
      </c>
      <c r="C21" s="256"/>
      <c r="D21" s="255" t="s">
        <v>33</v>
      </c>
      <c r="E21" s="227"/>
      <c r="F21" s="226"/>
      <c r="G21" s="226"/>
      <c r="H21" s="226"/>
      <c r="I21" s="226"/>
      <c r="J21" s="226"/>
      <c r="K21" s="226"/>
      <c r="L21" s="226"/>
      <c r="M21" s="226"/>
      <c r="N21" s="225"/>
      <c r="O21" s="265"/>
    </row>
    <row r="22" spans="1:15" s="261" customFormat="1" ht="30" outlineLevel="1">
      <c r="A22" s="265"/>
      <c r="B22" s="257">
        <v>760</v>
      </c>
      <c r="C22" s="256"/>
      <c r="D22" s="255" t="s">
        <v>34</v>
      </c>
      <c r="E22" s="227"/>
      <c r="F22" s="226"/>
      <c r="G22" s="226"/>
      <c r="H22" s="226"/>
      <c r="I22" s="226"/>
      <c r="J22" s="226"/>
      <c r="K22" s="226"/>
      <c r="L22" s="226"/>
      <c r="M22" s="226"/>
      <c r="N22" s="225"/>
      <c r="O22" s="265"/>
    </row>
    <row r="23" spans="1:15" s="261" customFormat="1" ht="18" customHeight="1" outlineLevel="1">
      <c r="A23" s="265"/>
      <c r="B23" s="257">
        <v>770</v>
      </c>
      <c r="C23" s="256"/>
      <c r="D23" s="255" t="s">
        <v>35</v>
      </c>
      <c r="E23" s="227"/>
      <c r="F23" s="226"/>
      <c r="G23" s="226"/>
      <c r="H23" s="226"/>
      <c r="I23" s="226"/>
      <c r="J23" s="226"/>
      <c r="K23" s="226"/>
      <c r="L23" s="226"/>
      <c r="M23" s="226"/>
      <c r="N23" s="225"/>
      <c r="O23" s="265"/>
    </row>
    <row r="24" spans="1:15" s="261" customFormat="1" ht="18" customHeight="1" outlineLevel="1">
      <c r="A24" s="265"/>
      <c r="B24" s="257">
        <v>780</v>
      </c>
      <c r="C24" s="207"/>
      <c r="D24" s="255" t="s">
        <v>36</v>
      </c>
      <c r="E24" s="227"/>
      <c r="F24" s="226"/>
      <c r="G24" s="226"/>
      <c r="H24" s="226"/>
      <c r="I24" s="226"/>
      <c r="J24" s="226"/>
      <c r="K24" s="226"/>
      <c r="L24" s="226"/>
      <c r="M24" s="226"/>
      <c r="N24" s="225"/>
      <c r="O24" s="265"/>
    </row>
    <row r="25" spans="1:15" s="261" customFormat="1" ht="18" customHeight="1" outlineLevel="1">
      <c r="A25" s="265"/>
      <c r="B25" s="257">
        <v>790</v>
      </c>
      <c r="C25" s="254"/>
      <c r="D25" s="253" t="s">
        <v>67</v>
      </c>
      <c r="E25" s="227"/>
      <c r="F25" s="226"/>
      <c r="G25" s="226"/>
      <c r="H25" s="226"/>
      <c r="I25" s="226"/>
      <c r="J25" s="226"/>
      <c r="K25" s="226"/>
      <c r="L25" s="226"/>
      <c r="M25" s="226"/>
      <c r="N25" s="224"/>
      <c r="O25" s="265"/>
    </row>
    <row r="26" spans="1:15" s="261" customFormat="1" ht="18" customHeight="1" outlineLevel="1">
      <c r="A26" s="265"/>
      <c r="B26" s="257">
        <v>800</v>
      </c>
      <c r="C26" s="252"/>
      <c r="D26" s="253" t="s">
        <v>37</v>
      </c>
      <c r="E26" s="227"/>
      <c r="F26" s="226"/>
      <c r="G26" s="226"/>
      <c r="H26" s="226"/>
      <c r="I26" s="226"/>
      <c r="J26" s="226"/>
      <c r="K26" s="226"/>
      <c r="L26" s="226"/>
      <c r="M26" s="226"/>
      <c r="N26" s="225"/>
      <c r="O26" s="265"/>
    </row>
    <row r="27" spans="1:15" s="261" customFormat="1" ht="18" customHeight="1" outlineLevel="1">
      <c r="A27" s="265"/>
      <c r="B27" s="251">
        <v>810</v>
      </c>
      <c r="C27" s="250"/>
      <c r="D27" s="249" t="s">
        <v>38</v>
      </c>
      <c r="E27" s="227"/>
      <c r="F27" s="226"/>
      <c r="G27" s="226"/>
      <c r="H27" s="226"/>
      <c r="I27" s="226"/>
      <c r="J27" s="226"/>
      <c r="K27" s="226"/>
      <c r="L27" s="226"/>
      <c r="M27" s="226"/>
      <c r="N27" s="217"/>
      <c r="O27" s="265"/>
    </row>
    <row r="28" spans="1:15" s="261" customFormat="1" ht="18" customHeight="1" outlineLevel="1">
      <c r="A28" s="265"/>
      <c r="B28" s="264" t="s">
        <v>39</v>
      </c>
      <c r="C28" s="263"/>
      <c r="D28" s="262"/>
      <c r="E28" s="221"/>
      <c r="F28" s="220"/>
      <c r="G28" s="220"/>
      <c r="H28" s="220"/>
      <c r="I28" s="220"/>
      <c r="J28" s="220"/>
      <c r="K28" s="220"/>
      <c r="L28" s="220"/>
      <c r="M28" s="220"/>
      <c r="N28" s="219"/>
      <c r="O28" s="265"/>
    </row>
    <row r="29" spans="1:15" s="261" customFormat="1" ht="18" customHeight="1" outlineLevel="1" thickBot="1">
      <c r="A29" s="265"/>
      <c r="B29" s="248">
        <v>820</v>
      </c>
      <c r="C29" s="247">
        <v>28</v>
      </c>
      <c r="D29" s="246" t="s">
        <v>40</v>
      </c>
      <c r="E29" s="221"/>
      <c r="F29" s="216"/>
      <c r="G29" s="216"/>
      <c r="H29" s="216"/>
      <c r="I29" s="216"/>
      <c r="J29" s="216"/>
      <c r="K29" s="216"/>
      <c r="L29" s="216"/>
      <c r="M29" s="216"/>
      <c r="N29" s="215"/>
      <c r="O29" s="265"/>
    </row>
    <row r="30" spans="1:15" s="270" customFormat="1" ht="18" customHeight="1" outlineLevel="1" thickBot="1">
      <c r="A30" s="271"/>
      <c r="B30" s="245" t="s">
        <v>66</v>
      </c>
      <c r="C30" s="296"/>
      <c r="D30" s="295"/>
      <c r="E30" s="281"/>
      <c r="F30" s="281"/>
      <c r="G30" s="281"/>
      <c r="H30" s="281"/>
      <c r="I30" s="281"/>
      <c r="J30" s="281"/>
      <c r="K30" s="281"/>
      <c r="L30" s="281"/>
      <c r="M30" s="281"/>
      <c r="N30" s="280"/>
      <c r="O30" s="271"/>
    </row>
    <row r="31" spans="1:15" s="261" customFormat="1" ht="18" customHeight="1" outlineLevel="1">
      <c r="A31" s="310"/>
      <c r="B31" s="244" t="s">
        <v>69</v>
      </c>
      <c r="C31" s="243"/>
      <c r="D31" s="242"/>
      <c r="E31" s="221"/>
      <c r="F31" s="220"/>
      <c r="G31" s="220"/>
      <c r="H31" s="220"/>
      <c r="I31" s="220"/>
      <c r="J31" s="220"/>
      <c r="K31" s="220"/>
      <c r="L31" s="220"/>
      <c r="M31" s="220"/>
      <c r="N31" s="219"/>
      <c r="O31" s="265"/>
    </row>
    <row r="32" spans="1:15" ht="18" customHeight="1" outlineLevel="1">
      <c r="B32" s="241" t="s">
        <v>11</v>
      </c>
      <c r="C32" s="240"/>
      <c r="D32" s="239" t="s">
        <v>76</v>
      </c>
      <c r="E32" s="227"/>
      <c r="F32" s="214"/>
      <c r="G32" s="214"/>
      <c r="H32" s="214"/>
      <c r="I32" s="214"/>
      <c r="J32" s="214"/>
      <c r="K32" s="214"/>
      <c r="L32" s="214"/>
      <c r="M32" s="214"/>
      <c r="N32" s="218"/>
    </row>
    <row r="33" spans="2:15" ht="21" customHeight="1" outlineLevel="1">
      <c r="B33" s="241" t="s">
        <v>12</v>
      </c>
      <c r="C33" s="238"/>
      <c r="D33" s="237" t="s">
        <v>68</v>
      </c>
      <c r="E33" s="227"/>
      <c r="F33" s="226"/>
      <c r="G33" s="226"/>
      <c r="H33" s="226"/>
      <c r="I33" s="226"/>
      <c r="J33" s="226"/>
      <c r="K33" s="226"/>
      <c r="L33" s="226"/>
      <c r="M33" s="226"/>
      <c r="N33" s="225"/>
    </row>
    <row r="34" spans="2:15" ht="21" customHeight="1" outlineLevel="1">
      <c r="B34" s="236" t="s">
        <v>192</v>
      </c>
      <c r="C34" s="238"/>
      <c r="D34" s="237" t="s">
        <v>193</v>
      </c>
      <c r="E34" s="213"/>
      <c r="F34" s="212"/>
      <c r="G34" s="212"/>
      <c r="H34" s="212"/>
      <c r="I34" s="212"/>
      <c r="J34" s="212"/>
      <c r="K34" s="212"/>
      <c r="L34" s="212"/>
      <c r="M34" s="212"/>
      <c r="N34" s="211"/>
    </row>
    <row r="35" spans="2:15" ht="18.75" customHeight="1" thickBot="1">
      <c r="B35" s="235" t="s">
        <v>191</v>
      </c>
      <c r="C35" s="234"/>
      <c r="D35" s="233" t="s">
        <v>190</v>
      </c>
      <c r="E35" s="210"/>
      <c r="F35" s="209"/>
      <c r="G35" s="209"/>
      <c r="H35" s="209"/>
      <c r="I35" s="209"/>
      <c r="J35" s="209"/>
      <c r="K35" s="209"/>
      <c r="L35" s="209"/>
      <c r="M35" s="209"/>
      <c r="N35" s="208"/>
    </row>
    <row r="36" spans="2:15"/>
    <row r="37" spans="2:15">
      <c r="M37" s="307"/>
      <c r="N37" s="307"/>
      <c r="O37" s="307"/>
    </row>
    <row r="38" spans="2:15">
      <c r="G38" s="308" t="s">
        <v>70</v>
      </c>
      <c r="M38" s="307"/>
      <c r="N38" s="307"/>
      <c r="O38" s="307"/>
    </row>
    <row r="39" spans="2:15">
      <c r="M39" s="307"/>
      <c r="N39" s="307"/>
      <c r="O39" s="307"/>
    </row>
    <row r="40" spans="2:15"/>
    <row r="41" spans="2:15"/>
    <row r="42" spans="2:15"/>
    <row r="43" spans="2:15"/>
    <row r="44" spans="2:15"/>
    <row r="45" spans="2:15"/>
    <row r="46" spans="2:15"/>
    <row r="47" spans="2:15"/>
    <row r="48" spans="2:15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</sheetData>
  <sortState ref="C338:D377">
    <sortCondition ref="C338:C377"/>
  </sortState>
  <conditionalFormatting sqref="E20">
    <cfRule type="expression" dxfId="373" priority="1736">
      <formula>E20&lt;0</formula>
    </cfRule>
    <cfRule type="expression" dxfId="372" priority="1737">
      <formula>OR(AND(NOT(ISNUMBER(E20)),NOT(ISBLANK(E20))), E20&lt;-9999999999.99, E20&gt;9999999999.99)</formula>
    </cfRule>
  </conditionalFormatting>
  <conditionalFormatting sqref="E21">
    <cfRule type="expression" dxfId="371" priority="1734">
      <formula>E21&lt;0</formula>
    </cfRule>
    <cfRule type="expression" dxfId="370" priority="1735">
      <formula>OR(AND(NOT(ISNUMBER(E21)),NOT(ISBLANK(E21))), E21&lt;-9999999999.99, E21&gt;9999999999.99)</formula>
    </cfRule>
  </conditionalFormatting>
  <conditionalFormatting sqref="E22">
    <cfRule type="expression" dxfId="369" priority="1732">
      <formula>E22&lt;0</formula>
    </cfRule>
    <cfRule type="expression" dxfId="368" priority="1733">
      <formula>OR(AND(NOT(ISNUMBER(E22)),NOT(ISBLANK(E22))), E22&lt;-9999999999.99, E22&gt;9999999999.99)</formula>
    </cfRule>
  </conditionalFormatting>
  <conditionalFormatting sqref="E23">
    <cfRule type="expression" dxfId="367" priority="1730">
      <formula>E23&lt;0</formula>
    </cfRule>
    <cfRule type="expression" dxfId="366" priority="1731">
      <formula>OR(AND(NOT(ISNUMBER(E23)),NOT(ISBLANK(E23))), E23&lt;-9999999999.99, E23&gt;9999999999.99)</formula>
    </cfRule>
  </conditionalFormatting>
  <conditionalFormatting sqref="E24">
    <cfRule type="expression" dxfId="365" priority="1728">
      <formula>E24&lt;0</formula>
    </cfRule>
    <cfRule type="expression" dxfId="364" priority="1729">
      <formula>OR(AND(NOT(ISNUMBER(E24)),NOT(ISBLANK(E24))), E24&lt;-9999999999.99, E24&gt;9999999999.99)</formula>
    </cfRule>
  </conditionalFormatting>
  <conditionalFormatting sqref="E25">
    <cfRule type="expression" dxfId="363" priority="1726">
      <formula>E25&lt;0</formula>
    </cfRule>
    <cfRule type="expression" dxfId="362" priority="1727">
      <formula>OR(AND(NOT(ISNUMBER(E25)),NOT(ISBLANK(E25))), E25&lt;-9999999999.99, E25&gt;9999999999.99)</formula>
    </cfRule>
  </conditionalFormatting>
  <conditionalFormatting sqref="E26">
    <cfRule type="expression" dxfId="361" priority="1724">
      <formula>E26&lt;0</formula>
    </cfRule>
    <cfRule type="expression" dxfId="360" priority="1725">
      <formula>OR(AND(NOT(ISNUMBER(E26)),NOT(ISBLANK(E26))), E26&lt;-9999999999.99, E26&gt;9999999999.99)</formula>
    </cfRule>
  </conditionalFormatting>
  <conditionalFormatting sqref="E27">
    <cfRule type="expression" dxfId="359" priority="1722">
      <formula>E27&lt;0</formula>
    </cfRule>
    <cfRule type="expression" dxfId="358" priority="1723">
      <formula>OR(AND(NOT(ISNUMBER(E27)),NOT(ISBLANK(E27))), E27&lt;-9999999999.99, E27&gt;9999999999.99)</formula>
    </cfRule>
  </conditionalFormatting>
  <conditionalFormatting sqref="F27">
    <cfRule type="expression" dxfId="357" priority="1720">
      <formula>F27&lt;0</formula>
    </cfRule>
    <cfRule type="expression" dxfId="356" priority="1721">
      <formula>OR(AND(NOT(ISNUMBER(F27)),NOT(ISBLANK(F27))), F27&lt;-9999999999.99, F27&gt;9999999999.99)</formula>
    </cfRule>
  </conditionalFormatting>
  <conditionalFormatting sqref="F26">
    <cfRule type="expression" dxfId="355" priority="1718">
      <formula>F26&lt;0</formula>
    </cfRule>
    <cfRule type="expression" dxfId="354" priority="1719">
      <formula>OR(AND(NOT(ISNUMBER(F26)),NOT(ISBLANK(F26))), F26&lt;-9999999999.99, F26&gt;9999999999.99)</formula>
    </cfRule>
  </conditionalFormatting>
  <conditionalFormatting sqref="F20">
    <cfRule type="expression" dxfId="353" priority="1706">
      <formula>F20&lt;0</formula>
    </cfRule>
    <cfRule type="expression" dxfId="352" priority="1707">
      <formula>OR(AND(NOT(ISNUMBER(F20)),NOT(ISBLANK(F20))), F20&lt;-9999999999.99, F20&gt;9999999999.99)</formula>
    </cfRule>
  </conditionalFormatting>
  <conditionalFormatting sqref="G20">
    <cfRule type="expression" dxfId="351" priority="1704">
      <formula>G20&lt;0</formula>
    </cfRule>
    <cfRule type="expression" dxfId="350" priority="1705">
      <formula>OR(AND(NOT(ISNUMBER(G20)),NOT(ISBLANK(G20))), G20&lt;-9999999999.99, G20&gt;9999999999.99)</formula>
    </cfRule>
  </conditionalFormatting>
  <conditionalFormatting sqref="G26">
    <cfRule type="expression" dxfId="349" priority="1692">
      <formula>G26&lt;0</formula>
    </cfRule>
    <cfRule type="expression" dxfId="348" priority="1693">
      <formula>OR(AND(NOT(ISNUMBER(G26)),NOT(ISBLANK(G26))), G26&lt;-9999999999.99, G26&gt;9999999999.99)</formula>
    </cfRule>
  </conditionalFormatting>
  <conditionalFormatting sqref="G27">
    <cfRule type="expression" dxfId="347" priority="1690">
      <formula>G27&lt;0</formula>
    </cfRule>
    <cfRule type="expression" dxfId="346" priority="1691">
      <formula>OR(AND(NOT(ISNUMBER(G27)),NOT(ISBLANK(G27))), G27&lt;-9999999999.99, G27&gt;9999999999.99)</formula>
    </cfRule>
  </conditionalFormatting>
  <conditionalFormatting sqref="H27">
    <cfRule type="expression" dxfId="345" priority="1688">
      <formula>H27&lt;0</formula>
    </cfRule>
    <cfRule type="expression" dxfId="344" priority="1689">
      <formula>OR(AND(NOT(ISNUMBER(H27)),NOT(ISBLANK(H27))), H27&lt;-9999999999.99, H27&gt;9999999999.99)</formula>
    </cfRule>
  </conditionalFormatting>
  <conditionalFormatting sqref="H26">
    <cfRule type="expression" dxfId="343" priority="1686">
      <formula>H26&lt;0</formula>
    </cfRule>
    <cfRule type="expression" dxfId="342" priority="1687">
      <formula>OR(AND(NOT(ISNUMBER(H26)),NOT(ISBLANK(H26))), H26&lt;-9999999999.99, H26&gt;9999999999.99)</formula>
    </cfRule>
  </conditionalFormatting>
  <conditionalFormatting sqref="H20">
    <cfRule type="expression" dxfId="341" priority="1674">
      <formula>H20&lt;0</formula>
    </cfRule>
    <cfRule type="expression" dxfId="340" priority="1675">
      <formula>OR(AND(NOT(ISNUMBER(H20)),NOT(ISBLANK(H20))), H20&lt;-9999999999.99, H20&gt;9999999999.99)</formula>
    </cfRule>
  </conditionalFormatting>
  <conditionalFormatting sqref="I20">
    <cfRule type="expression" dxfId="339" priority="1672">
      <formula>I20&lt;0</formula>
    </cfRule>
    <cfRule type="expression" dxfId="338" priority="1673">
      <formula>OR(AND(NOT(ISNUMBER(I20)),NOT(ISBLANK(I20))), I20&lt;-9999999999.99, I20&gt;9999999999.99)</formula>
    </cfRule>
  </conditionalFormatting>
  <conditionalFormatting sqref="I26">
    <cfRule type="expression" dxfId="337" priority="1660">
      <formula>I26&lt;0</formula>
    </cfRule>
    <cfRule type="expression" dxfId="336" priority="1661">
      <formula>OR(AND(NOT(ISNUMBER(I26)),NOT(ISBLANK(I26))), I26&lt;-9999999999.99, I26&gt;9999999999.99)</formula>
    </cfRule>
  </conditionalFormatting>
  <conditionalFormatting sqref="I27">
    <cfRule type="expression" dxfId="335" priority="1658">
      <formula>I27&lt;0</formula>
    </cfRule>
    <cfRule type="expression" dxfId="334" priority="1659">
      <formula>OR(AND(NOT(ISNUMBER(I27)),NOT(ISBLANK(I27))), I27&lt;-9999999999.99, I27&gt;9999999999.99)</formula>
    </cfRule>
  </conditionalFormatting>
  <conditionalFormatting sqref="J27">
    <cfRule type="expression" dxfId="333" priority="1656">
      <formula>J27&lt;0</formula>
    </cfRule>
    <cfRule type="expression" dxfId="332" priority="1657">
      <formula>OR(AND(NOT(ISNUMBER(J27)),NOT(ISBLANK(J27))), J27&lt;-9999999999.99, J27&gt;9999999999.99)</formula>
    </cfRule>
  </conditionalFormatting>
  <conditionalFormatting sqref="J26">
    <cfRule type="expression" dxfId="331" priority="1654">
      <formula>J26&lt;0</formula>
    </cfRule>
    <cfRule type="expression" dxfId="330" priority="1655">
      <formula>OR(AND(NOT(ISNUMBER(J26)),NOT(ISBLANK(J26))), J26&lt;-9999999999.99, J26&gt;9999999999.99)</formula>
    </cfRule>
  </conditionalFormatting>
  <conditionalFormatting sqref="J20">
    <cfRule type="expression" dxfId="329" priority="1642">
      <formula>J20&lt;0</formula>
    </cfRule>
    <cfRule type="expression" dxfId="328" priority="1643">
      <formula>OR(AND(NOT(ISNUMBER(J20)),NOT(ISBLANK(J20))), J20&lt;-9999999999.99, J20&gt;9999999999.99)</formula>
    </cfRule>
  </conditionalFormatting>
  <conditionalFormatting sqref="K20">
    <cfRule type="expression" dxfId="327" priority="1640">
      <formula>K20&lt;0</formula>
    </cfRule>
    <cfRule type="expression" dxfId="326" priority="1641">
      <formula>OR(AND(NOT(ISNUMBER(K20)),NOT(ISBLANK(K20))), K20&lt;-9999999999.99, K20&gt;9999999999.99)</formula>
    </cfRule>
  </conditionalFormatting>
  <conditionalFormatting sqref="K26">
    <cfRule type="expression" dxfId="325" priority="1628">
      <formula>K26&lt;0</formula>
    </cfRule>
    <cfRule type="expression" dxfId="324" priority="1629">
      <formula>OR(AND(NOT(ISNUMBER(K26)),NOT(ISBLANK(K26))), K26&lt;-9999999999.99, K26&gt;9999999999.99)</formula>
    </cfRule>
  </conditionalFormatting>
  <conditionalFormatting sqref="K27">
    <cfRule type="expression" dxfId="323" priority="1626">
      <formula>K27&lt;0</formula>
    </cfRule>
    <cfRule type="expression" dxfId="322" priority="1627">
      <formula>OR(AND(NOT(ISNUMBER(K27)),NOT(ISBLANK(K27))), K27&lt;-9999999999.99, K27&gt;9999999999.99)</formula>
    </cfRule>
  </conditionalFormatting>
  <conditionalFormatting sqref="L27">
    <cfRule type="expression" dxfId="321" priority="1624">
      <formula>L27&lt;0</formula>
    </cfRule>
    <cfRule type="expression" dxfId="320" priority="1625">
      <formula>OR(AND(NOT(ISNUMBER(L27)),NOT(ISBLANK(L27))), L27&lt;-9999999999.99, L27&gt;9999999999.99)</formula>
    </cfRule>
  </conditionalFormatting>
  <conditionalFormatting sqref="L26">
    <cfRule type="expression" dxfId="319" priority="1622">
      <formula>L26&lt;0</formula>
    </cfRule>
    <cfRule type="expression" dxfId="318" priority="1623">
      <formula>OR(AND(NOT(ISNUMBER(L26)),NOT(ISBLANK(L26))), L26&lt;-9999999999.99, L26&gt;9999999999.99)</formula>
    </cfRule>
  </conditionalFormatting>
  <conditionalFormatting sqref="L20">
    <cfRule type="expression" dxfId="317" priority="1610">
      <formula>L20&lt;0</formula>
    </cfRule>
    <cfRule type="expression" dxfId="316" priority="1611">
      <formula>OR(AND(NOT(ISNUMBER(L20)),NOT(ISBLANK(L20))), L20&lt;-9999999999.99, L20&gt;9999999999.99)</formula>
    </cfRule>
  </conditionalFormatting>
  <conditionalFormatting sqref="M20">
    <cfRule type="expression" dxfId="315" priority="1608">
      <formula>M20&lt;0</formula>
    </cfRule>
    <cfRule type="expression" dxfId="314" priority="1609">
      <formula>OR(AND(NOT(ISNUMBER(M20)),NOT(ISBLANK(M20))), M20&lt;-9999999999.99, M20&gt;9999999999.99)</formula>
    </cfRule>
  </conditionalFormatting>
  <conditionalFormatting sqref="M26">
    <cfRule type="expression" dxfId="313" priority="1596">
      <formula>M26&lt;0</formula>
    </cfRule>
    <cfRule type="expression" dxfId="312" priority="1597">
      <formula>OR(AND(NOT(ISNUMBER(M26)),NOT(ISBLANK(M26))), M26&lt;-9999999999.99, M26&gt;9999999999.99)</formula>
    </cfRule>
  </conditionalFormatting>
  <conditionalFormatting sqref="M27">
    <cfRule type="expression" dxfId="311" priority="1594">
      <formula>M27&lt;0</formula>
    </cfRule>
    <cfRule type="expression" dxfId="310" priority="1595">
      <formula>OR(AND(NOT(ISNUMBER(M27)),NOT(ISBLANK(M27))), M27&lt;-9999999999.99, M27&gt;9999999999.99)</formula>
    </cfRule>
  </conditionalFormatting>
  <conditionalFormatting sqref="N27">
    <cfRule type="expression" dxfId="309" priority="1592">
      <formula>N27&lt;0</formula>
    </cfRule>
    <cfRule type="expression" dxfId="308" priority="1593">
      <formula>OR(AND(NOT(ISNUMBER(N27)),NOT(ISBLANK(N27))), N27&lt;-9999999999.99, N27&gt;9999999999.99)</formula>
    </cfRule>
  </conditionalFormatting>
  <conditionalFormatting sqref="N26">
    <cfRule type="expression" dxfId="307" priority="1590">
      <formula>N26&lt;0</formula>
    </cfRule>
    <cfRule type="expression" dxfId="306" priority="1591">
      <formula>OR(AND(NOT(ISNUMBER(N26)),NOT(ISBLANK(N26))), N26&lt;-9999999999.99, N26&gt;9999999999.99)</formula>
    </cfRule>
  </conditionalFormatting>
  <conditionalFormatting sqref="N20">
    <cfRule type="expression" dxfId="305" priority="1578">
      <formula>N20&lt;0</formula>
    </cfRule>
    <cfRule type="expression" dxfId="304" priority="1579">
      <formula>OR(AND(NOT(ISNUMBER(N20)),NOT(ISBLANK(N20))), N20&lt;-9999999999.99, N20&gt;9999999999.99)</formula>
    </cfRule>
  </conditionalFormatting>
  <conditionalFormatting sqref="E29">
    <cfRule type="expression" dxfId="303" priority="1553">
      <formula>E29&lt;0</formula>
    </cfRule>
    <cfRule type="expression" dxfId="302" priority="1554">
      <formula>OR(AND(NOT(ISNUMBER(E29)),NOT(ISBLANK(E29))), E29&lt;-9999999999.99, E29&gt;9999999999.99)</formula>
    </cfRule>
  </conditionalFormatting>
  <conditionalFormatting sqref="F29">
    <cfRule type="expression" dxfId="301" priority="1551">
      <formula>F29&lt;0</formula>
    </cfRule>
    <cfRule type="expression" dxfId="300" priority="1552">
      <formula>OR(AND(NOT(ISNUMBER(F29)),NOT(ISBLANK(F29))), F29&lt;-9999999999.99, F29&gt;9999999999.99)</formula>
    </cfRule>
  </conditionalFormatting>
  <conditionalFormatting sqref="G29">
    <cfRule type="expression" dxfId="299" priority="1549">
      <formula>G29&lt;0</formula>
    </cfRule>
    <cfRule type="expression" dxfId="298" priority="1550">
      <formula>OR(AND(NOT(ISNUMBER(G29)),NOT(ISBLANK(G29))), G29&lt;-9999999999.99, G29&gt;9999999999.99)</formula>
    </cfRule>
  </conditionalFormatting>
  <conditionalFormatting sqref="H29">
    <cfRule type="expression" dxfId="297" priority="1547">
      <formula>H29&lt;0</formula>
    </cfRule>
    <cfRule type="expression" dxfId="296" priority="1548">
      <formula>OR(AND(NOT(ISNUMBER(H29)),NOT(ISBLANK(H29))), H29&lt;-9999999999.99, H29&gt;9999999999.99)</formula>
    </cfRule>
  </conditionalFormatting>
  <conditionalFormatting sqref="I29">
    <cfRule type="expression" dxfId="295" priority="1545">
      <formula>I29&lt;0</formula>
    </cfRule>
    <cfRule type="expression" dxfId="294" priority="1546">
      <formula>OR(AND(NOT(ISNUMBER(I29)),NOT(ISBLANK(I29))), I29&lt;-9999999999.99, I29&gt;9999999999.99)</formula>
    </cfRule>
  </conditionalFormatting>
  <conditionalFormatting sqref="J29">
    <cfRule type="expression" dxfId="293" priority="1543">
      <formula>J29&lt;0</formula>
    </cfRule>
    <cfRule type="expression" dxfId="292" priority="1544">
      <formula>OR(AND(NOT(ISNUMBER(J29)),NOT(ISBLANK(J29))), J29&lt;-9999999999.99, J29&gt;9999999999.99)</formula>
    </cfRule>
  </conditionalFormatting>
  <conditionalFormatting sqref="K29">
    <cfRule type="expression" dxfId="291" priority="1541">
      <formula>K29&lt;0</formula>
    </cfRule>
    <cfRule type="expression" dxfId="290" priority="1542">
      <formula>OR(AND(NOT(ISNUMBER(K29)),NOT(ISBLANK(K29))), K29&lt;-9999999999.99, K29&gt;9999999999.99)</formula>
    </cfRule>
  </conditionalFormatting>
  <conditionalFormatting sqref="L29">
    <cfRule type="expression" dxfId="289" priority="1539">
      <formula>L29&lt;0</formula>
    </cfRule>
    <cfRule type="expression" dxfId="288" priority="1540">
      <formula>OR(AND(NOT(ISNUMBER(L29)),NOT(ISBLANK(L29))), L29&lt;-9999999999.99, L29&gt;9999999999.99)</formula>
    </cfRule>
  </conditionalFormatting>
  <conditionalFormatting sqref="M29">
    <cfRule type="expression" dxfId="287" priority="1537">
      <formula>M29&lt;0</formula>
    </cfRule>
    <cfRule type="expression" dxfId="286" priority="1538">
      <formula>OR(AND(NOT(ISNUMBER(M29)),NOT(ISBLANK(M29))), M29&lt;-9999999999.99, M29&gt;9999999999.99)</formula>
    </cfRule>
  </conditionalFormatting>
  <conditionalFormatting sqref="N29">
    <cfRule type="expression" dxfId="285" priority="1535">
      <formula>N29&lt;0</formula>
    </cfRule>
    <cfRule type="expression" dxfId="284" priority="1536">
      <formula>OR(AND(NOT(ISNUMBER(N29)),NOT(ISBLANK(N29))), N29&lt;-9999999999.99, N29&gt;9999999999.99)</formula>
    </cfRule>
  </conditionalFormatting>
  <conditionalFormatting sqref="E31">
    <cfRule type="expression" dxfId="283" priority="693">
      <formula>E31&lt;0</formula>
    </cfRule>
    <cfRule type="expression" dxfId="282" priority="694">
      <formula>OR(AND(NOT(ISNUMBER(E31)),NOT(ISBLANK(E31))), E31&lt;-9999999999.99, E31&gt;9999999999.99)</formula>
    </cfRule>
  </conditionalFormatting>
  <conditionalFormatting sqref="F31">
    <cfRule type="expression" dxfId="281" priority="691">
      <formula>F31&lt;0</formula>
    </cfRule>
    <cfRule type="expression" dxfId="280" priority="692">
      <formula>OR(AND(NOT(ISNUMBER(F31)),NOT(ISBLANK(F31))), F31&lt;-9999999999.99, F31&gt;9999999999.99)</formula>
    </cfRule>
  </conditionalFormatting>
  <conditionalFormatting sqref="G31">
    <cfRule type="expression" dxfId="279" priority="689">
      <formula>G31&lt;0</formula>
    </cfRule>
    <cfRule type="expression" dxfId="278" priority="690">
      <formula>OR(AND(NOT(ISNUMBER(G31)),NOT(ISBLANK(G31))), G31&lt;-9999999999.99, G31&gt;9999999999.99)</formula>
    </cfRule>
  </conditionalFormatting>
  <conditionalFormatting sqref="H31">
    <cfRule type="expression" dxfId="277" priority="687">
      <formula>H31&lt;0</formula>
    </cfRule>
    <cfRule type="expression" dxfId="276" priority="688">
      <formula>OR(AND(NOT(ISNUMBER(H31)),NOT(ISBLANK(H31))), H31&lt;-9999999999.99, H31&gt;9999999999.99)</formula>
    </cfRule>
  </conditionalFormatting>
  <conditionalFormatting sqref="I31">
    <cfRule type="expression" dxfId="275" priority="685">
      <formula>I31&lt;0</formula>
    </cfRule>
    <cfRule type="expression" dxfId="274" priority="686">
      <formula>OR(AND(NOT(ISNUMBER(I31)),NOT(ISBLANK(I31))), I31&lt;-9999999999.99, I31&gt;9999999999.99)</formula>
    </cfRule>
  </conditionalFormatting>
  <conditionalFormatting sqref="J31">
    <cfRule type="expression" dxfId="273" priority="683">
      <formula>J31&lt;0</formula>
    </cfRule>
    <cfRule type="expression" dxfId="272" priority="684">
      <formula>OR(AND(NOT(ISNUMBER(J31)),NOT(ISBLANK(J31))), J31&lt;-9999999999.99, J31&gt;9999999999.99)</formula>
    </cfRule>
  </conditionalFormatting>
  <conditionalFormatting sqref="K31">
    <cfRule type="expression" dxfId="271" priority="681">
      <formula>K31&lt;0</formula>
    </cfRule>
    <cfRule type="expression" dxfId="270" priority="682">
      <formula>OR(AND(NOT(ISNUMBER(K31)),NOT(ISBLANK(K31))), K31&lt;-9999999999.99, K31&gt;9999999999.99)</formula>
    </cfRule>
  </conditionalFormatting>
  <conditionalFormatting sqref="L31">
    <cfRule type="expression" dxfId="269" priority="679">
      <formula>L31&lt;0</formula>
    </cfRule>
    <cfRule type="expression" dxfId="268" priority="680">
      <formula>OR(AND(NOT(ISNUMBER(L31)),NOT(ISBLANK(L31))), L31&lt;-9999999999.99, L31&gt;9999999999.99)</formula>
    </cfRule>
  </conditionalFormatting>
  <conditionalFormatting sqref="M31">
    <cfRule type="expression" dxfId="267" priority="677">
      <formula>M31&lt;0</formula>
    </cfRule>
    <cfRule type="expression" dxfId="266" priority="678">
      <formula>OR(AND(NOT(ISNUMBER(M31)),NOT(ISBLANK(M31))), M31&lt;-9999999999.99, M31&gt;9999999999.99)</formula>
    </cfRule>
  </conditionalFormatting>
  <conditionalFormatting sqref="N31">
    <cfRule type="expression" dxfId="265" priority="675">
      <formula>N31&lt;0</formula>
    </cfRule>
    <cfRule type="expression" dxfId="264" priority="676">
      <formula>OR(AND(NOT(ISNUMBER(N31)),NOT(ISBLANK(N31))), N31&lt;-9999999999.99, N31&gt;9999999999.99)</formula>
    </cfRule>
  </conditionalFormatting>
  <conditionalFormatting sqref="E32">
    <cfRule type="expression" dxfId="263" priority="574">
      <formula>OR(AND(NOT(ISNUMBER(E32)),NOT(ISBLANK(E32))), E32&lt;-9999999999.99, E32&gt;9999999999.99)</formula>
    </cfRule>
  </conditionalFormatting>
  <conditionalFormatting sqref="E33">
    <cfRule type="expression" dxfId="262" priority="571">
      <formula>E33&lt;0</formula>
    </cfRule>
    <cfRule type="expression" dxfId="261" priority="572">
      <formula>OR(AND(NOT(ISNUMBER(E33)),NOT(ISBLANK(E33))), E33&lt;-9999999999.99, E33&gt;9999999999.99)</formula>
    </cfRule>
  </conditionalFormatting>
  <conditionalFormatting sqref="E34">
    <cfRule type="expression" dxfId="260" priority="569">
      <formula>E34&lt;0</formula>
    </cfRule>
    <cfRule type="expression" dxfId="259" priority="570">
      <formula>OR(AND(NOT(ISNUMBER(E34)),NOT(ISBLANK(E34))), E34&lt;-9999999999.99, E34&gt;9999999999.99)</formula>
    </cfRule>
  </conditionalFormatting>
  <conditionalFormatting sqref="F21">
    <cfRule type="expression" dxfId="258" priority="238">
      <formula>F21&lt;0</formula>
    </cfRule>
    <cfRule type="expression" dxfId="257" priority="239">
      <formula>OR(AND(NOT(ISNUMBER(F21)),NOT(ISBLANK(F21))), F21&lt;-9999999999.99, F21&gt;9999999999.99)</formula>
    </cfRule>
  </conditionalFormatting>
  <conditionalFormatting sqref="G21">
    <cfRule type="expression" dxfId="256" priority="236">
      <formula>G21&lt;0</formula>
    </cfRule>
    <cfRule type="expression" dxfId="255" priority="237">
      <formula>OR(AND(NOT(ISNUMBER(G21)),NOT(ISBLANK(G21))), G21&lt;-9999999999.99, G21&gt;9999999999.99)</formula>
    </cfRule>
  </conditionalFormatting>
  <conditionalFormatting sqref="H21">
    <cfRule type="expression" dxfId="254" priority="234">
      <formula>H21&lt;0</formula>
    </cfRule>
    <cfRule type="expression" dxfId="253" priority="235">
      <formula>OR(AND(NOT(ISNUMBER(H21)),NOT(ISBLANK(H21))), H21&lt;-9999999999.99, H21&gt;9999999999.99)</formula>
    </cfRule>
  </conditionalFormatting>
  <conditionalFormatting sqref="I21">
    <cfRule type="expression" dxfId="252" priority="232">
      <formula>I21&lt;0</formula>
    </cfRule>
    <cfRule type="expression" dxfId="251" priority="233">
      <formula>OR(AND(NOT(ISNUMBER(I21)),NOT(ISBLANK(I21))), I21&lt;-9999999999.99, I21&gt;9999999999.99)</formula>
    </cfRule>
  </conditionalFormatting>
  <conditionalFormatting sqref="J21">
    <cfRule type="expression" dxfId="250" priority="230">
      <formula>J21&lt;0</formula>
    </cfRule>
    <cfRule type="expression" dxfId="249" priority="231">
      <formula>OR(AND(NOT(ISNUMBER(J21)),NOT(ISBLANK(J21))), J21&lt;-9999999999.99, J21&gt;9999999999.99)</formula>
    </cfRule>
  </conditionalFormatting>
  <conditionalFormatting sqref="K21">
    <cfRule type="expression" dxfId="248" priority="228">
      <formula>K21&lt;0</formula>
    </cfRule>
    <cfRule type="expression" dxfId="247" priority="229">
      <formula>OR(AND(NOT(ISNUMBER(K21)),NOT(ISBLANK(K21))), K21&lt;-9999999999.99, K21&gt;9999999999.99)</formula>
    </cfRule>
  </conditionalFormatting>
  <conditionalFormatting sqref="L21">
    <cfRule type="expression" dxfId="246" priority="226">
      <formula>L21&lt;0</formula>
    </cfRule>
    <cfRule type="expression" dxfId="245" priority="227">
      <formula>OR(AND(NOT(ISNUMBER(L21)),NOT(ISBLANK(L21))), L21&lt;-9999999999.99, L21&gt;9999999999.99)</formula>
    </cfRule>
  </conditionalFormatting>
  <conditionalFormatting sqref="M21">
    <cfRule type="expression" dxfId="244" priority="224">
      <formula>M21&lt;0</formula>
    </cfRule>
    <cfRule type="expression" dxfId="243" priority="225">
      <formula>OR(AND(NOT(ISNUMBER(M21)),NOT(ISBLANK(M21))), M21&lt;-9999999999.99, M21&gt;9999999999.99)</formula>
    </cfRule>
  </conditionalFormatting>
  <conditionalFormatting sqref="N21">
    <cfRule type="expression" dxfId="242" priority="222">
      <formula>N21&lt;0</formula>
    </cfRule>
    <cfRule type="expression" dxfId="241" priority="223">
      <formula>OR(AND(NOT(ISNUMBER(N21)),NOT(ISBLANK(N21))), N21&lt;-9999999999.99, N21&gt;9999999999.99)</formula>
    </cfRule>
  </conditionalFormatting>
  <conditionalFormatting sqref="F22">
    <cfRule type="expression" dxfId="240" priority="220">
      <formula>F22&lt;0</formula>
    </cfRule>
    <cfRule type="expression" dxfId="239" priority="221">
      <formula>OR(AND(NOT(ISNUMBER(F22)),NOT(ISBLANK(F22))), F22&lt;-9999999999.99, F22&gt;9999999999.99)</formula>
    </cfRule>
  </conditionalFormatting>
  <conditionalFormatting sqref="G22">
    <cfRule type="expression" dxfId="238" priority="218">
      <formula>G22&lt;0</formula>
    </cfRule>
    <cfRule type="expression" dxfId="237" priority="219">
      <formula>OR(AND(NOT(ISNUMBER(G22)),NOT(ISBLANK(G22))), G22&lt;-9999999999.99, G22&gt;9999999999.99)</formula>
    </cfRule>
  </conditionalFormatting>
  <conditionalFormatting sqref="H22">
    <cfRule type="expression" dxfId="236" priority="216">
      <formula>H22&lt;0</formula>
    </cfRule>
    <cfRule type="expression" dxfId="235" priority="217">
      <formula>OR(AND(NOT(ISNUMBER(H22)),NOT(ISBLANK(H22))), H22&lt;-9999999999.99, H22&gt;9999999999.99)</formula>
    </cfRule>
  </conditionalFormatting>
  <conditionalFormatting sqref="I22">
    <cfRule type="expression" dxfId="234" priority="214">
      <formula>I22&lt;0</formula>
    </cfRule>
    <cfRule type="expression" dxfId="233" priority="215">
      <formula>OR(AND(NOT(ISNUMBER(I22)),NOT(ISBLANK(I22))), I22&lt;-9999999999.99, I22&gt;9999999999.99)</formula>
    </cfRule>
  </conditionalFormatting>
  <conditionalFormatting sqref="J22">
    <cfRule type="expression" dxfId="232" priority="212">
      <formula>J22&lt;0</formula>
    </cfRule>
    <cfRule type="expression" dxfId="231" priority="213">
      <formula>OR(AND(NOT(ISNUMBER(J22)),NOT(ISBLANK(J22))), J22&lt;-9999999999.99, J22&gt;9999999999.99)</formula>
    </cfRule>
  </conditionalFormatting>
  <conditionalFormatting sqref="K22">
    <cfRule type="expression" dxfId="230" priority="210">
      <formula>K22&lt;0</formula>
    </cfRule>
    <cfRule type="expression" dxfId="229" priority="211">
      <formula>OR(AND(NOT(ISNUMBER(K22)),NOT(ISBLANK(K22))), K22&lt;-9999999999.99, K22&gt;9999999999.99)</formula>
    </cfRule>
  </conditionalFormatting>
  <conditionalFormatting sqref="L22">
    <cfRule type="expression" dxfId="228" priority="208">
      <formula>L22&lt;0</formula>
    </cfRule>
    <cfRule type="expression" dxfId="227" priority="209">
      <formula>OR(AND(NOT(ISNUMBER(L22)),NOT(ISBLANK(L22))), L22&lt;-9999999999.99, L22&gt;9999999999.99)</formula>
    </cfRule>
  </conditionalFormatting>
  <conditionalFormatting sqref="M22">
    <cfRule type="expression" dxfId="226" priority="206">
      <formula>M22&lt;0</formula>
    </cfRule>
    <cfRule type="expression" dxfId="225" priority="207">
      <formula>OR(AND(NOT(ISNUMBER(M22)),NOT(ISBLANK(M22))), M22&lt;-9999999999.99, M22&gt;9999999999.99)</formula>
    </cfRule>
  </conditionalFormatting>
  <conditionalFormatting sqref="N22">
    <cfRule type="expression" dxfId="224" priority="204">
      <formula>N22&lt;0</formula>
    </cfRule>
    <cfRule type="expression" dxfId="223" priority="205">
      <formula>OR(AND(NOT(ISNUMBER(N22)),NOT(ISBLANK(N22))), N22&lt;-9999999999.99, N22&gt;9999999999.99)</formula>
    </cfRule>
  </conditionalFormatting>
  <conditionalFormatting sqref="F23">
    <cfRule type="expression" dxfId="222" priority="202">
      <formula>F23&lt;0</formula>
    </cfRule>
    <cfRule type="expression" dxfId="221" priority="203">
      <formula>OR(AND(NOT(ISNUMBER(F23)),NOT(ISBLANK(F23))), F23&lt;-9999999999.99, F23&gt;9999999999.99)</formula>
    </cfRule>
  </conditionalFormatting>
  <conditionalFormatting sqref="G23">
    <cfRule type="expression" dxfId="220" priority="200">
      <formula>G23&lt;0</formula>
    </cfRule>
    <cfRule type="expression" dxfId="219" priority="201">
      <formula>OR(AND(NOT(ISNUMBER(G23)),NOT(ISBLANK(G23))), G23&lt;-9999999999.99, G23&gt;9999999999.99)</formula>
    </cfRule>
  </conditionalFormatting>
  <conditionalFormatting sqref="H23">
    <cfRule type="expression" dxfId="218" priority="198">
      <formula>H23&lt;0</formula>
    </cfRule>
    <cfRule type="expression" dxfId="217" priority="199">
      <formula>OR(AND(NOT(ISNUMBER(H23)),NOT(ISBLANK(H23))), H23&lt;-9999999999.99, H23&gt;9999999999.99)</formula>
    </cfRule>
  </conditionalFormatting>
  <conditionalFormatting sqref="I23">
    <cfRule type="expression" dxfId="216" priority="196">
      <formula>I23&lt;0</formula>
    </cfRule>
    <cfRule type="expression" dxfId="215" priority="197">
      <formula>OR(AND(NOT(ISNUMBER(I23)),NOT(ISBLANK(I23))), I23&lt;-9999999999.99, I23&gt;9999999999.99)</formula>
    </cfRule>
  </conditionalFormatting>
  <conditionalFormatting sqref="J23">
    <cfRule type="expression" dxfId="214" priority="194">
      <formula>J23&lt;0</formula>
    </cfRule>
    <cfRule type="expression" dxfId="213" priority="195">
      <formula>OR(AND(NOT(ISNUMBER(J23)),NOT(ISBLANK(J23))), J23&lt;-9999999999.99, J23&gt;9999999999.99)</formula>
    </cfRule>
  </conditionalFormatting>
  <conditionalFormatting sqref="K23">
    <cfRule type="expression" dxfId="212" priority="192">
      <formula>K23&lt;0</formula>
    </cfRule>
    <cfRule type="expression" dxfId="211" priority="193">
      <formula>OR(AND(NOT(ISNUMBER(K23)),NOT(ISBLANK(K23))), K23&lt;-9999999999.99, K23&gt;9999999999.99)</formula>
    </cfRule>
  </conditionalFormatting>
  <conditionalFormatting sqref="L23">
    <cfRule type="expression" dxfId="210" priority="190">
      <formula>L23&lt;0</formula>
    </cfRule>
    <cfRule type="expression" dxfId="209" priority="191">
      <formula>OR(AND(NOT(ISNUMBER(L23)),NOT(ISBLANK(L23))), L23&lt;-9999999999.99, L23&gt;9999999999.99)</formula>
    </cfRule>
  </conditionalFormatting>
  <conditionalFormatting sqref="M23">
    <cfRule type="expression" dxfId="208" priority="188">
      <formula>M23&lt;0</formula>
    </cfRule>
    <cfRule type="expression" dxfId="207" priority="189">
      <formula>OR(AND(NOT(ISNUMBER(M23)),NOT(ISBLANK(M23))), M23&lt;-9999999999.99, M23&gt;9999999999.99)</formula>
    </cfRule>
  </conditionalFormatting>
  <conditionalFormatting sqref="N23">
    <cfRule type="expression" dxfId="206" priority="186">
      <formula>N23&lt;0</formula>
    </cfRule>
    <cfRule type="expression" dxfId="205" priority="187">
      <formula>OR(AND(NOT(ISNUMBER(N23)),NOT(ISBLANK(N23))), N23&lt;-9999999999.99, N23&gt;9999999999.99)</formula>
    </cfRule>
  </conditionalFormatting>
  <conditionalFormatting sqref="F24">
    <cfRule type="expression" dxfId="204" priority="184">
      <formula>F24&lt;0</formula>
    </cfRule>
    <cfRule type="expression" dxfId="203" priority="185">
      <formula>OR(AND(NOT(ISNUMBER(F24)),NOT(ISBLANK(F24))), F24&lt;-9999999999.99, F24&gt;9999999999.99)</formula>
    </cfRule>
  </conditionalFormatting>
  <conditionalFormatting sqref="G24">
    <cfRule type="expression" dxfId="202" priority="182">
      <formula>G24&lt;0</formula>
    </cfRule>
    <cfRule type="expression" dxfId="201" priority="183">
      <formula>OR(AND(NOT(ISNUMBER(G24)),NOT(ISBLANK(G24))), G24&lt;-9999999999.99, G24&gt;9999999999.99)</formula>
    </cfRule>
  </conditionalFormatting>
  <conditionalFormatting sqref="H24">
    <cfRule type="expression" dxfId="200" priority="180">
      <formula>H24&lt;0</formula>
    </cfRule>
    <cfRule type="expression" dxfId="199" priority="181">
      <formula>OR(AND(NOT(ISNUMBER(H24)),NOT(ISBLANK(H24))), H24&lt;-9999999999.99, H24&gt;9999999999.99)</formula>
    </cfRule>
  </conditionalFormatting>
  <conditionalFormatting sqref="I24">
    <cfRule type="expression" dxfId="198" priority="178">
      <formula>I24&lt;0</formula>
    </cfRule>
    <cfRule type="expression" dxfId="197" priority="179">
      <formula>OR(AND(NOT(ISNUMBER(I24)),NOT(ISBLANK(I24))), I24&lt;-9999999999.99, I24&gt;9999999999.99)</formula>
    </cfRule>
  </conditionalFormatting>
  <conditionalFormatting sqref="J24">
    <cfRule type="expression" dxfId="196" priority="176">
      <formula>J24&lt;0</formula>
    </cfRule>
    <cfRule type="expression" dxfId="195" priority="177">
      <formula>OR(AND(NOT(ISNUMBER(J24)),NOT(ISBLANK(J24))), J24&lt;-9999999999.99, J24&gt;9999999999.99)</formula>
    </cfRule>
  </conditionalFormatting>
  <conditionalFormatting sqref="K24">
    <cfRule type="expression" dxfId="194" priority="174">
      <formula>K24&lt;0</formula>
    </cfRule>
    <cfRule type="expression" dxfId="193" priority="175">
      <formula>OR(AND(NOT(ISNUMBER(K24)),NOT(ISBLANK(K24))), K24&lt;-9999999999.99, K24&gt;9999999999.99)</formula>
    </cfRule>
  </conditionalFormatting>
  <conditionalFormatting sqref="L24">
    <cfRule type="expression" dxfId="192" priority="172">
      <formula>L24&lt;0</formula>
    </cfRule>
    <cfRule type="expression" dxfId="191" priority="173">
      <formula>OR(AND(NOT(ISNUMBER(L24)),NOT(ISBLANK(L24))), L24&lt;-9999999999.99, L24&gt;9999999999.99)</formula>
    </cfRule>
  </conditionalFormatting>
  <conditionalFormatting sqref="M24">
    <cfRule type="expression" dxfId="190" priority="170">
      <formula>M24&lt;0</formula>
    </cfRule>
    <cfRule type="expression" dxfId="189" priority="171">
      <formula>OR(AND(NOT(ISNUMBER(M24)),NOT(ISBLANK(M24))), M24&lt;-9999999999.99, M24&gt;9999999999.99)</formula>
    </cfRule>
  </conditionalFormatting>
  <conditionalFormatting sqref="N24">
    <cfRule type="expression" dxfId="188" priority="168">
      <formula>N24&lt;0</formula>
    </cfRule>
    <cfRule type="expression" dxfId="187" priority="169">
      <formula>OR(AND(NOT(ISNUMBER(N24)),NOT(ISBLANK(N24))), N24&lt;-9999999999.99, N24&gt;9999999999.99)</formula>
    </cfRule>
  </conditionalFormatting>
  <conditionalFormatting sqref="F25">
    <cfRule type="expression" dxfId="186" priority="166">
      <formula>F25&lt;0</formula>
    </cfRule>
    <cfRule type="expression" dxfId="185" priority="167">
      <formula>OR(AND(NOT(ISNUMBER(F25)),NOT(ISBLANK(F25))), F25&lt;-9999999999.99, F25&gt;9999999999.99)</formula>
    </cfRule>
  </conditionalFormatting>
  <conditionalFormatting sqref="G25">
    <cfRule type="expression" dxfId="184" priority="164">
      <formula>G25&lt;0</formula>
    </cfRule>
    <cfRule type="expression" dxfId="183" priority="165">
      <formula>OR(AND(NOT(ISNUMBER(G25)),NOT(ISBLANK(G25))), G25&lt;-9999999999.99, G25&gt;9999999999.99)</formula>
    </cfRule>
  </conditionalFormatting>
  <conditionalFormatting sqref="H25">
    <cfRule type="expression" dxfId="182" priority="162">
      <formula>H25&lt;0</formula>
    </cfRule>
    <cfRule type="expression" dxfId="181" priority="163">
      <formula>OR(AND(NOT(ISNUMBER(H25)),NOT(ISBLANK(H25))), H25&lt;-9999999999.99, H25&gt;9999999999.99)</formula>
    </cfRule>
  </conditionalFormatting>
  <conditionalFormatting sqref="I25">
    <cfRule type="expression" dxfId="180" priority="160">
      <formula>I25&lt;0</formula>
    </cfRule>
    <cfRule type="expression" dxfId="179" priority="161">
      <formula>OR(AND(NOT(ISNUMBER(I25)),NOT(ISBLANK(I25))), I25&lt;-9999999999.99, I25&gt;9999999999.99)</formula>
    </cfRule>
  </conditionalFormatting>
  <conditionalFormatting sqref="J25">
    <cfRule type="expression" dxfId="178" priority="158">
      <formula>J25&lt;0</formula>
    </cfRule>
    <cfRule type="expression" dxfId="177" priority="159">
      <formula>OR(AND(NOT(ISNUMBER(J25)),NOT(ISBLANK(J25))), J25&lt;-9999999999.99, J25&gt;9999999999.99)</formula>
    </cfRule>
  </conditionalFormatting>
  <conditionalFormatting sqref="K25">
    <cfRule type="expression" dxfId="176" priority="156">
      <formula>K25&lt;0</formula>
    </cfRule>
    <cfRule type="expression" dxfId="175" priority="157">
      <formula>OR(AND(NOT(ISNUMBER(K25)),NOT(ISBLANK(K25))), K25&lt;-9999999999.99, K25&gt;9999999999.99)</formula>
    </cfRule>
  </conditionalFormatting>
  <conditionalFormatting sqref="L25">
    <cfRule type="expression" dxfId="174" priority="154">
      <formula>L25&lt;0</formula>
    </cfRule>
    <cfRule type="expression" dxfId="173" priority="155">
      <formula>OR(AND(NOT(ISNUMBER(L25)),NOT(ISBLANK(L25))), L25&lt;-9999999999.99, L25&gt;9999999999.99)</formula>
    </cfRule>
  </conditionalFormatting>
  <conditionalFormatting sqref="M25">
    <cfRule type="expression" dxfId="172" priority="152">
      <formula>M25&lt;0</formula>
    </cfRule>
    <cfRule type="expression" dxfId="171" priority="153">
      <formula>OR(AND(NOT(ISNUMBER(M25)),NOT(ISBLANK(M25))), M25&lt;-9999999999.99, M25&gt;9999999999.99)</formula>
    </cfRule>
  </conditionalFormatting>
  <conditionalFormatting sqref="N25">
    <cfRule type="expression" dxfId="170" priority="150">
      <formula>N25&lt;0</formula>
    </cfRule>
    <cfRule type="expression" dxfId="169" priority="151">
      <formula>OR(AND(NOT(ISNUMBER(N25)),NOT(ISBLANK(N25))), N25&lt;-9999999999.99, N25&gt;9999999999.99)</formula>
    </cfRule>
  </conditionalFormatting>
  <conditionalFormatting sqref="F32">
    <cfRule type="expression" dxfId="168" priority="148">
      <formula>F32&lt;0</formula>
    </cfRule>
    <cfRule type="expression" dxfId="167" priority="149">
      <formula>OR(AND(NOT(ISNUMBER(F32)),NOT(ISBLANK(F32))), F32&lt;-9999999999.99, F32&gt;9999999999.99)</formula>
    </cfRule>
  </conditionalFormatting>
  <conditionalFormatting sqref="G32">
    <cfRule type="expression" dxfId="166" priority="146">
      <formula>G32&lt;0</formula>
    </cfRule>
    <cfRule type="expression" dxfId="165" priority="147">
      <formula>OR(AND(NOT(ISNUMBER(G32)),NOT(ISBLANK(G32))), G32&lt;-9999999999.99, G32&gt;9999999999.99)</formula>
    </cfRule>
  </conditionalFormatting>
  <conditionalFormatting sqref="H32">
    <cfRule type="expression" dxfId="164" priority="144">
      <formula>H32&lt;0</formula>
    </cfRule>
    <cfRule type="expression" dxfId="163" priority="145">
      <formula>OR(AND(NOT(ISNUMBER(H32)),NOT(ISBLANK(H32))), H32&lt;-9999999999.99, H32&gt;9999999999.99)</formula>
    </cfRule>
  </conditionalFormatting>
  <conditionalFormatting sqref="I32">
    <cfRule type="expression" dxfId="162" priority="142">
      <formula>I32&lt;0</formula>
    </cfRule>
    <cfRule type="expression" dxfId="161" priority="143">
      <formula>OR(AND(NOT(ISNUMBER(I32)),NOT(ISBLANK(I32))), I32&lt;-9999999999.99, I32&gt;9999999999.99)</formula>
    </cfRule>
  </conditionalFormatting>
  <conditionalFormatting sqref="J32">
    <cfRule type="expression" dxfId="160" priority="140">
      <formula>J32&lt;0</formula>
    </cfRule>
    <cfRule type="expression" dxfId="159" priority="141">
      <formula>OR(AND(NOT(ISNUMBER(J32)),NOT(ISBLANK(J32))), J32&lt;-9999999999.99, J32&gt;9999999999.99)</formula>
    </cfRule>
  </conditionalFormatting>
  <conditionalFormatting sqref="K32">
    <cfRule type="expression" dxfId="158" priority="138">
      <formula>K32&lt;0</formula>
    </cfRule>
    <cfRule type="expression" dxfId="157" priority="139">
      <formula>OR(AND(NOT(ISNUMBER(K32)),NOT(ISBLANK(K32))), K32&lt;-9999999999.99, K32&gt;9999999999.99)</formula>
    </cfRule>
  </conditionalFormatting>
  <conditionalFormatting sqref="L32">
    <cfRule type="expression" dxfId="156" priority="136">
      <formula>L32&lt;0</formula>
    </cfRule>
    <cfRule type="expression" dxfId="155" priority="137">
      <formula>OR(AND(NOT(ISNUMBER(L32)),NOT(ISBLANK(L32))), L32&lt;-9999999999.99, L32&gt;9999999999.99)</formula>
    </cfRule>
  </conditionalFormatting>
  <conditionalFormatting sqref="M32">
    <cfRule type="expression" dxfId="154" priority="134">
      <formula>M32&lt;0</formula>
    </cfRule>
    <cfRule type="expression" dxfId="153" priority="135">
      <formula>OR(AND(NOT(ISNUMBER(M32)),NOT(ISBLANK(M32))), M32&lt;-9999999999.99, M32&gt;9999999999.99)</formula>
    </cfRule>
  </conditionalFormatting>
  <conditionalFormatting sqref="N32">
    <cfRule type="expression" dxfId="152" priority="132">
      <formula>N32&lt;0</formula>
    </cfRule>
    <cfRule type="expression" dxfId="151" priority="133">
      <formula>OR(AND(NOT(ISNUMBER(N32)),NOT(ISBLANK(N32))), N32&lt;-9999999999.99, N32&gt;9999999999.99)</formula>
    </cfRule>
  </conditionalFormatting>
  <conditionalFormatting sqref="F33">
    <cfRule type="expression" dxfId="150" priority="130">
      <formula>F33&lt;0</formula>
    </cfRule>
    <cfRule type="expression" dxfId="149" priority="131">
      <formula>OR(AND(NOT(ISNUMBER(F33)),NOT(ISBLANK(F33))), F33&lt;-9999999999.99, F33&gt;9999999999.99)</formula>
    </cfRule>
  </conditionalFormatting>
  <conditionalFormatting sqref="G33">
    <cfRule type="expression" dxfId="148" priority="128">
      <formula>G33&lt;0</formula>
    </cfRule>
    <cfRule type="expression" dxfId="147" priority="129">
      <formula>OR(AND(NOT(ISNUMBER(G33)),NOT(ISBLANK(G33))), G33&lt;-9999999999.99, G33&gt;9999999999.99)</formula>
    </cfRule>
  </conditionalFormatting>
  <conditionalFormatting sqref="H33">
    <cfRule type="expression" dxfId="146" priority="126">
      <formula>H33&lt;0</formula>
    </cfRule>
    <cfRule type="expression" dxfId="145" priority="127">
      <formula>OR(AND(NOT(ISNUMBER(H33)),NOT(ISBLANK(H33))), H33&lt;-9999999999.99, H33&gt;9999999999.99)</formula>
    </cfRule>
  </conditionalFormatting>
  <conditionalFormatting sqref="I33">
    <cfRule type="expression" dxfId="144" priority="124">
      <formula>I33&lt;0</formula>
    </cfRule>
    <cfRule type="expression" dxfId="143" priority="125">
      <formula>OR(AND(NOT(ISNUMBER(I33)),NOT(ISBLANK(I33))), I33&lt;-9999999999.99, I33&gt;9999999999.99)</formula>
    </cfRule>
  </conditionalFormatting>
  <conditionalFormatting sqref="J33">
    <cfRule type="expression" dxfId="142" priority="122">
      <formula>J33&lt;0</formula>
    </cfRule>
    <cfRule type="expression" dxfId="141" priority="123">
      <formula>OR(AND(NOT(ISNUMBER(J33)),NOT(ISBLANK(J33))), J33&lt;-9999999999.99, J33&gt;9999999999.99)</formula>
    </cfRule>
  </conditionalFormatting>
  <conditionalFormatting sqref="K33">
    <cfRule type="expression" dxfId="140" priority="120">
      <formula>K33&lt;0</formula>
    </cfRule>
    <cfRule type="expression" dxfId="139" priority="121">
      <formula>OR(AND(NOT(ISNUMBER(K33)),NOT(ISBLANK(K33))), K33&lt;-9999999999.99, K33&gt;9999999999.99)</formula>
    </cfRule>
  </conditionalFormatting>
  <conditionalFormatting sqref="L33">
    <cfRule type="expression" dxfId="138" priority="118">
      <formula>L33&lt;0</formula>
    </cfRule>
    <cfRule type="expression" dxfId="137" priority="119">
      <formula>OR(AND(NOT(ISNUMBER(L33)),NOT(ISBLANK(L33))), L33&lt;-9999999999.99, L33&gt;9999999999.99)</formula>
    </cfRule>
  </conditionalFormatting>
  <conditionalFormatting sqref="M33">
    <cfRule type="expression" dxfId="136" priority="116">
      <formula>M33&lt;0</formula>
    </cfRule>
    <cfRule type="expression" dxfId="135" priority="117">
      <formula>OR(AND(NOT(ISNUMBER(M33)),NOT(ISBLANK(M33))), M33&lt;-9999999999.99, M33&gt;9999999999.99)</formula>
    </cfRule>
  </conditionalFormatting>
  <conditionalFormatting sqref="N33">
    <cfRule type="expression" dxfId="134" priority="114">
      <formula>N33&lt;0</formula>
    </cfRule>
    <cfRule type="expression" dxfId="133" priority="115">
      <formula>OR(AND(NOT(ISNUMBER(N33)),NOT(ISBLANK(N33))), N33&lt;-9999999999.99, N33&gt;9999999999.99)</formula>
    </cfRule>
  </conditionalFormatting>
  <conditionalFormatting sqref="F34">
    <cfRule type="expression" dxfId="132" priority="112">
      <formula>F34&lt;0</formula>
    </cfRule>
    <cfRule type="expression" dxfId="131" priority="113">
      <formula>OR(AND(NOT(ISNUMBER(F34)),NOT(ISBLANK(F34))), F34&lt;-9999999999.99, F34&gt;9999999999.99)</formula>
    </cfRule>
  </conditionalFormatting>
  <conditionalFormatting sqref="G34">
    <cfRule type="expression" dxfId="130" priority="110">
      <formula>G34&lt;0</formula>
    </cfRule>
    <cfRule type="expression" dxfId="129" priority="111">
      <formula>OR(AND(NOT(ISNUMBER(G34)),NOT(ISBLANK(G34))), G34&lt;-9999999999.99, G34&gt;9999999999.99)</formula>
    </cfRule>
  </conditionalFormatting>
  <conditionalFormatting sqref="H34">
    <cfRule type="expression" dxfId="128" priority="108">
      <formula>H34&lt;0</formula>
    </cfRule>
    <cfRule type="expression" dxfId="127" priority="109">
      <formula>OR(AND(NOT(ISNUMBER(H34)),NOT(ISBLANK(H34))), H34&lt;-9999999999.99, H34&gt;9999999999.99)</formula>
    </cfRule>
  </conditionalFormatting>
  <conditionalFormatting sqref="I34">
    <cfRule type="expression" dxfId="126" priority="106">
      <formula>I34&lt;0</formula>
    </cfRule>
    <cfRule type="expression" dxfId="125" priority="107">
      <formula>OR(AND(NOT(ISNUMBER(I34)),NOT(ISBLANK(I34))), I34&lt;-9999999999.99, I34&gt;9999999999.99)</formula>
    </cfRule>
  </conditionalFormatting>
  <conditionalFormatting sqref="J34">
    <cfRule type="expression" dxfId="124" priority="104">
      <formula>J34&lt;0</formula>
    </cfRule>
    <cfRule type="expression" dxfId="123" priority="105">
      <formula>OR(AND(NOT(ISNUMBER(J34)),NOT(ISBLANK(J34))), J34&lt;-9999999999.99, J34&gt;9999999999.99)</formula>
    </cfRule>
  </conditionalFormatting>
  <conditionalFormatting sqref="K34">
    <cfRule type="expression" dxfId="122" priority="102">
      <formula>K34&lt;0</formula>
    </cfRule>
    <cfRule type="expression" dxfId="121" priority="103">
      <formula>OR(AND(NOT(ISNUMBER(K34)),NOT(ISBLANK(K34))), K34&lt;-9999999999.99, K34&gt;9999999999.99)</formula>
    </cfRule>
  </conditionalFormatting>
  <conditionalFormatting sqref="L34">
    <cfRule type="expression" dxfId="120" priority="100">
      <formula>L34&lt;0</formula>
    </cfRule>
    <cfRule type="expression" dxfId="119" priority="101">
      <formula>OR(AND(NOT(ISNUMBER(L34)),NOT(ISBLANK(L34))), L34&lt;-9999999999.99, L34&gt;9999999999.99)</formula>
    </cfRule>
  </conditionalFormatting>
  <conditionalFormatting sqref="M34">
    <cfRule type="expression" dxfId="118" priority="98">
      <formula>M34&lt;0</formula>
    </cfRule>
    <cfRule type="expression" dxfId="117" priority="99">
      <formula>OR(AND(NOT(ISNUMBER(M34)),NOT(ISBLANK(M34))), M34&lt;-9999999999.99, M34&gt;9999999999.99)</formula>
    </cfRule>
  </conditionalFormatting>
  <conditionalFormatting sqref="N34">
    <cfRule type="expression" dxfId="116" priority="96">
      <formula>N34&lt;0</formula>
    </cfRule>
    <cfRule type="expression" dxfId="115" priority="97">
      <formula>OR(AND(NOT(ISNUMBER(N34)),NOT(ISBLANK(N34))), N34&lt;-9999999999.99, N34&gt;9999999999.99)</formula>
    </cfRule>
  </conditionalFormatting>
  <conditionalFormatting sqref="E12">
    <cfRule type="expression" dxfId="114" priority="11993">
      <formula>E12&lt;&gt;E13+E14</formula>
    </cfRule>
    <cfRule type="expression" dxfId="113" priority="11994">
      <formula>OR(AND(NOT(ISNUMBER(E12)),NOT(ISBLANK(E12))), E12&lt;-9999999999.99, E12&gt;9999999999.99)</formula>
    </cfRule>
  </conditionalFormatting>
  <conditionalFormatting sqref="E17:G17 J17 M17:N17">
    <cfRule type="expression" dxfId="112" priority="12083">
      <formula>E17&lt;&gt; #REF!+#REF!+#REF!+#REF!+#REF!+#REF!+#REF!+#REF!</formula>
    </cfRule>
    <cfRule type="expression" dxfId="111" priority="12084">
      <formula>E17&lt;0</formula>
    </cfRule>
    <cfRule type="expression" dxfId="110" priority="12085">
      <formula>OR(AND(NOT(ISNUMBER(E17)),NOT(ISBLANK(E17))), E17&lt;-9999999999.99, E17&gt;9999999999.99)</formula>
    </cfRule>
  </conditionalFormatting>
  <conditionalFormatting sqref="H17:I17 K17:L17">
    <cfRule type="expression" dxfId="109" priority="12092">
      <formula xml:space="preserve"> H17&lt;&gt; #REF!+#REF!+#REF!+#REF!+#REF!+#REF!+#REF!+#REF!</formula>
    </cfRule>
    <cfRule type="expression" dxfId="108" priority="12093">
      <formula>H17&lt;0</formula>
    </cfRule>
    <cfRule type="expression" dxfId="107" priority="12094">
      <formula>OR(AND(NOT(ISNUMBER(H17)),NOT(ISBLANK(H17))), H17&lt;-9999999999.99, H17&gt;9999999999.99)</formula>
    </cfRule>
  </conditionalFormatting>
  <conditionalFormatting sqref="E19">
    <cfRule type="expression" dxfId="106" priority="94">
      <formula>E19&lt;0</formula>
    </cfRule>
    <cfRule type="expression" dxfId="105" priority="95">
      <formula>OR(AND(NOT(ISNUMBER(E19)),NOT(ISBLANK(E19))), E19&lt;-9999999999.99, E19&gt;9999999999.99)</formula>
    </cfRule>
  </conditionalFormatting>
  <conditionalFormatting sqref="F19">
    <cfRule type="expression" dxfId="104" priority="92">
      <formula>F19&lt;0</formula>
    </cfRule>
    <cfRule type="expression" dxfId="103" priority="93">
      <formula>OR(AND(NOT(ISNUMBER(F19)),NOT(ISBLANK(F19))), F19&lt;-9999999999.99, F19&gt;9999999999.99)</formula>
    </cfRule>
  </conditionalFormatting>
  <conditionalFormatting sqref="G19">
    <cfRule type="expression" dxfId="102" priority="90">
      <formula>G19&lt;0</formula>
    </cfRule>
    <cfRule type="expression" dxfId="101" priority="91">
      <formula>OR(AND(NOT(ISNUMBER(G19)),NOT(ISBLANK(G19))), G19&lt;-9999999999.99, G19&gt;9999999999.99)</formula>
    </cfRule>
  </conditionalFormatting>
  <conditionalFormatting sqref="H19">
    <cfRule type="expression" dxfId="100" priority="88">
      <formula>H19&lt;0</formula>
    </cfRule>
    <cfRule type="expression" dxfId="99" priority="89">
      <formula>OR(AND(NOT(ISNUMBER(H19)),NOT(ISBLANK(H19))), H19&lt;-9999999999.99, H19&gt;9999999999.99)</formula>
    </cfRule>
  </conditionalFormatting>
  <conditionalFormatting sqref="I19">
    <cfRule type="expression" dxfId="98" priority="86">
      <formula>I19&lt;0</formula>
    </cfRule>
    <cfRule type="expression" dxfId="97" priority="87">
      <formula>OR(AND(NOT(ISNUMBER(I19)),NOT(ISBLANK(I19))), I19&lt;-9999999999.99, I19&gt;9999999999.99)</formula>
    </cfRule>
  </conditionalFormatting>
  <conditionalFormatting sqref="J19">
    <cfRule type="expression" dxfId="96" priority="84">
      <formula>J19&lt;0</formula>
    </cfRule>
    <cfRule type="expression" dxfId="95" priority="85">
      <formula>OR(AND(NOT(ISNUMBER(J19)),NOT(ISBLANK(J19))), J19&lt;-9999999999.99, J19&gt;9999999999.99)</formula>
    </cfRule>
  </conditionalFormatting>
  <conditionalFormatting sqref="K19">
    <cfRule type="expression" dxfId="94" priority="82">
      <formula>K19&lt;0</formula>
    </cfRule>
    <cfRule type="expression" dxfId="93" priority="83">
      <formula>OR(AND(NOT(ISNUMBER(K19)),NOT(ISBLANK(K19))), K19&lt;-9999999999.99, K19&gt;9999999999.99)</formula>
    </cfRule>
  </conditionalFormatting>
  <conditionalFormatting sqref="L19">
    <cfRule type="expression" dxfId="92" priority="80">
      <formula>L19&lt;0</formula>
    </cfRule>
    <cfRule type="expression" dxfId="91" priority="81">
      <formula>OR(AND(NOT(ISNUMBER(L19)),NOT(ISBLANK(L19))), L19&lt;-9999999999.99, L19&gt;9999999999.99)</formula>
    </cfRule>
  </conditionalFormatting>
  <conditionalFormatting sqref="M19">
    <cfRule type="expression" dxfId="90" priority="78">
      <formula>M19&lt;0</formula>
    </cfRule>
    <cfRule type="expression" dxfId="89" priority="79">
      <formula>OR(AND(NOT(ISNUMBER(M19)),NOT(ISBLANK(M19))), M19&lt;-9999999999.99, M19&gt;9999999999.99)</formula>
    </cfRule>
  </conditionalFormatting>
  <conditionalFormatting sqref="N19">
    <cfRule type="expression" dxfId="88" priority="76">
      <formula>N19&lt;0</formula>
    </cfRule>
    <cfRule type="expression" dxfId="87" priority="77">
      <formula>OR(AND(NOT(ISNUMBER(N19)),NOT(ISBLANK(N19))), N19&lt;-9999999999.99, N19&gt;9999999999.99)</formula>
    </cfRule>
  </conditionalFormatting>
  <conditionalFormatting sqref="E28">
    <cfRule type="expression" dxfId="86" priority="74">
      <formula>E28&lt;0</formula>
    </cfRule>
    <cfRule type="expression" dxfId="85" priority="75">
      <formula>OR(AND(NOT(ISNUMBER(E28)),NOT(ISBLANK(E28))), E28&lt;-9999999999.99, E28&gt;9999999999.99)</formula>
    </cfRule>
  </conditionalFormatting>
  <conditionalFormatting sqref="F28">
    <cfRule type="expression" dxfId="84" priority="72">
      <formula>F28&lt;0</formula>
    </cfRule>
    <cfRule type="expression" dxfId="83" priority="73">
      <formula>OR(AND(NOT(ISNUMBER(F28)),NOT(ISBLANK(F28))), F28&lt;-9999999999.99, F28&gt;9999999999.99)</formula>
    </cfRule>
  </conditionalFormatting>
  <conditionalFormatting sqref="G28">
    <cfRule type="expression" dxfId="82" priority="70">
      <formula>G28&lt;0</formula>
    </cfRule>
    <cfRule type="expression" dxfId="81" priority="71">
      <formula>OR(AND(NOT(ISNUMBER(G28)),NOT(ISBLANK(G28))), G28&lt;-9999999999.99, G28&gt;9999999999.99)</formula>
    </cfRule>
  </conditionalFormatting>
  <conditionalFormatting sqref="H28">
    <cfRule type="expression" dxfId="80" priority="68">
      <formula>H28&lt;0</formula>
    </cfRule>
    <cfRule type="expression" dxfId="79" priority="69">
      <formula>OR(AND(NOT(ISNUMBER(H28)),NOT(ISBLANK(H28))), H28&lt;-9999999999.99, H28&gt;9999999999.99)</formula>
    </cfRule>
  </conditionalFormatting>
  <conditionalFormatting sqref="I28">
    <cfRule type="expression" dxfId="78" priority="66">
      <formula>I28&lt;0</formula>
    </cfRule>
    <cfRule type="expression" dxfId="77" priority="67">
      <formula>OR(AND(NOT(ISNUMBER(I28)),NOT(ISBLANK(I28))), I28&lt;-9999999999.99, I28&gt;9999999999.99)</formula>
    </cfRule>
  </conditionalFormatting>
  <conditionalFormatting sqref="J28">
    <cfRule type="expression" dxfId="76" priority="64">
      <formula>J28&lt;0</formula>
    </cfRule>
    <cfRule type="expression" dxfId="75" priority="65">
      <formula>OR(AND(NOT(ISNUMBER(J28)),NOT(ISBLANK(J28))), J28&lt;-9999999999.99, J28&gt;9999999999.99)</formula>
    </cfRule>
  </conditionalFormatting>
  <conditionalFormatting sqref="K28">
    <cfRule type="expression" dxfId="74" priority="62">
      <formula>K28&lt;0</formula>
    </cfRule>
    <cfRule type="expression" dxfId="73" priority="63">
      <formula>OR(AND(NOT(ISNUMBER(K28)),NOT(ISBLANK(K28))), K28&lt;-9999999999.99, K28&gt;9999999999.99)</formula>
    </cfRule>
  </conditionalFormatting>
  <conditionalFormatting sqref="L28">
    <cfRule type="expression" dxfId="72" priority="60">
      <formula>L28&lt;0</formula>
    </cfRule>
    <cfRule type="expression" dxfId="71" priority="61">
      <formula>OR(AND(NOT(ISNUMBER(L28)),NOT(ISBLANK(L28))), L28&lt;-9999999999.99, L28&gt;9999999999.99)</formula>
    </cfRule>
  </conditionalFormatting>
  <conditionalFormatting sqref="M28">
    <cfRule type="expression" dxfId="70" priority="58">
      <formula>M28&lt;0</formula>
    </cfRule>
    <cfRule type="expression" dxfId="69" priority="59">
      <formula>OR(AND(NOT(ISNUMBER(M28)),NOT(ISBLANK(M28))), M28&lt;-9999999999.99, M28&gt;9999999999.99)</formula>
    </cfRule>
  </conditionalFormatting>
  <conditionalFormatting sqref="N28">
    <cfRule type="expression" dxfId="68" priority="56">
      <formula>N28&lt;0</formula>
    </cfRule>
    <cfRule type="expression" dxfId="67" priority="57">
      <formula>OR(AND(NOT(ISNUMBER(N28)),NOT(ISBLANK(N28))), N28&lt;-9999999999.99, N28&gt;9999999999.99)</formula>
    </cfRule>
  </conditionalFormatting>
  <conditionalFormatting sqref="E11">
    <cfRule type="expression" dxfId="66" priority="12047">
      <formula>OR(AND(NOT(ISNUMBER(E11)),NOT(ISBLANK(E11))), E11&lt;-9999999999.99, E11&gt;9999999999.99)</formula>
    </cfRule>
    <cfRule type="expression" dxfId="65" priority="12048">
      <formula>E11&lt;&gt;E13+E14+ E15</formula>
    </cfRule>
  </conditionalFormatting>
  <conditionalFormatting sqref="F12">
    <cfRule type="expression" dxfId="64" priority="12081">
      <formula>OR(AND(NOT(ISNUMBER(F12)),NOT(ISBLANK(F12))), F12&lt;-9999999999.99, F12&gt;9999999999.99)</formula>
    </cfRule>
    <cfRule type="expression" dxfId="63" priority="12082">
      <formula>F12&lt;&gt;F13+F14</formula>
    </cfRule>
  </conditionalFormatting>
  <conditionalFormatting sqref="F11">
    <cfRule type="expression" dxfId="62" priority="54">
      <formula>F11&lt;&gt;F13+F14+F15</formula>
    </cfRule>
    <cfRule type="expression" dxfId="61" priority="55">
      <formula>OR(AND(NOT(ISNUMBER(E11)),NOT(ISBLANK(E11))), E11&lt;-9999999999.99, E11&gt;9999999999.99)</formula>
    </cfRule>
  </conditionalFormatting>
  <conditionalFormatting sqref="G11">
    <cfRule type="expression" dxfId="60" priority="52">
      <formula>G11&lt;&gt;G13+G14+G15</formula>
    </cfRule>
    <cfRule type="expression" dxfId="59" priority="53">
      <formula>OR(AND(NOT(ISNUMBER(G11)),NOT(ISBLANK(G11))),G11&lt;-9999999999.99, G11&gt;9999999999.99)</formula>
    </cfRule>
  </conditionalFormatting>
  <conditionalFormatting sqref="G12">
    <cfRule type="expression" dxfId="58" priority="50">
      <formula>G12&lt;&gt;G13+G14</formula>
    </cfRule>
    <cfRule type="expression" dxfId="57" priority="51">
      <formula>OR(AND(NOT(ISNUMBER(G12)),NOT(ISBLANK(G12))), G12&lt;-9999999999.99, G12&gt;9999999999.99)</formula>
    </cfRule>
  </conditionalFormatting>
  <conditionalFormatting sqref="H12">
    <cfRule type="expression" dxfId="56" priority="48">
      <formula>H12&lt;&gt;H13+H14</formula>
    </cfRule>
    <cfRule type="expression" dxfId="55" priority="49">
      <formula>OR(AND(NOT(ISNUMBER(H12)),NOT(ISBLANK(H12))), H12&lt;-9999999999.99, H12&gt;9999999999.99)</formula>
    </cfRule>
  </conditionalFormatting>
  <conditionalFormatting sqref="H11">
    <cfRule type="expression" dxfId="54" priority="46">
      <formula>H11&lt;&gt;H13+H14+H15</formula>
    </cfRule>
    <cfRule type="expression" dxfId="53" priority="47">
      <formula>OR(AND(NOT(ISNUMBER(H11)),NOT(ISBLANK(H11))), H11&lt;-9999999999.99, H11&gt;9999999999.99)</formula>
    </cfRule>
  </conditionalFormatting>
  <conditionalFormatting sqref="I11">
    <cfRule type="expression" dxfId="52" priority="44">
      <formula>I11&lt;&gt;I13+I14+I15</formula>
    </cfRule>
    <cfRule type="expression" dxfId="51" priority="45">
      <formula>OR(AND(NOT(ISNUMBER(I11)),NOT(ISBLANK(I11))), I11&lt;-9999999999.99, I11&gt;9999999999.99)</formula>
    </cfRule>
  </conditionalFormatting>
  <conditionalFormatting sqref="I12">
    <cfRule type="expression" dxfId="50" priority="42">
      <formula>OR(AND(NOT(ISNUMBER(I12)),NOT(ISBLANK(I12))), I12&lt;-9999999999.99, I12&gt;9999999999.99)</formula>
    </cfRule>
    <cfRule type="expression" dxfId="49" priority="43">
      <formula>I12&lt;&gt;I13+I14</formula>
    </cfRule>
  </conditionalFormatting>
  <conditionalFormatting sqref="J11">
    <cfRule type="expression" dxfId="48" priority="40">
      <formula>OR(AND(NOT(ISNUMBER(J11)),NOT(ISBLANK(J11))), J11&lt;-9999999999.99, J11&gt;9999999999.99)</formula>
    </cfRule>
    <cfRule type="expression" dxfId="47" priority="41">
      <formula>J11&lt;&gt;J13+J14+J15</formula>
    </cfRule>
  </conditionalFormatting>
  <conditionalFormatting sqref="J12">
    <cfRule type="expression" dxfId="46" priority="37">
      <formula>J12&lt;&gt;J13+J14</formula>
    </cfRule>
    <cfRule type="expression" dxfId="45" priority="38">
      <formula>OR(AND(NOT(ISNUMBER(J12)),NOT(ISBLANK(J12))), J12&lt;-9999999999.99, J12&gt;9999999999.99)</formula>
    </cfRule>
  </conditionalFormatting>
  <conditionalFormatting sqref="K11">
    <cfRule type="expression" dxfId="44" priority="35">
      <formula>K11&lt;&gt;K13+K14+K15</formula>
    </cfRule>
    <cfRule type="expression" dxfId="43" priority="36">
      <formula>OR(AND(NOT(ISNUMBER(K11)),NOT(ISBLANK(K11))), K11&lt;-9999999999.99, K11&gt;9999999999.99)</formula>
    </cfRule>
  </conditionalFormatting>
  <conditionalFormatting sqref="K12">
    <cfRule type="expression" dxfId="42" priority="33">
      <formula>K12&lt;&gt;K13+K14</formula>
    </cfRule>
    <cfRule type="expression" dxfId="41" priority="34">
      <formula>OR(AND(NOT(ISNUMBER(K12)),NOT(ISBLANK(K12))), K12&lt;-9999999999.99, K12&gt;9999999999.99)</formula>
    </cfRule>
  </conditionalFormatting>
  <conditionalFormatting sqref="L11">
    <cfRule type="expression" dxfId="40" priority="31">
      <formula>L11&lt;&gt;L13+L14+L15</formula>
    </cfRule>
    <cfRule type="expression" dxfId="39" priority="32">
      <formula>OR(AND(NOT(ISNUMBER(L11)),NOT(ISBLANK(L11))), L11&lt;-9999999999.99, L11&gt;9999999999.99)</formula>
    </cfRule>
  </conditionalFormatting>
  <conditionalFormatting sqref="L12">
    <cfRule type="expression" dxfId="38" priority="29">
      <formula>OR(AND(NOT(ISNUMBER(L12)),NOT(ISBLANK(L12))), L12&lt;-9999999999.99, L12&gt;9999999999.99)</formula>
    </cfRule>
    <cfRule type="expression" dxfId="37" priority="30">
      <formula>L12&lt;&gt;L13+L14</formula>
    </cfRule>
  </conditionalFormatting>
  <conditionalFormatting sqref="M11">
    <cfRule type="expression" dxfId="36" priority="27">
      <formula>M11&lt;&gt;M13+M14+M15</formula>
    </cfRule>
    <cfRule type="expression" dxfId="35" priority="28">
      <formula>OR(AND(NOT(ISNUMBER(M11)),NOT(ISBLANK(M11))), M11&lt;-9999999999.99, M11&gt;9999999999.99)</formula>
    </cfRule>
  </conditionalFormatting>
  <conditionalFormatting sqref="M12">
    <cfRule type="expression" dxfId="34" priority="25">
      <formula>OR(AND(NOT(ISNUMBER(M12)),NOT(ISBLANK(M12))), M12&lt;-9999999999.99, M12&gt;9999999999.99)</formula>
    </cfRule>
    <cfRule type="expression" dxfId="33" priority="26">
      <formula>M12&lt;&gt;M13+M14</formula>
    </cfRule>
  </conditionalFormatting>
  <conditionalFormatting sqref="N11">
    <cfRule type="expression" dxfId="32" priority="23">
      <formula>N11&lt;&gt;N13+N14+N15</formula>
    </cfRule>
    <cfRule type="expression" dxfId="31" priority="24">
      <formula>OR(AND(NOT(ISNUMBER(N11)),NOT(ISBLANK(N11))), N11&lt;-9999999999.99, N11&gt;9999999999.99)</formula>
    </cfRule>
  </conditionalFormatting>
  <conditionalFormatting sqref="N12">
    <cfRule type="expression" dxfId="30" priority="21">
      <formula>OR(AND(NOT(ISNUMBER(N12)),NOT(ISBLANK(N12))), N12&lt;-9999999999.99, N12&gt;9999999999.99)</formula>
    </cfRule>
    <cfRule type="expression" dxfId="29" priority="22">
      <formula>N12&lt;&gt;N13+N14</formula>
    </cfRule>
  </conditionalFormatting>
  <conditionalFormatting sqref="E35">
    <cfRule type="expression" dxfId="28" priority="19">
      <formula>E35&lt;0</formula>
    </cfRule>
    <cfRule type="expression" dxfId="27" priority="20">
      <formula>OR(AND(NOT(ISNUMBER(E35)),NOT(ISBLANK(E35))), E35&lt;-9999999999.99, E35&gt;9999999999.99)</formula>
    </cfRule>
  </conditionalFormatting>
  <conditionalFormatting sqref="F35">
    <cfRule type="expression" dxfId="26" priority="17">
      <formula>F35&lt;0</formula>
    </cfRule>
    <cfRule type="expression" dxfId="25" priority="18">
      <formula>OR(AND(NOT(ISNUMBER(F35)),NOT(ISBLANK(F35))), F35&lt;-9999999999.99, F35&gt;9999999999.99)</formula>
    </cfRule>
  </conditionalFormatting>
  <conditionalFormatting sqref="G35">
    <cfRule type="expression" dxfId="24" priority="15">
      <formula>G35&lt;0</formula>
    </cfRule>
    <cfRule type="expression" dxfId="23" priority="16">
      <formula>OR(AND(NOT(ISNUMBER(G35)),NOT(ISBLANK(G35))), G35&lt;-9999999999.99, G35&gt;9999999999.99)</formula>
    </cfRule>
  </conditionalFormatting>
  <conditionalFormatting sqref="H35">
    <cfRule type="expression" dxfId="22" priority="13">
      <formula>H35&lt;0</formula>
    </cfRule>
    <cfRule type="expression" dxfId="21" priority="14">
      <formula>OR(AND(NOT(ISNUMBER(H35)),NOT(ISBLANK(H35))), H35&lt;-9999999999.99, H35&gt;9999999999.99)</formula>
    </cfRule>
  </conditionalFormatting>
  <conditionalFormatting sqref="I35">
    <cfRule type="expression" dxfId="20" priority="11">
      <formula>I35&lt;0</formula>
    </cfRule>
    <cfRule type="expression" dxfId="19" priority="12">
      <formula>OR(AND(NOT(ISNUMBER(I35)),NOT(ISBLANK(I35))), I35&lt;-9999999999.99, I35&gt;9999999999.99)</formula>
    </cfRule>
  </conditionalFormatting>
  <conditionalFormatting sqref="J35">
    <cfRule type="expression" dxfId="18" priority="9">
      <formula>J35&lt;0</formula>
    </cfRule>
    <cfRule type="expression" dxfId="17" priority="10">
      <formula>OR(AND(NOT(ISNUMBER(J35)),NOT(ISBLANK(J35))), J35&lt;-9999999999.99, J35&gt;9999999999.99)</formula>
    </cfRule>
  </conditionalFormatting>
  <conditionalFormatting sqref="K35">
    <cfRule type="expression" dxfId="16" priority="7">
      <formula>K35&lt;0</formula>
    </cfRule>
    <cfRule type="expression" dxfId="15" priority="8">
      <formula>OR(AND(NOT(ISNUMBER(K35)),NOT(ISBLANK(K35))), K35&lt;-9999999999.99, K35&gt;9999999999.99)</formula>
    </cfRule>
  </conditionalFormatting>
  <conditionalFormatting sqref="L35">
    <cfRule type="expression" dxfId="14" priority="5">
      <formula>L35&lt;0</formula>
    </cfRule>
    <cfRule type="expression" dxfId="13" priority="6">
      <formula>OR(AND(NOT(ISNUMBER(L35)),NOT(ISBLANK(L35))), L35&lt;-9999999999.99, L35&gt;9999999999.99)</formula>
    </cfRule>
  </conditionalFormatting>
  <conditionalFormatting sqref="M35">
    <cfRule type="expression" dxfId="12" priority="3">
      <formula>M35&lt;0</formula>
    </cfRule>
    <cfRule type="expression" dxfId="11" priority="4">
      <formula>OR(AND(NOT(ISNUMBER(M35)),NOT(ISBLANK(M35))), M35&lt;-9999999999.99, M35&gt;9999999999.99)</formula>
    </cfRule>
  </conditionalFormatting>
  <conditionalFormatting sqref="N35">
    <cfRule type="expression" dxfId="10" priority="1">
      <formula>N35&lt;0</formula>
    </cfRule>
    <cfRule type="expression" dxfId="9" priority="2">
      <formula>OR(AND(NOT(ISNUMBER(N35)),NOT(ISBLANK(N35))), N35&lt;-9999999999.99, N35&gt;9999999999.99)</formula>
    </cfRule>
  </conditionalFormatting>
  <dataValidations count="2">
    <dataValidation type="decimal" allowBlank="1" showInputMessage="1" showErrorMessage="1" errorTitle="Invalid" sqref="F32:N34">
      <formula1>-9999999999.99</formula1>
      <formula2>9999999999.99</formula2>
    </dataValidation>
    <dataValidation allowBlank="1" showInputMessage="1" showErrorMessage="1" errorTitle="Invalid" sqref="E11"/>
  </dataValidations>
  <pageMargins left="0.23622047244094491" right="0.23622047244094491" top="0.74803149606299213" bottom="0.74803149606299213" header="0.31496062992125984" footer="0.31496062992125984"/>
  <pageSetup paperSize="8" scale="77" fitToHeight="0" orientation="landscape" r:id="rId1"/>
  <headerFooter>
    <oddHeader>&amp;L&amp;A</oddHeader>
    <oddFooter>&amp;R&amp;P</oddFooter>
  </headerFooter>
  <ignoredErrors>
    <ignoredError sqref="B20:B27 B11:B13 C12:C13 B17 C17 B31:B35 B14 C14 B15 C15 B29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  <pageSetUpPr fitToPage="1"/>
  </sheetPr>
  <dimension ref="A1:N85"/>
  <sheetViews>
    <sheetView showGridLines="0" zoomScaleNormal="100" workbookViewId="0">
      <selection activeCell="C52" sqref="C52"/>
    </sheetView>
  </sheetViews>
  <sheetFormatPr defaultColWidth="0" defaultRowHeight="18" customHeight="1" zeroHeight="1"/>
  <cols>
    <col min="1" max="1" width="1.7109375" style="7" customWidth="1"/>
    <col min="2" max="2" width="93.7109375" style="1" bestFit="1" customWidth="1"/>
    <col min="3" max="12" width="14.28515625" style="1" customWidth="1"/>
    <col min="13" max="13" width="1.7109375" style="1" customWidth="1"/>
    <col min="14" max="14" width="0" style="1" hidden="1" customWidth="1"/>
    <col min="15" max="16384" width="9.140625" style="1" hidden="1"/>
  </cols>
  <sheetData>
    <row r="1" spans="1:14" ht="18" customHeight="1">
      <c r="B1" s="8" t="str">
        <f>'Header Info'!N11&amp;" - " &amp;'Header Info'!N13&amp;" (" &amp;Basis_of_reporting&amp;") - "&amp;'Header Info'!N21&amp;" 000s"</f>
        <v xml:space="preserve"> -  () -  000s</v>
      </c>
      <c r="E1"/>
      <c r="F1" s="35"/>
      <c r="G1" s="36"/>
      <c r="H1" s="128" t="str">
        <f>TEXT(Reporting_period_end_date, "dd-mmm-yy")</f>
        <v>31-Dec-16</v>
      </c>
      <c r="I1" s="128"/>
      <c r="L1" s="37" t="s">
        <v>72</v>
      </c>
    </row>
    <row r="2" spans="1:14" ht="9" customHeight="1" thickBot="1"/>
    <row r="3" spans="1:14" ht="18" customHeight="1">
      <c r="B3" s="139" t="s">
        <v>78</v>
      </c>
      <c r="C3" s="9">
        <f>'Capital+ Input'!E9</f>
        <v>42735</v>
      </c>
      <c r="D3" s="10">
        <f>'Capital+ Input'!F9</f>
        <v>42825</v>
      </c>
      <c r="E3" s="10">
        <f>'Capital+ Input'!G9</f>
        <v>42916</v>
      </c>
      <c r="F3" s="10">
        <f>'Capital+ Input'!H9</f>
        <v>43008</v>
      </c>
      <c r="G3" s="10">
        <f>'Capital+ Input'!I9</f>
        <v>43100</v>
      </c>
      <c r="H3" s="10">
        <f>'Capital+ Input'!J9</f>
        <v>43190</v>
      </c>
      <c r="I3" s="10">
        <f>'Capital+ Input'!K9</f>
        <v>43281</v>
      </c>
      <c r="J3" s="10">
        <f>'Capital+ Input'!L9</f>
        <v>43373</v>
      </c>
      <c r="K3" s="10">
        <f>'Capital+ Input'!M9</f>
        <v>43465</v>
      </c>
      <c r="L3" s="11">
        <f>'Capital+ Input'!N9</f>
        <v>43830</v>
      </c>
    </row>
    <row r="4" spans="1:14" ht="18" customHeight="1">
      <c r="B4" s="12" t="s">
        <v>79</v>
      </c>
      <c r="C4" s="140">
        <f>'Capital+ Input'!E13</f>
        <v>0</v>
      </c>
      <c r="D4" s="141">
        <f>'Capital+ Input'!F13</f>
        <v>0</v>
      </c>
      <c r="E4" s="141">
        <f>'Capital+ Input'!G13</f>
        <v>0</v>
      </c>
      <c r="F4" s="141">
        <f>'Capital+ Input'!H13</f>
        <v>0</v>
      </c>
      <c r="G4" s="141">
        <f>'Capital+ Input'!I13</f>
        <v>0</v>
      </c>
      <c r="H4" s="141">
        <f>'Capital+ Input'!J13</f>
        <v>0</v>
      </c>
      <c r="I4" s="141">
        <f>'Capital+ Input'!K13</f>
        <v>0</v>
      </c>
      <c r="J4" s="141">
        <f>'Capital+ Input'!L13</f>
        <v>0</v>
      </c>
      <c r="K4" s="141">
        <f>'Capital+ Input'!M13</f>
        <v>0</v>
      </c>
      <c r="L4" s="142">
        <f>'Capital+ Input'!N13</f>
        <v>0</v>
      </c>
    </row>
    <row r="5" spans="1:14" ht="18" customHeight="1">
      <c r="B5" s="13" t="s">
        <v>80</v>
      </c>
      <c r="C5" s="140" t="e">
        <f>C82</f>
        <v>#REF!</v>
      </c>
      <c r="D5" s="141" t="e">
        <f t="shared" ref="D5:L5" si="0">D82</f>
        <v>#REF!</v>
      </c>
      <c r="E5" s="141" t="e">
        <f t="shared" si="0"/>
        <v>#REF!</v>
      </c>
      <c r="F5" s="141" t="e">
        <f t="shared" si="0"/>
        <v>#REF!</v>
      </c>
      <c r="G5" s="141" t="e">
        <f t="shared" si="0"/>
        <v>#REF!</v>
      </c>
      <c r="H5" s="141" t="e">
        <f t="shared" si="0"/>
        <v>#REF!</v>
      </c>
      <c r="I5" s="141" t="e">
        <f t="shared" si="0"/>
        <v>#REF!</v>
      </c>
      <c r="J5" s="141" t="e">
        <f t="shared" si="0"/>
        <v>#REF!</v>
      </c>
      <c r="K5" s="141" t="e">
        <f t="shared" si="0"/>
        <v>#REF!</v>
      </c>
      <c r="L5" s="142" t="e">
        <f t="shared" si="0"/>
        <v>#REF!</v>
      </c>
    </row>
    <row r="6" spans="1:14" s="6" customFormat="1" ht="18" customHeight="1">
      <c r="A6" s="14"/>
      <c r="B6" s="15" t="s">
        <v>81</v>
      </c>
      <c r="C6" s="143" t="e">
        <f>IF(Basis_of_reporting&lt;&gt;"UK Consolidation Group",'Capital+ Input'!#REF!,NA())</f>
        <v>#REF!</v>
      </c>
      <c r="D6" s="144" t="e">
        <f>IF(Basis_of_reporting&lt;&gt;"UK Consolidation Group",'Capital+ Input'!#REF!,NA())</f>
        <v>#REF!</v>
      </c>
      <c r="E6" s="144" t="e">
        <f>IF(Basis_of_reporting&lt;&gt;"UK Consolidation Group",'Capital+ Input'!#REF!,NA())</f>
        <v>#REF!</v>
      </c>
      <c r="F6" s="144" t="e">
        <f>IF(Basis_of_reporting&lt;&gt;"UK Consolidation Group",'Capital+ Input'!#REF!,NA())</f>
        <v>#REF!</v>
      </c>
      <c r="G6" s="144" t="e">
        <f>IF(Basis_of_reporting&lt;&gt;"UK Consolidation Group",'Capital+ Input'!#REF!,NA())</f>
        <v>#REF!</v>
      </c>
      <c r="H6" s="144" t="e">
        <f>IF(Basis_of_reporting&lt;&gt;"UK Consolidation Group",'Capital+ Input'!#REF!,NA())</f>
        <v>#REF!</v>
      </c>
      <c r="I6" s="144" t="e">
        <f>IF(Basis_of_reporting&lt;&gt;"UK Consolidation Group",'Capital+ Input'!#REF!,NA())</f>
        <v>#REF!</v>
      </c>
      <c r="J6" s="144" t="e">
        <f>IF(Basis_of_reporting&lt;&gt;"UK Consolidation Group",'Capital+ Input'!#REF!,NA())</f>
        <v>#REF!</v>
      </c>
      <c r="K6" s="144" t="e">
        <f>IF(Basis_of_reporting&lt;&gt;"UK Consolidation Group",'Capital+ Input'!#REF!,NA())</f>
        <v>#REF!</v>
      </c>
      <c r="L6" s="145" t="e">
        <f>IF(Basis_of_reporting&lt;&gt;"UK Consolidation Group",'Capital+ Input'!#REF!,NA())</f>
        <v>#REF!</v>
      </c>
    </row>
    <row r="7" spans="1:14" ht="18" customHeight="1">
      <c r="B7" s="12" t="s">
        <v>82</v>
      </c>
      <c r="C7" s="146" t="e">
        <f>C4/C25</f>
        <v>#DIV/0!</v>
      </c>
      <c r="D7" s="147" t="e">
        <f t="shared" ref="D7:L7" si="1">D4/D25</f>
        <v>#DIV/0!</v>
      </c>
      <c r="E7" s="147" t="e">
        <f t="shared" si="1"/>
        <v>#DIV/0!</v>
      </c>
      <c r="F7" s="147" t="e">
        <f t="shared" si="1"/>
        <v>#DIV/0!</v>
      </c>
      <c r="G7" s="147" t="e">
        <f t="shared" si="1"/>
        <v>#DIV/0!</v>
      </c>
      <c r="H7" s="147" t="e">
        <f t="shared" si="1"/>
        <v>#DIV/0!</v>
      </c>
      <c r="I7" s="147" t="e">
        <f t="shared" si="1"/>
        <v>#DIV/0!</v>
      </c>
      <c r="J7" s="147" t="e">
        <f t="shared" si="1"/>
        <v>#DIV/0!</v>
      </c>
      <c r="K7" s="147" t="e">
        <f t="shared" si="1"/>
        <v>#DIV/0!</v>
      </c>
      <c r="L7" s="148" t="e">
        <f t="shared" si="1"/>
        <v>#DIV/0!</v>
      </c>
    </row>
    <row r="8" spans="1:14" ht="18" customHeight="1">
      <c r="B8" s="12" t="s">
        <v>83</v>
      </c>
      <c r="C8" s="146" t="e">
        <f>C5/C32</f>
        <v>#REF!</v>
      </c>
      <c r="D8" s="147" t="e">
        <f t="shared" ref="D8:L8" si="2">D5/D32</f>
        <v>#REF!</v>
      </c>
      <c r="E8" s="147" t="e">
        <f t="shared" si="2"/>
        <v>#REF!</v>
      </c>
      <c r="F8" s="147" t="e">
        <f t="shared" si="2"/>
        <v>#REF!</v>
      </c>
      <c r="G8" s="147" t="e">
        <f t="shared" si="2"/>
        <v>#REF!</v>
      </c>
      <c r="H8" s="147" t="e">
        <f t="shared" si="2"/>
        <v>#REF!</v>
      </c>
      <c r="I8" s="147" t="e">
        <f t="shared" si="2"/>
        <v>#REF!</v>
      </c>
      <c r="J8" s="147" t="e">
        <f t="shared" si="2"/>
        <v>#REF!</v>
      </c>
      <c r="K8" s="147" t="e">
        <f t="shared" si="2"/>
        <v>#REF!</v>
      </c>
      <c r="L8" s="148" t="e">
        <f t="shared" si="2"/>
        <v>#REF!</v>
      </c>
    </row>
    <row r="9" spans="1:14" s="6" customFormat="1" ht="18" customHeight="1">
      <c r="A9" s="14"/>
      <c r="B9" s="16" t="s">
        <v>84</v>
      </c>
      <c r="C9" s="149" t="e">
        <f t="shared" ref="C9:L9" si="3">IF(Basis_of_reporting&lt;&gt;"UK Consolidation Group",C6/C33,NA())</f>
        <v>#REF!</v>
      </c>
      <c r="D9" s="150" t="e">
        <f t="shared" si="3"/>
        <v>#REF!</v>
      </c>
      <c r="E9" s="150" t="e">
        <f t="shared" si="3"/>
        <v>#REF!</v>
      </c>
      <c r="F9" s="150" t="e">
        <f t="shared" si="3"/>
        <v>#REF!</v>
      </c>
      <c r="G9" s="150" t="e">
        <f t="shared" si="3"/>
        <v>#REF!</v>
      </c>
      <c r="H9" s="150" t="e">
        <f t="shared" si="3"/>
        <v>#REF!</v>
      </c>
      <c r="I9" s="150" t="e">
        <f t="shared" si="3"/>
        <v>#REF!</v>
      </c>
      <c r="J9" s="150" t="e">
        <f t="shared" si="3"/>
        <v>#REF!</v>
      </c>
      <c r="K9" s="150" t="e">
        <f t="shared" si="3"/>
        <v>#REF!</v>
      </c>
      <c r="L9" s="151" t="e">
        <f t="shared" si="3"/>
        <v>#REF!</v>
      </c>
    </row>
    <row r="10" spans="1:14" ht="9" customHeight="1">
      <c r="B10" s="3"/>
      <c r="C10" s="38"/>
      <c r="D10" s="38"/>
      <c r="E10" s="38"/>
      <c r="F10" s="38"/>
      <c r="G10" s="38"/>
      <c r="H10" s="38"/>
      <c r="I10" s="38"/>
      <c r="J10" s="38"/>
      <c r="K10" s="38"/>
      <c r="L10" s="39"/>
    </row>
    <row r="11" spans="1:14" ht="18" customHeight="1">
      <c r="B11" s="17" t="s">
        <v>85</v>
      </c>
      <c r="C11" s="152">
        <f>'Capital+ Input'!E12</f>
        <v>0</v>
      </c>
      <c r="D11" s="153">
        <f>'Capital+ Input'!F12</f>
        <v>0</v>
      </c>
      <c r="E11" s="153">
        <f>'Capital+ Input'!G12</f>
        <v>0</v>
      </c>
      <c r="F11" s="153">
        <f>'Capital+ Input'!H12</f>
        <v>0</v>
      </c>
      <c r="G11" s="153">
        <f>'Capital+ Input'!I12</f>
        <v>0</v>
      </c>
      <c r="H11" s="153">
        <f>'Capital+ Input'!J12</f>
        <v>0</v>
      </c>
      <c r="I11" s="153">
        <f>'Capital+ Input'!K12</f>
        <v>0</v>
      </c>
      <c r="J11" s="153">
        <f>'Capital+ Input'!L12</f>
        <v>0</v>
      </c>
      <c r="K11" s="153">
        <f>'Capital+ Input'!M12</f>
        <v>0</v>
      </c>
      <c r="L11" s="154">
        <f>'Capital+ Input'!N12</f>
        <v>0</v>
      </c>
      <c r="N11"/>
    </row>
    <row r="12" spans="1:14" ht="18" customHeight="1">
      <c r="B12" s="12" t="s">
        <v>86</v>
      </c>
      <c r="C12" s="140" t="e">
        <f>C80</f>
        <v>#REF!</v>
      </c>
      <c r="D12" s="141" t="e">
        <f t="shared" ref="D12:L12" si="4">D80</f>
        <v>#REF!</v>
      </c>
      <c r="E12" s="141" t="e">
        <f t="shared" si="4"/>
        <v>#REF!</v>
      </c>
      <c r="F12" s="141" t="e">
        <f t="shared" si="4"/>
        <v>#REF!</v>
      </c>
      <c r="G12" s="141" t="e">
        <f t="shared" si="4"/>
        <v>#REF!</v>
      </c>
      <c r="H12" s="141" t="e">
        <f t="shared" si="4"/>
        <v>#REF!</v>
      </c>
      <c r="I12" s="141" t="e">
        <f t="shared" si="4"/>
        <v>#REF!</v>
      </c>
      <c r="J12" s="141" t="e">
        <f t="shared" si="4"/>
        <v>#REF!</v>
      </c>
      <c r="K12" s="141" t="e">
        <f t="shared" si="4"/>
        <v>#REF!</v>
      </c>
      <c r="L12" s="142" t="e">
        <f t="shared" si="4"/>
        <v>#REF!</v>
      </c>
    </row>
    <row r="13" spans="1:14" ht="18" customHeight="1">
      <c r="B13" s="12" t="s">
        <v>87</v>
      </c>
      <c r="C13" s="146" t="e">
        <f>C11/C25</f>
        <v>#DIV/0!</v>
      </c>
      <c r="D13" s="147" t="e">
        <f t="shared" ref="D13:L13" si="5">D11/D25</f>
        <v>#DIV/0!</v>
      </c>
      <c r="E13" s="147" t="e">
        <f t="shared" si="5"/>
        <v>#DIV/0!</v>
      </c>
      <c r="F13" s="147" t="e">
        <f t="shared" si="5"/>
        <v>#DIV/0!</v>
      </c>
      <c r="G13" s="147" t="e">
        <f t="shared" si="5"/>
        <v>#DIV/0!</v>
      </c>
      <c r="H13" s="147" t="e">
        <f t="shared" si="5"/>
        <v>#DIV/0!</v>
      </c>
      <c r="I13" s="147" t="e">
        <f t="shared" si="5"/>
        <v>#DIV/0!</v>
      </c>
      <c r="J13" s="147" t="e">
        <f t="shared" si="5"/>
        <v>#DIV/0!</v>
      </c>
      <c r="K13" s="147" t="e">
        <f t="shared" si="5"/>
        <v>#DIV/0!</v>
      </c>
      <c r="L13" s="148" t="e">
        <f t="shared" si="5"/>
        <v>#DIV/0!</v>
      </c>
    </row>
    <row r="14" spans="1:14" ht="18" customHeight="1">
      <c r="B14" s="18" t="s">
        <v>88</v>
      </c>
      <c r="C14" s="155" t="e">
        <f>C12/C32</f>
        <v>#REF!</v>
      </c>
      <c r="D14" s="156" t="e">
        <f t="shared" ref="D14:L14" si="6">D12/D32</f>
        <v>#REF!</v>
      </c>
      <c r="E14" s="156" t="e">
        <f t="shared" si="6"/>
        <v>#REF!</v>
      </c>
      <c r="F14" s="156" t="e">
        <f t="shared" si="6"/>
        <v>#REF!</v>
      </c>
      <c r="G14" s="156" t="e">
        <f t="shared" si="6"/>
        <v>#REF!</v>
      </c>
      <c r="H14" s="156" t="e">
        <f t="shared" si="6"/>
        <v>#REF!</v>
      </c>
      <c r="I14" s="156" t="e">
        <f t="shared" si="6"/>
        <v>#REF!</v>
      </c>
      <c r="J14" s="156" t="e">
        <f t="shared" si="6"/>
        <v>#REF!</v>
      </c>
      <c r="K14" s="156" t="e">
        <f t="shared" si="6"/>
        <v>#REF!</v>
      </c>
      <c r="L14" s="157" t="e">
        <f t="shared" si="6"/>
        <v>#REF!</v>
      </c>
    </row>
    <row r="15" spans="1:14" ht="9" customHeight="1">
      <c r="B15" s="3"/>
      <c r="C15" s="38"/>
      <c r="D15" s="38"/>
      <c r="E15" s="38"/>
      <c r="F15" s="38"/>
      <c r="G15" s="38"/>
      <c r="H15" s="38"/>
      <c r="I15" s="38"/>
      <c r="J15" s="38"/>
      <c r="K15" s="38"/>
      <c r="L15" s="39"/>
    </row>
    <row r="16" spans="1:14" ht="18" customHeight="1">
      <c r="B16" s="17" t="s">
        <v>89</v>
      </c>
      <c r="C16" s="152">
        <f>'Capital+ Input'!E15</f>
        <v>0</v>
      </c>
      <c r="D16" s="153">
        <f>'Capital+ Input'!F15</f>
        <v>0</v>
      </c>
      <c r="E16" s="153">
        <f>'Capital+ Input'!G15</f>
        <v>0</v>
      </c>
      <c r="F16" s="153">
        <f>'Capital+ Input'!H15</f>
        <v>0</v>
      </c>
      <c r="G16" s="153">
        <f>'Capital+ Input'!I15</f>
        <v>0</v>
      </c>
      <c r="H16" s="153">
        <f>'Capital+ Input'!J15</f>
        <v>0</v>
      </c>
      <c r="I16" s="153">
        <f>'Capital+ Input'!K15</f>
        <v>0</v>
      </c>
      <c r="J16" s="153">
        <f>'Capital+ Input'!L15</f>
        <v>0</v>
      </c>
      <c r="K16" s="153">
        <f>'Capital+ Input'!M15</f>
        <v>0</v>
      </c>
      <c r="L16" s="154">
        <f>'Capital+ Input'!N15</f>
        <v>0</v>
      </c>
    </row>
    <row r="17" spans="1:13" ht="18" customHeight="1">
      <c r="B17" s="18" t="s">
        <v>90</v>
      </c>
      <c r="C17" s="158" t="e">
        <f>C79</f>
        <v>#REF!</v>
      </c>
      <c r="D17" s="159" t="e">
        <f t="shared" ref="D17:L17" si="7">D79</f>
        <v>#REF!</v>
      </c>
      <c r="E17" s="159" t="e">
        <f t="shared" si="7"/>
        <v>#REF!</v>
      </c>
      <c r="F17" s="159" t="e">
        <f t="shared" si="7"/>
        <v>#REF!</v>
      </c>
      <c r="G17" s="159" t="e">
        <f t="shared" si="7"/>
        <v>#REF!</v>
      </c>
      <c r="H17" s="159" t="e">
        <f t="shared" si="7"/>
        <v>#REF!</v>
      </c>
      <c r="I17" s="159" t="e">
        <f t="shared" si="7"/>
        <v>#REF!</v>
      </c>
      <c r="J17" s="159" t="e">
        <f t="shared" si="7"/>
        <v>#REF!</v>
      </c>
      <c r="K17" s="159" t="e">
        <f t="shared" si="7"/>
        <v>#REF!</v>
      </c>
      <c r="L17" s="160" t="e">
        <f t="shared" si="7"/>
        <v>#REF!</v>
      </c>
    </row>
    <row r="18" spans="1:13" ht="9" customHeight="1">
      <c r="B18" s="3"/>
      <c r="C18" s="38"/>
      <c r="D18" s="38"/>
      <c r="E18" s="38"/>
      <c r="F18" s="38"/>
      <c r="G18" s="38"/>
      <c r="H18" s="38"/>
      <c r="I18" s="38"/>
      <c r="J18" s="38"/>
      <c r="K18" s="38"/>
      <c r="L18" s="39"/>
    </row>
    <row r="19" spans="1:13" ht="18" customHeight="1">
      <c r="B19" s="17" t="s">
        <v>91</v>
      </c>
      <c r="C19" s="152">
        <f>'Capital+ Input'!E11</f>
        <v>0</v>
      </c>
      <c r="D19" s="153">
        <f>'Capital+ Input'!F11</f>
        <v>0</v>
      </c>
      <c r="E19" s="153">
        <f>'Capital+ Input'!G11</f>
        <v>0</v>
      </c>
      <c r="F19" s="153">
        <f>'Capital+ Input'!H11</f>
        <v>0</v>
      </c>
      <c r="G19" s="153">
        <f>'Capital+ Input'!I11</f>
        <v>0</v>
      </c>
      <c r="H19" s="153">
        <f>'Capital+ Input'!J11</f>
        <v>0</v>
      </c>
      <c r="I19" s="153">
        <f>'Capital+ Input'!K11</f>
        <v>0</v>
      </c>
      <c r="J19" s="153">
        <f>'Capital+ Input'!L11</f>
        <v>0</v>
      </c>
      <c r="K19" s="153">
        <f>'Capital+ Input'!M11</f>
        <v>0</v>
      </c>
      <c r="L19" s="154">
        <f>'Capital+ Input'!N11</f>
        <v>0</v>
      </c>
    </row>
    <row r="20" spans="1:13" ht="18" customHeight="1">
      <c r="B20" s="12" t="s">
        <v>92</v>
      </c>
      <c r="C20" s="140" t="e">
        <f>C78</f>
        <v>#REF!</v>
      </c>
      <c r="D20" s="141" t="e">
        <f t="shared" ref="D20:L20" si="8">D78</f>
        <v>#REF!</v>
      </c>
      <c r="E20" s="141" t="e">
        <f t="shared" si="8"/>
        <v>#REF!</v>
      </c>
      <c r="F20" s="141" t="e">
        <f t="shared" si="8"/>
        <v>#REF!</v>
      </c>
      <c r="G20" s="141" t="e">
        <f t="shared" si="8"/>
        <v>#REF!</v>
      </c>
      <c r="H20" s="141" t="e">
        <f t="shared" si="8"/>
        <v>#REF!</v>
      </c>
      <c r="I20" s="141" t="e">
        <f t="shared" si="8"/>
        <v>#REF!</v>
      </c>
      <c r="J20" s="141" t="e">
        <f t="shared" si="8"/>
        <v>#REF!</v>
      </c>
      <c r="K20" s="141" t="e">
        <f t="shared" si="8"/>
        <v>#REF!</v>
      </c>
      <c r="L20" s="142" t="e">
        <f t="shared" si="8"/>
        <v>#REF!</v>
      </c>
    </row>
    <row r="21" spans="1:13" ht="18" customHeight="1">
      <c r="B21" s="12" t="s">
        <v>93</v>
      </c>
      <c r="C21" s="146" t="e">
        <f t="shared" ref="C21:L21" si="9">C19/C25</f>
        <v>#DIV/0!</v>
      </c>
      <c r="D21" s="147" t="e">
        <f t="shared" si="9"/>
        <v>#DIV/0!</v>
      </c>
      <c r="E21" s="147" t="e">
        <f t="shared" si="9"/>
        <v>#DIV/0!</v>
      </c>
      <c r="F21" s="147" t="e">
        <f t="shared" si="9"/>
        <v>#DIV/0!</v>
      </c>
      <c r="G21" s="147" t="e">
        <f t="shared" si="9"/>
        <v>#DIV/0!</v>
      </c>
      <c r="H21" s="147" t="e">
        <f t="shared" si="9"/>
        <v>#DIV/0!</v>
      </c>
      <c r="I21" s="147" t="e">
        <f t="shared" si="9"/>
        <v>#DIV/0!</v>
      </c>
      <c r="J21" s="147" t="e">
        <f t="shared" si="9"/>
        <v>#DIV/0!</v>
      </c>
      <c r="K21" s="147" t="e">
        <f t="shared" si="9"/>
        <v>#DIV/0!</v>
      </c>
      <c r="L21" s="148" t="e">
        <f t="shared" si="9"/>
        <v>#DIV/0!</v>
      </c>
    </row>
    <row r="22" spans="1:13" ht="18" customHeight="1" thickBot="1">
      <c r="B22" s="19" t="s">
        <v>94</v>
      </c>
      <c r="C22" s="161" t="e">
        <f>C20/C32</f>
        <v>#REF!</v>
      </c>
      <c r="D22" s="162" t="e">
        <f t="shared" ref="D22:L22" si="10">D20/D32</f>
        <v>#REF!</v>
      </c>
      <c r="E22" s="162" t="e">
        <f t="shared" si="10"/>
        <v>#REF!</v>
      </c>
      <c r="F22" s="162" t="e">
        <f t="shared" si="10"/>
        <v>#REF!</v>
      </c>
      <c r="G22" s="162" t="e">
        <f t="shared" si="10"/>
        <v>#REF!</v>
      </c>
      <c r="H22" s="162" t="e">
        <f t="shared" si="10"/>
        <v>#REF!</v>
      </c>
      <c r="I22" s="162" t="e">
        <f t="shared" si="10"/>
        <v>#REF!</v>
      </c>
      <c r="J22" s="162" t="e">
        <f t="shared" si="10"/>
        <v>#REF!</v>
      </c>
      <c r="K22" s="162" t="e">
        <f t="shared" si="10"/>
        <v>#REF!</v>
      </c>
      <c r="L22" s="163" t="e">
        <f t="shared" si="10"/>
        <v>#REF!</v>
      </c>
    </row>
    <row r="23" spans="1:13" ht="18" customHeight="1" thickBot="1">
      <c r="A23" s="20"/>
      <c r="B23" s="4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4"/>
    </row>
    <row r="24" spans="1:13" ht="18" customHeight="1">
      <c r="B24" s="139" t="s">
        <v>95</v>
      </c>
      <c r="C24" s="40">
        <f>C$3</f>
        <v>42735</v>
      </c>
      <c r="D24" s="41">
        <f t="shared" ref="D24:L24" si="11">D$3</f>
        <v>42825</v>
      </c>
      <c r="E24" s="41">
        <f t="shared" si="11"/>
        <v>42916</v>
      </c>
      <c r="F24" s="41">
        <f t="shared" si="11"/>
        <v>43008</v>
      </c>
      <c r="G24" s="41">
        <f t="shared" si="11"/>
        <v>43100</v>
      </c>
      <c r="H24" s="41">
        <f t="shared" si="11"/>
        <v>43190</v>
      </c>
      <c r="I24" s="41">
        <f t="shared" si="11"/>
        <v>43281</v>
      </c>
      <c r="J24" s="41">
        <f t="shared" si="11"/>
        <v>43373</v>
      </c>
      <c r="K24" s="41">
        <f t="shared" si="11"/>
        <v>43465</v>
      </c>
      <c r="L24" s="42">
        <f t="shared" si="11"/>
        <v>43830</v>
      </c>
    </row>
    <row r="25" spans="1:13" ht="18" customHeight="1">
      <c r="B25" s="12" t="s">
        <v>96</v>
      </c>
      <c r="C25" s="140">
        <f>'Capital+ Input'!E17</f>
        <v>0</v>
      </c>
      <c r="D25" s="141">
        <f>'Capital+ Input'!F17</f>
        <v>0</v>
      </c>
      <c r="E25" s="141">
        <f>'Capital+ Input'!G17</f>
        <v>0</v>
      </c>
      <c r="F25" s="141">
        <f>'Capital+ Input'!H17</f>
        <v>0</v>
      </c>
      <c r="G25" s="141">
        <f>'Capital+ Input'!I17</f>
        <v>0</v>
      </c>
      <c r="H25" s="141">
        <f>'Capital+ Input'!J17</f>
        <v>0</v>
      </c>
      <c r="I25" s="141">
        <f>'Capital+ Input'!K17</f>
        <v>0</v>
      </c>
      <c r="J25" s="141">
        <f>'Capital+ Input'!L17</f>
        <v>0</v>
      </c>
      <c r="K25" s="141">
        <f>'Capital+ Input'!M17</f>
        <v>0</v>
      </c>
      <c r="L25" s="142">
        <f>'Capital+ Input'!N17</f>
        <v>0</v>
      </c>
    </row>
    <row r="26" spans="1:13" ht="18" customHeight="1">
      <c r="B26" s="21" t="s">
        <v>182</v>
      </c>
      <c r="C26" s="140" t="e">
        <f>'Capital+ Input'!#REF!</f>
        <v>#REF!</v>
      </c>
      <c r="D26" s="141" t="e">
        <f>'Capital+ Input'!#REF!</f>
        <v>#REF!</v>
      </c>
      <c r="E26" s="141" t="e">
        <f>'Capital+ Input'!#REF!</f>
        <v>#REF!</v>
      </c>
      <c r="F26" s="141" t="e">
        <f>'Capital+ Input'!#REF!</f>
        <v>#REF!</v>
      </c>
      <c r="G26" s="141" t="e">
        <f>'Capital+ Input'!#REF!</f>
        <v>#REF!</v>
      </c>
      <c r="H26" s="141" t="e">
        <f>'Capital+ Input'!#REF!</f>
        <v>#REF!</v>
      </c>
      <c r="I26" s="141" t="e">
        <f>'Capital+ Input'!#REF!</f>
        <v>#REF!</v>
      </c>
      <c r="J26" s="141" t="e">
        <f>'Capital+ Input'!#REF!</f>
        <v>#REF!</v>
      </c>
      <c r="K26" s="141" t="e">
        <f>'Capital+ Input'!#REF!</f>
        <v>#REF!</v>
      </c>
      <c r="L26" s="142" t="e">
        <f>'Capital+ Input'!#REF!</f>
        <v>#REF!</v>
      </c>
    </row>
    <row r="27" spans="1:13" ht="18" customHeight="1">
      <c r="B27" s="21" t="s">
        <v>97</v>
      </c>
      <c r="C27" s="140" t="e">
        <f>'Capital+ Input'!#REF!</f>
        <v>#REF!</v>
      </c>
      <c r="D27" s="141" t="e">
        <f>'Capital+ Input'!#REF!</f>
        <v>#REF!</v>
      </c>
      <c r="E27" s="141" t="e">
        <f>'Capital+ Input'!#REF!</f>
        <v>#REF!</v>
      </c>
      <c r="F27" s="141" t="e">
        <f>'Capital+ Input'!#REF!</f>
        <v>#REF!</v>
      </c>
      <c r="G27" s="141" t="e">
        <f>'Capital+ Input'!#REF!</f>
        <v>#REF!</v>
      </c>
      <c r="H27" s="141" t="e">
        <f>'Capital+ Input'!#REF!</f>
        <v>#REF!</v>
      </c>
      <c r="I27" s="141" t="e">
        <f>'Capital+ Input'!#REF!</f>
        <v>#REF!</v>
      </c>
      <c r="J27" s="141" t="e">
        <f>'Capital+ Input'!#REF!</f>
        <v>#REF!</v>
      </c>
      <c r="K27" s="141" t="e">
        <f>'Capital+ Input'!#REF!</f>
        <v>#REF!</v>
      </c>
      <c r="L27" s="142" t="e">
        <f>'Capital+ Input'!#REF!</f>
        <v>#REF!</v>
      </c>
    </row>
    <row r="28" spans="1:13" ht="18" customHeight="1">
      <c r="B28" s="21" t="s">
        <v>98</v>
      </c>
      <c r="C28" s="140" t="e">
        <f>'Capital+ Input'!#REF!</f>
        <v>#REF!</v>
      </c>
      <c r="D28" s="141" t="e">
        <f>'Capital+ Input'!#REF!</f>
        <v>#REF!</v>
      </c>
      <c r="E28" s="141" t="e">
        <f>'Capital+ Input'!#REF!</f>
        <v>#REF!</v>
      </c>
      <c r="F28" s="141" t="e">
        <f>'Capital+ Input'!#REF!</f>
        <v>#REF!</v>
      </c>
      <c r="G28" s="141" t="e">
        <f>'Capital+ Input'!#REF!</f>
        <v>#REF!</v>
      </c>
      <c r="H28" s="141" t="e">
        <f>'Capital+ Input'!#REF!</f>
        <v>#REF!</v>
      </c>
      <c r="I28" s="141" t="e">
        <f>'Capital+ Input'!#REF!</f>
        <v>#REF!</v>
      </c>
      <c r="J28" s="141" t="e">
        <f>'Capital+ Input'!#REF!</f>
        <v>#REF!</v>
      </c>
      <c r="K28" s="141" t="e">
        <f>'Capital+ Input'!#REF!</f>
        <v>#REF!</v>
      </c>
      <c r="L28" s="142" t="e">
        <f>'Capital+ Input'!#REF!</f>
        <v>#REF!</v>
      </c>
    </row>
    <row r="29" spans="1:13" ht="18" customHeight="1">
      <c r="B29" s="21" t="s">
        <v>99</v>
      </c>
      <c r="C29" s="140" t="e">
        <f>'Capital+ Input'!#REF!</f>
        <v>#REF!</v>
      </c>
      <c r="D29" s="141" t="e">
        <f>'Capital+ Input'!#REF!</f>
        <v>#REF!</v>
      </c>
      <c r="E29" s="141" t="e">
        <f>'Capital+ Input'!#REF!</f>
        <v>#REF!</v>
      </c>
      <c r="F29" s="141" t="e">
        <f>'Capital+ Input'!#REF!</f>
        <v>#REF!</v>
      </c>
      <c r="G29" s="141" t="e">
        <f>'Capital+ Input'!#REF!</f>
        <v>#REF!</v>
      </c>
      <c r="H29" s="141" t="e">
        <f>'Capital+ Input'!#REF!</f>
        <v>#REF!</v>
      </c>
      <c r="I29" s="141" t="e">
        <f>'Capital+ Input'!#REF!</f>
        <v>#REF!</v>
      </c>
      <c r="J29" s="141" t="e">
        <f>'Capital+ Input'!#REF!</f>
        <v>#REF!</v>
      </c>
      <c r="K29" s="141" t="e">
        <f>'Capital+ Input'!#REF!</f>
        <v>#REF!</v>
      </c>
      <c r="L29" s="142" t="e">
        <f>'Capital+ Input'!#REF!</f>
        <v>#REF!</v>
      </c>
    </row>
    <row r="30" spans="1:13" ht="18" customHeight="1">
      <c r="B30" s="21" t="s">
        <v>100</v>
      </c>
      <c r="C30" s="140" t="e">
        <f>'Capital+ Input'!#REF!</f>
        <v>#REF!</v>
      </c>
      <c r="D30" s="141" t="e">
        <f>'Capital+ Input'!#REF!</f>
        <v>#REF!</v>
      </c>
      <c r="E30" s="141" t="e">
        <f>'Capital+ Input'!#REF!</f>
        <v>#REF!</v>
      </c>
      <c r="F30" s="141" t="e">
        <f>'Capital+ Input'!#REF!</f>
        <v>#REF!</v>
      </c>
      <c r="G30" s="141" t="e">
        <f>'Capital+ Input'!#REF!</f>
        <v>#REF!</v>
      </c>
      <c r="H30" s="141" t="e">
        <f>'Capital+ Input'!#REF!</f>
        <v>#REF!</v>
      </c>
      <c r="I30" s="141" t="e">
        <f>'Capital+ Input'!#REF!</f>
        <v>#REF!</v>
      </c>
      <c r="J30" s="141" t="e">
        <f>'Capital+ Input'!#REF!</f>
        <v>#REF!</v>
      </c>
      <c r="K30" s="141" t="e">
        <f>'Capital+ Input'!#REF!</f>
        <v>#REF!</v>
      </c>
      <c r="L30" s="142" t="e">
        <f>'Capital+ Input'!#REF!</f>
        <v>#REF!</v>
      </c>
    </row>
    <row r="31" spans="1:13" ht="18" customHeight="1">
      <c r="B31" s="22" t="s">
        <v>101</v>
      </c>
      <c r="C31" s="158" t="e">
        <f>C25-SUM(C26:C30)</f>
        <v>#REF!</v>
      </c>
      <c r="D31" s="159" t="e">
        <f t="shared" ref="D31:L31" si="12">D25-SUM(D26:D30)</f>
        <v>#REF!</v>
      </c>
      <c r="E31" s="159" t="e">
        <f t="shared" si="12"/>
        <v>#REF!</v>
      </c>
      <c r="F31" s="159" t="e">
        <f t="shared" si="12"/>
        <v>#REF!</v>
      </c>
      <c r="G31" s="159" t="e">
        <f t="shared" si="12"/>
        <v>#REF!</v>
      </c>
      <c r="H31" s="159" t="e">
        <f t="shared" si="12"/>
        <v>#REF!</v>
      </c>
      <c r="I31" s="159" t="e">
        <f t="shared" si="12"/>
        <v>#REF!</v>
      </c>
      <c r="J31" s="159" t="e">
        <f t="shared" si="12"/>
        <v>#REF!</v>
      </c>
      <c r="K31" s="159" t="e">
        <f t="shared" si="12"/>
        <v>#REF!</v>
      </c>
      <c r="L31" s="160" t="e">
        <f t="shared" si="12"/>
        <v>#REF!</v>
      </c>
    </row>
    <row r="32" spans="1:13" ht="18" customHeight="1">
      <c r="B32" s="12" t="s">
        <v>102</v>
      </c>
      <c r="C32" s="141" t="e">
        <f>'Summary Table'!C25-'Capital+ Input'!#REF!</f>
        <v>#REF!</v>
      </c>
      <c r="D32" s="141" t="e">
        <f>'Summary Table'!D25-'Capital+ Input'!#REF!</f>
        <v>#REF!</v>
      </c>
      <c r="E32" s="141" t="e">
        <f>'Summary Table'!E25-'Capital+ Input'!#REF!</f>
        <v>#REF!</v>
      </c>
      <c r="F32" s="141" t="e">
        <f>'Summary Table'!F25-'Capital+ Input'!#REF!</f>
        <v>#REF!</v>
      </c>
      <c r="G32" s="141" t="e">
        <f>'Summary Table'!G25-'Capital+ Input'!#REF!</f>
        <v>#REF!</v>
      </c>
      <c r="H32" s="141" t="e">
        <f>'Summary Table'!H25-'Capital+ Input'!#REF!</f>
        <v>#REF!</v>
      </c>
      <c r="I32" s="141" t="e">
        <f>'Summary Table'!I25-'Capital+ Input'!#REF!</f>
        <v>#REF!</v>
      </c>
      <c r="J32" s="141" t="e">
        <f>'Summary Table'!J25-'Capital+ Input'!#REF!</f>
        <v>#REF!</v>
      </c>
      <c r="K32" s="141" t="e">
        <f>'Summary Table'!K25-'Capital+ Input'!#REF!</f>
        <v>#REF!</v>
      </c>
      <c r="L32" s="142" t="e">
        <f>'Summary Table'!L25-'Capital+ Input'!#REF!</f>
        <v>#REF!</v>
      </c>
    </row>
    <row r="33" spans="1:13" s="6" customFormat="1" ht="18" customHeight="1">
      <c r="A33" s="14"/>
      <c r="B33" s="15" t="s">
        <v>103</v>
      </c>
      <c r="C33" s="143" t="e">
        <f>IF(Basis_of_reporting&lt;&gt;"UK Consolidation Group",'Capital+ Input'!#REF!,NA())</f>
        <v>#REF!</v>
      </c>
      <c r="D33" s="144" t="e">
        <f>IF(Basis_of_reporting&lt;&gt;"UK Consolidation Group",'Capital+ Input'!#REF!,NA())</f>
        <v>#REF!</v>
      </c>
      <c r="E33" s="144" t="e">
        <f>IF(Basis_of_reporting&lt;&gt;"UK Consolidation Group",'Capital+ Input'!#REF!,NA())</f>
        <v>#REF!</v>
      </c>
      <c r="F33" s="144" t="e">
        <f>IF(Basis_of_reporting&lt;&gt;"UK Consolidation Group",'Capital+ Input'!#REF!,NA())</f>
        <v>#REF!</v>
      </c>
      <c r="G33" s="144" t="e">
        <f>IF(Basis_of_reporting&lt;&gt;"UK Consolidation Group",'Capital+ Input'!#REF!,NA())</f>
        <v>#REF!</v>
      </c>
      <c r="H33" s="144" t="e">
        <f>IF(Basis_of_reporting&lt;&gt;"UK Consolidation Group",'Capital+ Input'!#REF!,NA())</f>
        <v>#REF!</v>
      </c>
      <c r="I33" s="144" t="e">
        <f>IF(Basis_of_reporting&lt;&gt;"UK Consolidation Group",'Capital+ Input'!#REF!,NA())</f>
        <v>#REF!</v>
      </c>
      <c r="J33" s="144" t="e">
        <f>IF(Basis_of_reporting&lt;&gt;"UK Consolidation Group",'Capital+ Input'!#REF!,NA())</f>
        <v>#REF!</v>
      </c>
      <c r="K33" s="144" t="e">
        <f>IF(Basis_of_reporting&lt;&gt;"UK Consolidation Group",'Capital+ Input'!#REF!,NA())</f>
        <v>#REF!</v>
      </c>
      <c r="L33" s="145" t="e">
        <f>IF(Basis_of_reporting&lt;&gt;"UK Consolidation Group",'Capital+ Input'!#REF!,NA())</f>
        <v>#REF!</v>
      </c>
    </row>
    <row r="34" spans="1:13" ht="18" customHeight="1">
      <c r="B34" s="12" t="s">
        <v>104</v>
      </c>
      <c r="C34" s="140" t="e">
        <f>'Capital+ Input'!#REF!</f>
        <v>#REF!</v>
      </c>
      <c r="D34" s="141" t="e">
        <f>'Capital+ Input'!#REF!</f>
        <v>#REF!</v>
      </c>
      <c r="E34" s="141" t="e">
        <f>'Capital+ Input'!#REF!</f>
        <v>#REF!</v>
      </c>
      <c r="F34" s="141" t="e">
        <f>'Capital+ Input'!#REF!</f>
        <v>#REF!</v>
      </c>
      <c r="G34" s="141" t="e">
        <f>'Capital+ Input'!#REF!</f>
        <v>#REF!</v>
      </c>
      <c r="H34" s="141" t="e">
        <f>'Capital+ Input'!#REF!</f>
        <v>#REF!</v>
      </c>
      <c r="I34" s="141" t="e">
        <f>'Capital+ Input'!#REF!</f>
        <v>#REF!</v>
      </c>
      <c r="J34" s="141" t="e">
        <f>'Capital+ Input'!#REF!</f>
        <v>#REF!</v>
      </c>
      <c r="K34" s="141" t="e">
        <f>'Capital+ Input'!#REF!</f>
        <v>#REF!</v>
      </c>
      <c r="L34" s="142" t="e">
        <f>'Capital+ Input'!#REF!</f>
        <v>#REF!</v>
      </c>
    </row>
    <row r="35" spans="1:13" ht="18" customHeight="1" thickBot="1">
      <c r="B35" s="19" t="s">
        <v>105</v>
      </c>
      <c r="C35" s="164" t="e">
        <f t="shared" ref="C35:L35" si="13">IF(C34-C25/12.5&gt;0,C34-C25/12.5,NA())</f>
        <v>#REF!</v>
      </c>
      <c r="D35" s="164" t="e">
        <f t="shared" si="13"/>
        <v>#REF!</v>
      </c>
      <c r="E35" s="164" t="e">
        <f t="shared" si="13"/>
        <v>#REF!</v>
      </c>
      <c r="F35" s="164" t="e">
        <f t="shared" si="13"/>
        <v>#REF!</v>
      </c>
      <c r="G35" s="164" t="e">
        <f t="shared" si="13"/>
        <v>#REF!</v>
      </c>
      <c r="H35" s="164" t="e">
        <f t="shared" si="13"/>
        <v>#REF!</v>
      </c>
      <c r="I35" s="164" t="e">
        <f t="shared" si="13"/>
        <v>#REF!</v>
      </c>
      <c r="J35" s="164" t="e">
        <f t="shared" si="13"/>
        <v>#REF!</v>
      </c>
      <c r="K35" s="164" t="e">
        <f t="shared" si="13"/>
        <v>#REF!</v>
      </c>
      <c r="L35" s="165" t="e">
        <f t="shared" si="13"/>
        <v>#REF!</v>
      </c>
    </row>
    <row r="36" spans="1:13" ht="18" customHeight="1" thickBot="1">
      <c r="A36" s="20"/>
      <c r="B36" s="4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4"/>
    </row>
    <row r="37" spans="1:13" ht="18" customHeight="1">
      <c r="B37" s="139" t="s">
        <v>106</v>
      </c>
      <c r="C37" s="40">
        <f>C$3</f>
        <v>42735</v>
      </c>
      <c r="D37" s="41">
        <f t="shared" ref="D37:L37" si="14">D$3</f>
        <v>42825</v>
      </c>
      <c r="E37" s="41">
        <f t="shared" si="14"/>
        <v>42916</v>
      </c>
      <c r="F37" s="41">
        <f t="shared" si="14"/>
        <v>43008</v>
      </c>
      <c r="G37" s="41">
        <f t="shared" si="14"/>
        <v>43100</v>
      </c>
      <c r="H37" s="41">
        <f t="shared" si="14"/>
        <v>43190</v>
      </c>
      <c r="I37" s="41">
        <f t="shared" si="14"/>
        <v>43281</v>
      </c>
      <c r="J37" s="41">
        <f t="shared" si="14"/>
        <v>43373</v>
      </c>
      <c r="K37" s="41">
        <f t="shared" si="14"/>
        <v>43465</v>
      </c>
      <c r="L37" s="42">
        <f t="shared" si="14"/>
        <v>43830</v>
      </c>
    </row>
    <row r="38" spans="1:13" ht="18" customHeight="1">
      <c r="B38" s="12" t="s">
        <v>107</v>
      </c>
      <c r="C38" s="140">
        <f>'Capital+ Input'!E33</f>
        <v>0</v>
      </c>
      <c r="D38" s="141">
        <f>'Capital+ Input'!F33</f>
        <v>0</v>
      </c>
      <c r="E38" s="141">
        <f>'Capital+ Input'!G33</f>
        <v>0</v>
      </c>
      <c r="F38" s="141">
        <f>'Capital+ Input'!H33</f>
        <v>0</v>
      </c>
      <c r="G38" s="141">
        <f>'Capital+ Input'!I33</f>
        <v>0</v>
      </c>
      <c r="H38" s="141">
        <f>'Capital+ Input'!J33</f>
        <v>0</v>
      </c>
      <c r="I38" s="141">
        <f>'Capital+ Input'!K33</f>
        <v>0</v>
      </c>
      <c r="J38" s="141">
        <f>'Capital+ Input'!L33</f>
        <v>0</v>
      </c>
      <c r="K38" s="141">
        <f>'Capital+ Input'!M33</f>
        <v>0</v>
      </c>
      <c r="L38" s="142">
        <f>'Capital+ Input'!N33</f>
        <v>0</v>
      </c>
    </row>
    <row r="39" spans="1:13" ht="18" customHeight="1">
      <c r="B39" s="23" t="s">
        <v>77</v>
      </c>
      <c r="C39" s="140">
        <f>'Capital+ Input'!E34</f>
        <v>0</v>
      </c>
      <c r="D39" s="141">
        <f>'Capital+ Input'!F34</f>
        <v>0</v>
      </c>
      <c r="E39" s="141">
        <f>'Capital+ Input'!G34</f>
        <v>0</v>
      </c>
      <c r="F39" s="141">
        <f>'Capital+ Input'!H34</f>
        <v>0</v>
      </c>
      <c r="G39" s="141">
        <f>'Capital+ Input'!I34</f>
        <v>0</v>
      </c>
      <c r="H39" s="141">
        <f>'Capital+ Input'!J34</f>
        <v>0</v>
      </c>
      <c r="I39" s="141">
        <f>'Capital+ Input'!K34</f>
        <v>0</v>
      </c>
      <c r="J39" s="141">
        <f>'Capital+ Input'!L34</f>
        <v>0</v>
      </c>
      <c r="K39" s="141">
        <f>'Capital+ Input'!M34</f>
        <v>0</v>
      </c>
      <c r="L39" s="142">
        <f>'Capital+ Input'!N34</f>
        <v>0</v>
      </c>
    </row>
    <row r="40" spans="1:13" ht="18" customHeight="1">
      <c r="B40" s="12" t="s">
        <v>108</v>
      </c>
      <c r="C40" s="146" t="e">
        <f t="shared" ref="C40:L40" si="15">C11/C$39</f>
        <v>#DIV/0!</v>
      </c>
      <c r="D40" s="147" t="e">
        <f t="shared" si="15"/>
        <v>#DIV/0!</v>
      </c>
      <c r="E40" s="147" t="e">
        <f t="shared" si="15"/>
        <v>#DIV/0!</v>
      </c>
      <c r="F40" s="147" t="e">
        <f t="shared" si="15"/>
        <v>#DIV/0!</v>
      </c>
      <c r="G40" s="147" t="e">
        <f t="shared" si="15"/>
        <v>#DIV/0!</v>
      </c>
      <c r="H40" s="147" t="e">
        <f t="shared" si="15"/>
        <v>#DIV/0!</v>
      </c>
      <c r="I40" s="147" t="e">
        <f t="shared" si="15"/>
        <v>#DIV/0!</v>
      </c>
      <c r="J40" s="147" t="e">
        <f t="shared" si="15"/>
        <v>#DIV/0!</v>
      </c>
      <c r="K40" s="147" t="e">
        <f t="shared" si="15"/>
        <v>#DIV/0!</v>
      </c>
      <c r="L40" s="148" t="e">
        <f t="shared" si="15"/>
        <v>#DIV/0!</v>
      </c>
    </row>
    <row r="41" spans="1:13" ht="18" customHeight="1" thickBot="1">
      <c r="B41" s="24" t="s">
        <v>109</v>
      </c>
      <c r="C41" s="161" t="e">
        <f t="shared" ref="C41:L41" si="16">C12/C$39</f>
        <v>#REF!</v>
      </c>
      <c r="D41" s="162" t="e">
        <f t="shared" si="16"/>
        <v>#REF!</v>
      </c>
      <c r="E41" s="162" t="e">
        <f t="shared" si="16"/>
        <v>#REF!</v>
      </c>
      <c r="F41" s="162" t="e">
        <f t="shared" si="16"/>
        <v>#REF!</v>
      </c>
      <c r="G41" s="162" t="e">
        <f t="shared" si="16"/>
        <v>#REF!</v>
      </c>
      <c r="H41" s="162" t="e">
        <f t="shared" si="16"/>
        <v>#REF!</v>
      </c>
      <c r="I41" s="162" t="e">
        <f t="shared" si="16"/>
        <v>#REF!</v>
      </c>
      <c r="J41" s="162" t="e">
        <f t="shared" si="16"/>
        <v>#REF!</v>
      </c>
      <c r="K41" s="162" t="e">
        <f t="shared" si="16"/>
        <v>#REF!</v>
      </c>
      <c r="L41" s="163" t="e">
        <f t="shared" si="16"/>
        <v>#REF!</v>
      </c>
    </row>
    <row r="42" spans="1:13" ht="18" customHeight="1" thickBot="1">
      <c r="A42" s="20"/>
      <c r="B42" s="4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4"/>
    </row>
    <row r="43" spans="1:13" ht="18" customHeight="1">
      <c r="B43" s="139" t="s">
        <v>110</v>
      </c>
      <c r="C43" s="40">
        <f>C$3</f>
        <v>42735</v>
      </c>
      <c r="D43" s="41">
        <f t="shared" ref="D43:L43" si="17">D$3</f>
        <v>42825</v>
      </c>
      <c r="E43" s="41">
        <f t="shared" si="17"/>
        <v>42916</v>
      </c>
      <c r="F43" s="41">
        <f t="shared" si="17"/>
        <v>43008</v>
      </c>
      <c r="G43" s="41">
        <f t="shared" si="17"/>
        <v>43100</v>
      </c>
      <c r="H43" s="41">
        <f t="shared" si="17"/>
        <v>43190</v>
      </c>
      <c r="I43" s="41">
        <f t="shared" si="17"/>
        <v>43281</v>
      </c>
      <c r="J43" s="41">
        <f t="shared" si="17"/>
        <v>43373</v>
      </c>
      <c r="K43" s="41">
        <f t="shared" si="17"/>
        <v>43465</v>
      </c>
      <c r="L43" s="42">
        <f t="shared" si="17"/>
        <v>43830</v>
      </c>
    </row>
    <row r="44" spans="1:13" ht="18" customHeight="1">
      <c r="B44" s="12" t="s">
        <v>111</v>
      </c>
      <c r="C44" s="140">
        <f>C25/12.5+'Capital+ Input'!E29</f>
        <v>0</v>
      </c>
      <c r="D44" s="141">
        <f>D25/12.5+'Capital+ Input'!F29</f>
        <v>0</v>
      </c>
      <c r="E44" s="141">
        <f>E25/12.5+'Capital+ Input'!G29</f>
        <v>0</v>
      </c>
      <c r="F44" s="141">
        <f>F25/12.5+'Capital+ Input'!H29</f>
        <v>0</v>
      </c>
      <c r="G44" s="141">
        <f>G25/12.5+'Capital+ Input'!I29</f>
        <v>0</v>
      </c>
      <c r="H44" s="141">
        <f>H25/12.5+'Capital+ Input'!J29</f>
        <v>0</v>
      </c>
      <c r="I44" s="141">
        <f>I25/12.5+'Capital+ Input'!K29</f>
        <v>0</v>
      </c>
      <c r="J44" s="141">
        <f>J25/12.5+'Capital+ Input'!L29</f>
        <v>0</v>
      </c>
      <c r="K44" s="141">
        <f>K25/12.5+'Capital+ Input'!M29</f>
        <v>0</v>
      </c>
      <c r="L44" s="142">
        <f>L25/12.5+'Capital+ Input'!N29</f>
        <v>0</v>
      </c>
    </row>
    <row r="45" spans="1:13" ht="18" customHeight="1">
      <c r="B45" s="25" t="s">
        <v>112</v>
      </c>
      <c r="C45" s="166">
        <f>IF(C43&lt;42005,NA(),4.5/8*C44)</f>
        <v>0</v>
      </c>
      <c r="D45" s="167">
        <f t="shared" ref="D45:L45" si="18">IF(D43&lt;42005,NA(),4.5/8*D44)</f>
        <v>0</v>
      </c>
      <c r="E45" s="167">
        <f t="shared" si="18"/>
        <v>0</v>
      </c>
      <c r="F45" s="141">
        <f t="shared" si="18"/>
        <v>0</v>
      </c>
      <c r="G45" s="141">
        <f t="shared" si="18"/>
        <v>0</v>
      </c>
      <c r="H45" s="141">
        <f t="shared" si="18"/>
        <v>0</v>
      </c>
      <c r="I45" s="141">
        <f t="shared" si="18"/>
        <v>0</v>
      </c>
      <c r="J45" s="141">
        <f t="shared" si="18"/>
        <v>0</v>
      </c>
      <c r="K45" s="141">
        <f t="shared" si="18"/>
        <v>0</v>
      </c>
      <c r="L45" s="142">
        <f t="shared" si="18"/>
        <v>0</v>
      </c>
    </row>
    <row r="46" spans="1:13" ht="18" customHeight="1">
      <c r="B46" s="12" t="s">
        <v>113</v>
      </c>
      <c r="C46" s="140">
        <f t="shared" ref="C46:L46" si="19">IF(C43&lt;42005,NA(),C4-4.5/8*C44)</f>
        <v>0</v>
      </c>
      <c r="D46" s="141">
        <f t="shared" si="19"/>
        <v>0</v>
      </c>
      <c r="E46" s="141">
        <f t="shared" si="19"/>
        <v>0</v>
      </c>
      <c r="F46" s="141">
        <f t="shared" si="19"/>
        <v>0</v>
      </c>
      <c r="G46" s="141">
        <f t="shared" si="19"/>
        <v>0</v>
      </c>
      <c r="H46" s="141">
        <f t="shared" si="19"/>
        <v>0</v>
      </c>
      <c r="I46" s="141">
        <f t="shared" si="19"/>
        <v>0</v>
      </c>
      <c r="J46" s="141">
        <f t="shared" si="19"/>
        <v>0</v>
      </c>
      <c r="K46" s="141">
        <f t="shared" si="19"/>
        <v>0</v>
      </c>
      <c r="L46" s="142">
        <f t="shared" si="19"/>
        <v>0</v>
      </c>
    </row>
    <row r="47" spans="1:13" ht="18" customHeight="1">
      <c r="B47" s="12" t="s">
        <v>114</v>
      </c>
      <c r="C47" s="140">
        <f t="shared" ref="C47:L47" si="20">C19-C$44</f>
        <v>0</v>
      </c>
      <c r="D47" s="141">
        <f t="shared" si="20"/>
        <v>0</v>
      </c>
      <c r="E47" s="141">
        <f t="shared" si="20"/>
        <v>0</v>
      </c>
      <c r="F47" s="141">
        <f t="shared" si="20"/>
        <v>0</v>
      </c>
      <c r="G47" s="141">
        <f t="shared" si="20"/>
        <v>0</v>
      </c>
      <c r="H47" s="141">
        <f t="shared" si="20"/>
        <v>0</v>
      </c>
      <c r="I47" s="141">
        <f t="shared" si="20"/>
        <v>0</v>
      </c>
      <c r="J47" s="141">
        <f t="shared" si="20"/>
        <v>0</v>
      </c>
      <c r="K47" s="141">
        <f t="shared" si="20"/>
        <v>0</v>
      </c>
      <c r="L47" s="142">
        <f t="shared" si="20"/>
        <v>0</v>
      </c>
    </row>
    <row r="48" spans="1:13" ht="18" customHeight="1">
      <c r="B48" s="13" t="s">
        <v>166</v>
      </c>
      <c r="C48" s="166">
        <f>'Capital+ Input'!E20</f>
        <v>0</v>
      </c>
      <c r="D48" s="141">
        <f>'Capital+ Input'!F20</f>
        <v>0</v>
      </c>
      <c r="E48" s="141">
        <f>'Capital+ Input'!G20</f>
        <v>0</v>
      </c>
      <c r="F48" s="141">
        <f>'Capital+ Input'!H20</f>
        <v>0</v>
      </c>
      <c r="G48" s="141">
        <f>'Capital+ Input'!I20</f>
        <v>0</v>
      </c>
      <c r="H48" s="141">
        <f>'Capital+ Input'!J20</f>
        <v>0</v>
      </c>
      <c r="I48" s="141">
        <f>'Capital+ Input'!K20</f>
        <v>0</v>
      </c>
      <c r="J48" s="141">
        <f>'Capital+ Input'!L20</f>
        <v>0</v>
      </c>
      <c r="K48" s="141">
        <f>'Capital+ Input'!M20</f>
        <v>0</v>
      </c>
      <c r="L48" s="142">
        <f>'Capital+ Input'!N20</f>
        <v>0</v>
      </c>
    </row>
    <row r="49" spans="1:13" ht="18" customHeight="1">
      <c r="B49" s="26" t="s">
        <v>115</v>
      </c>
      <c r="C49" s="166">
        <f>'Capital+ Input'!E21</f>
        <v>0</v>
      </c>
      <c r="D49" s="141">
        <f>'Capital+ Input'!F21</f>
        <v>0</v>
      </c>
      <c r="E49" s="141">
        <f>'Capital+ Input'!G21</f>
        <v>0</v>
      </c>
      <c r="F49" s="141">
        <f>'Capital+ Input'!H21</f>
        <v>0</v>
      </c>
      <c r="G49" s="141">
        <f>'Capital+ Input'!I21</f>
        <v>0</v>
      </c>
      <c r="H49" s="141">
        <f>'Capital+ Input'!J21</f>
        <v>0</v>
      </c>
      <c r="I49" s="141">
        <f>'Capital+ Input'!K21</f>
        <v>0</v>
      </c>
      <c r="J49" s="141">
        <f>'Capital+ Input'!L21</f>
        <v>0</v>
      </c>
      <c r="K49" s="141">
        <f>'Capital+ Input'!M21</f>
        <v>0</v>
      </c>
      <c r="L49" s="142">
        <f>'Capital+ Input'!N21</f>
        <v>0</v>
      </c>
    </row>
    <row r="50" spans="1:13" ht="18" customHeight="1">
      <c r="B50" s="26" t="s">
        <v>116</v>
      </c>
      <c r="C50" s="166">
        <f>'Capital+ Input'!E23</f>
        <v>0</v>
      </c>
      <c r="D50" s="141">
        <f>'Capital+ Input'!F23</f>
        <v>0</v>
      </c>
      <c r="E50" s="141">
        <f>'Capital+ Input'!G23</f>
        <v>0</v>
      </c>
      <c r="F50" s="141">
        <f>'Capital+ Input'!H23</f>
        <v>0</v>
      </c>
      <c r="G50" s="141">
        <f>'Capital+ Input'!I23</f>
        <v>0</v>
      </c>
      <c r="H50" s="141">
        <f>'Capital+ Input'!J23</f>
        <v>0</v>
      </c>
      <c r="I50" s="141">
        <f>'Capital+ Input'!K23</f>
        <v>0</v>
      </c>
      <c r="J50" s="141">
        <f>'Capital+ Input'!L23</f>
        <v>0</v>
      </c>
      <c r="K50" s="141">
        <f>'Capital+ Input'!M23</f>
        <v>0</v>
      </c>
      <c r="L50" s="142">
        <f>'Capital+ Input'!N23</f>
        <v>0</v>
      </c>
    </row>
    <row r="51" spans="1:13" ht="18" customHeight="1">
      <c r="B51" s="26" t="s">
        <v>117</v>
      </c>
      <c r="C51" s="166">
        <f>MAX('Capital+ Input'!E25,'Capital+ Input'!E26,'Capital+ Input'!E27)</f>
        <v>0</v>
      </c>
      <c r="D51" s="141">
        <f>MAX('Capital+ Input'!F25,'Capital+ Input'!F26,'Capital+ Input'!F27)</f>
        <v>0</v>
      </c>
      <c r="E51" s="141">
        <f>MAX('Capital+ Input'!G25,'Capital+ Input'!G26,'Capital+ Input'!G27)</f>
        <v>0</v>
      </c>
      <c r="F51" s="141">
        <f>MAX('Capital+ Input'!H25,'Capital+ Input'!H26,'Capital+ Input'!H27)</f>
        <v>0</v>
      </c>
      <c r="G51" s="141">
        <f>MAX('Capital+ Input'!I25,'Capital+ Input'!I26,'Capital+ Input'!I27)</f>
        <v>0</v>
      </c>
      <c r="H51" s="141">
        <f>MAX('Capital+ Input'!J25,'Capital+ Input'!J26,'Capital+ Input'!J27)</f>
        <v>0</v>
      </c>
      <c r="I51" s="141">
        <f>MAX('Capital+ Input'!K25,'Capital+ Input'!K26,'Capital+ Input'!K27)</f>
        <v>0</v>
      </c>
      <c r="J51" s="141">
        <f>MAX('Capital+ Input'!L25,'Capital+ Input'!L26,'Capital+ Input'!L27)</f>
        <v>0</v>
      </c>
      <c r="K51" s="141">
        <f>MAX('Capital+ Input'!M25,'Capital+ Input'!M26,'Capital+ Input'!M27)</f>
        <v>0</v>
      </c>
      <c r="L51" s="142">
        <f>MAX('Capital+ Input'!N25,'Capital+ Input'!N26,'Capital+ Input'!N27)</f>
        <v>0</v>
      </c>
    </row>
    <row r="52" spans="1:13" ht="18" customHeight="1" thickBot="1">
      <c r="B52" s="27" t="s">
        <v>118</v>
      </c>
      <c r="C52" s="168">
        <f t="shared" ref="C52:L52" si="21">C4-IF(C43&lt;42005,0,4.5/8*C44)-C48</f>
        <v>0</v>
      </c>
      <c r="D52" s="164">
        <f t="shared" si="21"/>
        <v>0</v>
      </c>
      <c r="E52" s="164">
        <f t="shared" si="21"/>
        <v>0</v>
      </c>
      <c r="F52" s="164">
        <f t="shared" si="21"/>
        <v>0</v>
      </c>
      <c r="G52" s="164">
        <f t="shared" si="21"/>
        <v>0</v>
      </c>
      <c r="H52" s="164">
        <f t="shared" si="21"/>
        <v>0</v>
      </c>
      <c r="I52" s="164">
        <f t="shared" si="21"/>
        <v>0</v>
      </c>
      <c r="J52" s="164">
        <f t="shared" si="21"/>
        <v>0</v>
      </c>
      <c r="K52" s="164">
        <f t="shared" si="21"/>
        <v>0</v>
      </c>
      <c r="L52" s="165">
        <f t="shared" si="21"/>
        <v>0</v>
      </c>
    </row>
    <row r="53" spans="1:13" ht="18" customHeight="1" thickBot="1">
      <c r="A53" s="20"/>
      <c r="B53" s="4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4"/>
    </row>
    <row r="54" spans="1:13" ht="18" customHeight="1">
      <c r="B54" s="139" t="s">
        <v>119</v>
      </c>
      <c r="C54" s="40">
        <f>C$3</f>
        <v>42735</v>
      </c>
      <c r="D54" s="41">
        <f t="shared" ref="D54:L54" si="22">D$3</f>
        <v>42825</v>
      </c>
      <c r="E54" s="41">
        <f t="shared" si="22"/>
        <v>42916</v>
      </c>
      <c r="F54" s="41">
        <f t="shared" si="22"/>
        <v>43008</v>
      </c>
      <c r="G54" s="41">
        <f t="shared" si="22"/>
        <v>43100</v>
      </c>
      <c r="H54" s="41">
        <f t="shared" si="22"/>
        <v>43190</v>
      </c>
      <c r="I54" s="41">
        <f t="shared" si="22"/>
        <v>43281</v>
      </c>
      <c r="J54" s="41">
        <f t="shared" si="22"/>
        <v>43373</v>
      </c>
      <c r="K54" s="41">
        <f t="shared" si="22"/>
        <v>43465</v>
      </c>
      <c r="L54" s="42">
        <f t="shared" si="22"/>
        <v>43830</v>
      </c>
    </row>
    <row r="55" spans="1:13" s="7" customFormat="1" ht="18" customHeight="1">
      <c r="B55" s="28" t="s">
        <v>120</v>
      </c>
      <c r="C55" s="140">
        <f>'Capital+ Input'!E14</f>
        <v>0</v>
      </c>
      <c r="D55" s="141">
        <f>'Capital+ Input'!F14</f>
        <v>0</v>
      </c>
      <c r="E55" s="141">
        <f>'Capital+ Input'!G14</f>
        <v>0</v>
      </c>
      <c r="F55" s="141">
        <f>'Capital+ Input'!H14</f>
        <v>0</v>
      </c>
      <c r="G55" s="141">
        <f>'Capital+ Input'!I14</f>
        <v>0</v>
      </c>
      <c r="H55" s="141">
        <f>'Capital+ Input'!J14</f>
        <v>0</v>
      </c>
      <c r="I55" s="141">
        <f>'Capital+ Input'!K14</f>
        <v>0</v>
      </c>
      <c r="J55" s="141">
        <f>'Capital+ Input'!L14</f>
        <v>0</v>
      </c>
      <c r="K55" s="141">
        <f>'Capital+ Input'!M14</f>
        <v>0</v>
      </c>
      <c r="L55" s="142">
        <f>'Capital+ Input'!N14</f>
        <v>0</v>
      </c>
    </row>
    <row r="56" spans="1:13" ht="18" customHeight="1">
      <c r="B56" s="29" t="s">
        <v>15</v>
      </c>
      <c r="C56" s="140" t="e">
        <f>'Capital+ Input'!#REF!</f>
        <v>#REF!</v>
      </c>
      <c r="D56" s="141" t="e">
        <f>'Capital+ Input'!#REF!</f>
        <v>#REF!</v>
      </c>
      <c r="E56" s="141" t="e">
        <f>'Capital+ Input'!#REF!</f>
        <v>#REF!</v>
      </c>
      <c r="F56" s="141" t="e">
        <f>'Capital+ Input'!#REF!</f>
        <v>#REF!</v>
      </c>
      <c r="G56" s="141" t="e">
        <f>'Capital+ Input'!#REF!</f>
        <v>#REF!</v>
      </c>
      <c r="H56" s="141" t="e">
        <f>'Capital+ Input'!#REF!</f>
        <v>#REF!</v>
      </c>
      <c r="I56" s="141" t="e">
        <f>'Capital+ Input'!#REF!</f>
        <v>#REF!</v>
      </c>
      <c r="J56" s="141" t="e">
        <f>'Capital+ Input'!#REF!</f>
        <v>#REF!</v>
      </c>
      <c r="K56" s="141" t="e">
        <f>'Capital+ Input'!#REF!</f>
        <v>#REF!</v>
      </c>
      <c r="L56" s="142" t="e">
        <f>'Capital+ Input'!#REF!</f>
        <v>#REF!</v>
      </c>
    </row>
    <row r="57" spans="1:13" ht="18" customHeight="1">
      <c r="B57" s="29" t="s">
        <v>16</v>
      </c>
      <c r="C57" s="140" t="e">
        <f>'Capital+ Input'!#REF!</f>
        <v>#REF!</v>
      </c>
      <c r="D57" s="141" t="e">
        <f>'Capital+ Input'!#REF!</f>
        <v>#REF!</v>
      </c>
      <c r="E57" s="141" t="e">
        <f>'Capital+ Input'!#REF!</f>
        <v>#REF!</v>
      </c>
      <c r="F57" s="141" t="e">
        <f>'Capital+ Input'!#REF!</f>
        <v>#REF!</v>
      </c>
      <c r="G57" s="141" t="e">
        <f>'Capital+ Input'!#REF!</f>
        <v>#REF!</v>
      </c>
      <c r="H57" s="141" t="e">
        <f>'Capital+ Input'!#REF!</f>
        <v>#REF!</v>
      </c>
      <c r="I57" s="141" t="e">
        <f>'Capital+ Input'!#REF!</f>
        <v>#REF!</v>
      </c>
      <c r="J57" s="141" t="e">
        <f>'Capital+ Input'!#REF!</f>
        <v>#REF!</v>
      </c>
      <c r="K57" s="141" t="e">
        <f>'Capital+ Input'!#REF!</f>
        <v>#REF!</v>
      </c>
      <c r="L57" s="142" t="e">
        <f>'Capital+ Input'!#REF!</f>
        <v>#REF!</v>
      </c>
    </row>
    <row r="58" spans="1:13" ht="18" customHeight="1">
      <c r="B58" s="44" t="s">
        <v>17</v>
      </c>
      <c r="C58" s="140" t="e">
        <f>'Capital+ Input'!#REF!</f>
        <v>#REF!</v>
      </c>
      <c r="D58" s="141" t="e">
        <f>'Capital+ Input'!#REF!</f>
        <v>#REF!</v>
      </c>
      <c r="E58" s="141" t="e">
        <f>'Capital+ Input'!#REF!</f>
        <v>#REF!</v>
      </c>
      <c r="F58" s="141" t="e">
        <f>'Capital+ Input'!#REF!</f>
        <v>#REF!</v>
      </c>
      <c r="G58" s="141" t="e">
        <f>'Capital+ Input'!#REF!</f>
        <v>#REF!</v>
      </c>
      <c r="H58" s="141" t="e">
        <f>'Capital+ Input'!#REF!</f>
        <v>#REF!</v>
      </c>
      <c r="I58" s="141" t="e">
        <f>'Capital+ Input'!#REF!</f>
        <v>#REF!</v>
      </c>
      <c r="J58" s="141" t="e">
        <f>'Capital+ Input'!#REF!</f>
        <v>#REF!</v>
      </c>
      <c r="K58" s="141" t="e">
        <f>'Capital+ Input'!#REF!</f>
        <v>#REF!</v>
      </c>
      <c r="L58" s="142" t="e">
        <f>'Capital+ Input'!#REF!</f>
        <v>#REF!</v>
      </c>
    </row>
    <row r="59" spans="1:13" ht="18" customHeight="1">
      <c r="B59" s="45" t="s">
        <v>18</v>
      </c>
      <c r="C59" s="158" t="e">
        <f>'Capital+ Input'!#REF!</f>
        <v>#REF!</v>
      </c>
      <c r="D59" s="159" t="e">
        <f>'Capital+ Input'!#REF!</f>
        <v>#REF!</v>
      </c>
      <c r="E59" s="159" t="e">
        <f>'Capital+ Input'!#REF!</f>
        <v>#REF!</v>
      </c>
      <c r="F59" s="159" t="e">
        <f>'Capital+ Input'!#REF!</f>
        <v>#REF!</v>
      </c>
      <c r="G59" s="159" t="e">
        <f>'Capital+ Input'!#REF!</f>
        <v>#REF!</v>
      </c>
      <c r="H59" s="159" t="e">
        <f>'Capital+ Input'!#REF!</f>
        <v>#REF!</v>
      </c>
      <c r="I59" s="159" t="e">
        <f>'Capital+ Input'!#REF!</f>
        <v>#REF!</v>
      </c>
      <c r="J59" s="159" t="e">
        <f>'Capital+ Input'!#REF!</f>
        <v>#REF!</v>
      </c>
      <c r="K59" s="159" t="e">
        <f>'Capital+ Input'!#REF!</f>
        <v>#REF!</v>
      </c>
      <c r="L59" s="160" t="e">
        <f>'Capital+ Input'!#REF!</f>
        <v>#REF!</v>
      </c>
    </row>
    <row r="60" spans="1:13" ht="18" customHeight="1">
      <c r="B60" s="28" t="s">
        <v>121</v>
      </c>
      <c r="C60" s="140">
        <f>'Capital+ Input'!E15</f>
        <v>0</v>
      </c>
      <c r="D60" s="141">
        <f>'Capital+ Input'!F15</f>
        <v>0</v>
      </c>
      <c r="E60" s="141">
        <f>'Capital+ Input'!G15</f>
        <v>0</v>
      </c>
      <c r="F60" s="141">
        <f>'Capital+ Input'!H15</f>
        <v>0</v>
      </c>
      <c r="G60" s="141">
        <f>'Capital+ Input'!I15</f>
        <v>0</v>
      </c>
      <c r="H60" s="141">
        <f>'Capital+ Input'!J15</f>
        <v>0</v>
      </c>
      <c r="I60" s="141">
        <f>'Capital+ Input'!K15</f>
        <v>0</v>
      </c>
      <c r="J60" s="141">
        <f>'Capital+ Input'!L15</f>
        <v>0</v>
      </c>
      <c r="K60" s="141">
        <f>'Capital+ Input'!M15</f>
        <v>0</v>
      </c>
      <c r="L60" s="142">
        <f>'Capital+ Input'!N15</f>
        <v>0</v>
      </c>
    </row>
    <row r="61" spans="1:13" ht="18" customHeight="1">
      <c r="B61" s="29" t="s">
        <v>21</v>
      </c>
      <c r="C61" s="140" t="e">
        <f>'Capital+ Input'!#REF!</f>
        <v>#REF!</v>
      </c>
      <c r="D61" s="141" t="e">
        <f>'Capital+ Input'!#REF!</f>
        <v>#REF!</v>
      </c>
      <c r="E61" s="141" t="e">
        <f>'Capital+ Input'!#REF!</f>
        <v>#REF!</v>
      </c>
      <c r="F61" s="141" t="e">
        <f>'Capital+ Input'!#REF!</f>
        <v>#REF!</v>
      </c>
      <c r="G61" s="141" t="e">
        <f>'Capital+ Input'!#REF!</f>
        <v>#REF!</v>
      </c>
      <c r="H61" s="141" t="e">
        <f>'Capital+ Input'!#REF!</f>
        <v>#REF!</v>
      </c>
      <c r="I61" s="141" t="e">
        <f>'Capital+ Input'!#REF!</f>
        <v>#REF!</v>
      </c>
      <c r="J61" s="141" t="e">
        <f>'Capital+ Input'!#REF!</f>
        <v>#REF!</v>
      </c>
      <c r="K61" s="141" t="e">
        <f>'Capital+ Input'!#REF!</f>
        <v>#REF!</v>
      </c>
      <c r="L61" s="142" t="e">
        <f>'Capital+ Input'!#REF!</f>
        <v>#REF!</v>
      </c>
    </row>
    <row r="62" spans="1:13" ht="18" customHeight="1">
      <c r="B62" s="44" t="s">
        <v>22</v>
      </c>
      <c r="C62" s="140" t="e">
        <f>'Capital+ Input'!#REF!</f>
        <v>#REF!</v>
      </c>
      <c r="D62" s="141" t="e">
        <f>'Capital+ Input'!#REF!</f>
        <v>#REF!</v>
      </c>
      <c r="E62" s="141" t="e">
        <f>'Capital+ Input'!#REF!</f>
        <v>#REF!</v>
      </c>
      <c r="F62" s="141" t="e">
        <f>'Capital+ Input'!#REF!</f>
        <v>#REF!</v>
      </c>
      <c r="G62" s="141" t="e">
        <f>'Capital+ Input'!#REF!</f>
        <v>#REF!</v>
      </c>
      <c r="H62" s="141" t="e">
        <f>'Capital+ Input'!#REF!</f>
        <v>#REF!</v>
      </c>
      <c r="I62" s="141" t="e">
        <f>'Capital+ Input'!#REF!</f>
        <v>#REF!</v>
      </c>
      <c r="J62" s="141" t="e">
        <f>'Capital+ Input'!#REF!</f>
        <v>#REF!</v>
      </c>
      <c r="K62" s="141" t="e">
        <f>'Capital+ Input'!#REF!</f>
        <v>#REF!</v>
      </c>
      <c r="L62" s="142" t="e">
        <f>'Capital+ Input'!#REF!</f>
        <v>#REF!</v>
      </c>
    </row>
    <row r="63" spans="1:13" ht="18" customHeight="1">
      <c r="B63" s="44" t="s">
        <v>23</v>
      </c>
      <c r="C63" s="140" t="e">
        <f>'Capital+ Input'!#REF!</f>
        <v>#REF!</v>
      </c>
      <c r="D63" s="141" t="e">
        <f>'Capital+ Input'!#REF!</f>
        <v>#REF!</v>
      </c>
      <c r="E63" s="141" t="e">
        <f>'Capital+ Input'!#REF!</f>
        <v>#REF!</v>
      </c>
      <c r="F63" s="141" t="e">
        <f>'Capital+ Input'!#REF!</f>
        <v>#REF!</v>
      </c>
      <c r="G63" s="141" t="e">
        <f>'Capital+ Input'!#REF!</f>
        <v>#REF!</v>
      </c>
      <c r="H63" s="141" t="e">
        <f>'Capital+ Input'!#REF!</f>
        <v>#REF!</v>
      </c>
      <c r="I63" s="141" t="e">
        <f>'Capital+ Input'!#REF!</f>
        <v>#REF!</v>
      </c>
      <c r="J63" s="141" t="e">
        <f>'Capital+ Input'!#REF!</f>
        <v>#REF!</v>
      </c>
      <c r="K63" s="141" t="e">
        <f>'Capital+ Input'!#REF!</f>
        <v>#REF!</v>
      </c>
      <c r="L63" s="142" t="e">
        <f>'Capital+ Input'!#REF!</f>
        <v>#REF!</v>
      </c>
    </row>
    <row r="64" spans="1:13" ht="18" customHeight="1" thickBot="1">
      <c r="B64" s="46" t="s">
        <v>24</v>
      </c>
      <c r="C64" s="168" t="e">
        <f>'Capital+ Input'!#REF!</f>
        <v>#REF!</v>
      </c>
      <c r="D64" s="164" t="e">
        <f>'Capital+ Input'!#REF!</f>
        <v>#REF!</v>
      </c>
      <c r="E64" s="164" t="e">
        <f>'Capital+ Input'!#REF!</f>
        <v>#REF!</v>
      </c>
      <c r="F64" s="164" t="e">
        <f>'Capital+ Input'!#REF!</f>
        <v>#REF!</v>
      </c>
      <c r="G64" s="164" t="e">
        <f>'Capital+ Input'!#REF!</f>
        <v>#REF!</v>
      </c>
      <c r="H64" s="164" t="e">
        <f>'Capital+ Input'!#REF!</f>
        <v>#REF!</v>
      </c>
      <c r="I64" s="164" t="e">
        <f>'Capital+ Input'!#REF!</f>
        <v>#REF!</v>
      </c>
      <c r="J64" s="164" t="e">
        <f>'Capital+ Input'!#REF!</f>
        <v>#REF!</v>
      </c>
      <c r="K64" s="164" t="e">
        <f>'Capital+ Input'!#REF!</f>
        <v>#REF!</v>
      </c>
      <c r="L64" s="165" t="e">
        <f>'Capital+ Input'!#REF!</f>
        <v>#REF!</v>
      </c>
    </row>
    <row r="65" spans="1:13" ht="18" customHeight="1" thickBot="1">
      <c r="A65" s="20"/>
      <c r="B65" s="4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4"/>
    </row>
    <row r="66" spans="1:13" ht="18" customHeight="1">
      <c r="B66" s="139" t="s">
        <v>188</v>
      </c>
      <c r="C66" s="40">
        <f>C$3</f>
        <v>42735</v>
      </c>
      <c r="D66" s="41">
        <f t="shared" ref="D66:L75" si="23">D$3</f>
        <v>42825</v>
      </c>
      <c r="E66" s="41">
        <f t="shared" si="23"/>
        <v>42916</v>
      </c>
      <c r="F66" s="41">
        <f t="shared" si="23"/>
        <v>43008</v>
      </c>
      <c r="G66" s="41">
        <f t="shared" si="23"/>
        <v>43100</v>
      </c>
      <c r="H66" s="41">
        <f t="shared" si="23"/>
        <v>43190</v>
      </c>
      <c r="I66" s="41">
        <f t="shared" si="23"/>
        <v>43281</v>
      </c>
      <c r="J66" s="41">
        <f t="shared" si="23"/>
        <v>43373</v>
      </c>
      <c r="K66" s="41">
        <f t="shared" si="23"/>
        <v>43465</v>
      </c>
      <c r="L66" s="42">
        <f t="shared" si="23"/>
        <v>43830</v>
      </c>
    </row>
    <row r="67" spans="1:13" ht="18" customHeight="1">
      <c r="B67" s="30" t="s">
        <v>122</v>
      </c>
      <c r="C67" s="140" t="e">
        <f>'Capital+ Input'!#REF!</f>
        <v>#REF!</v>
      </c>
      <c r="D67" s="141" t="e">
        <f>'Capital+ Input'!#REF!</f>
        <v>#REF!</v>
      </c>
      <c r="E67" s="141" t="e">
        <f>'Capital+ Input'!#REF!</f>
        <v>#REF!</v>
      </c>
      <c r="F67" s="141" t="e">
        <f>'Capital+ Input'!#REF!</f>
        <v>#REF!</v>
      </c>
      <c r="G67" s="141" t="e">
        <f>'Capital+ Input'!#REF!</f>
        <v>#REF!</v>
      </c>
      <c r="H67" s="141" t="e">
        <f>'Capital+ Input'!#REF!</f>
        <v>#REF!</v>
      </c>
      <c r="I67" s="141" t="e">
        <f>'Capital+ Input'!#REF!</f>
        <v>#REF!</v>
      </c>
      <c r="J67" s="141" t="e">
        <f>'Capital+ Input'!#REF!</f>
        <v>#REF!</v>
      </c>
      <c r="K67" s="141" t="e">
        <f>'Capital+ Input'!#REF!</f>
        <v>#REF!</v>
      </c>
      <c r="L67" s="142" t="e">
        <f>'Capital+ Input'!#REF!</f>
        <v>#REF!</v>
      </c>
    </row>
    <row r="68" spans="1:13" ht="18" customHeight="1">
      <c r="B68" s="25" t="s">
        <v>123</v>
      </c>
      <c r="C68" s="140" t="e">
        <f>'Capital+ Input'!#REF!+'Capital+ Input'!#REF!</f>
        <v>#REF!</v>
      </c>
      <c r="D68" s="141" t="e">
        <f>'Capital+ Input'!#REF!+'Capital+ Input'!#REF!</f>
        <v>#REF!</v>
      </c>
      <c r="E68" s="141" t="e">
        <f>'Capital+ Input'!#REF!+'Capital+ Input'!#REF!</f>
        <v>#REF!</v>
      </c>
      <c r="F68" s="141" t="e">
        <f>'Capital+ Input'!#REF!+'Capital+ Input'!#REF!</f>
        <v>#REF!</v>
      </c>
      <c r="G68" s="141" t="e">
        <f>'Capital+ Input'!#REF!+'Capital+ Input'!#REF!</f>
        <v>#REF!</v>
      </c>
      <c r="H68" s="141" t="e">
        <f>'Capital+ Input'!#REF!+'Capital+ Input'!#REF!</f>
        <v>#REF!</v>
      </c>
      <c r="I68" s="141" t="e">
        <f>'Capital+ Input'!#REF!+'Capital+ Input'!#REF!</f>
        <v>#REF!</v>
      </c>
      <c r="J68" s="141" t="e">
        <f>'Capital+ Input'!#REF!+'Capital+ Input'!#REF!</f>
        <v>#REF!</v>
      </c>
      <c r="K68" s="141" t="e">
        <f>'Capital+ Input'!#REF!+'Capital+ Input'!#REF!</f>
        <v>#REF!</v>
      </c>
      <c r="L68" s="142" t="e">
        <f>'Capital+ Input'!#REF!+'Capital+ Input'!#REF!</f>
        <v>#REF!</v>
      </c>
    </row>
    <row r="69" spans="1:13" ht="18" customHeight="1">
      <c r="B69" s="25" t="s">
        <v>124</v>
      </c>
      <c r="C69" s="140" t="e">
        <f>'Capital+ Input'!#REF!+'Capital+ Input'!#REF!+('Capital+ Input'!#REF!+'Capital+ Input'!#REF!)</f>
        <v>#REF!</v>
      </c>
      <c r="D69" s="141" t="e">
        <f>'Capital+ Input'!#REF!+'Capital+ Input'!#REF!+('Capital+ Input'!#REF!+'Capital+ Input'!#REF!)</f>
        <v>#REF!</v>
      </c>
      <c r="E69" s="141" t="e">
        <f>'Capital+ Input'!#REF!+'Capital+ Input'!#REF!+('Capital+ Input'!#REF!+'Capital+ Input'!#REF!)</f>
        <v>#REF!</v>
      </c>
      <c r="F69" s="141" t="e">
        <f>'Capital+ Input'!#REF!+'Capital+ Input'!#REF!+('Capital+ Input'!#REF!+'Capital+ Input'!#REF!)</f>
        <v>#REF!</v>
      </c>
      <c r="G69" s="141" t="e">
        <f>'Capital+ Input'!#REF!+'Capital+ Input'!#REF!+('Capital+ Input'!#REF!+'Capital+ Input'!#REF!)</f>
        <v>#REF!</v>
      </c>
      <c r="H69" s="141" t="e">
        <f>'Capital+ Input'!#REF!+'Capital+ Input'!#REF!+('Capital+ Input'!#REF!+'Capital+ Input'!#REF!)</f>
        <v>#REF!</v>
      </c>
      <c r="I69" s="141" t="e">
        <f>'Capital+ Input'!#REF!+'Capital+ Input'!#REF!+('Capital+ Input'!#REF!+'Capital+ Input'!#REF!)</f>
        <v>#REF!</v>
      </c>
      <c r="J69" s="141" t="e">
        <f>'Capital+ Input'!#REF!+'Capital+ Input'!#REF!+('Capital+ Input'!#REF!+'Capital+ Input'!#REF!)</f>
        <v>#REF!</v>
      </c>
      <c r="K69" s="141" t="e">
        <f>'Capital+ Input'!#REF!+'Capital+ Input'!#REF!+('Capital+ Input'!#REF!+'Capital+ Input'!#REF!)</f>
        <v>#REF!</v>
      </c>
      <c r="L69" s="142" t="e">
        <f>'Capital+ Input'!#REF!+'Capital+ Input'!#REF!+('Capital+ Input'!#REF!+'Capital+ Input'!#REF!)</f>
        <v>#REF!</v>
      </c>
    </row>
    <row r="70" spans="1:13" ht="18" customHeight="1">
      <c r="B70" s="25" t="s">
        <v>125</v>
      </c>
      <c r="C70" s="140" t="e">
        <f>'Capital+ Input'!#REF!</f>
        <v>#REF!</v>
      </c>
      <c r="D70" s="141" t="e">
        <f>'Capital+ Input'!#REF!</f>
        <v>#REF!</v>
      </c>
      <c r="E70" s="141" t="e">
        <f>'Capital+ Input'!#REF!</f>
        <v>#REF!</v>
      </c>
      <c r="F70" s="141" t="e">
        <f>'Capital+ Input'!#REF!</f>
        <v>#REF!</v>
      </c>
      <c r="G70" s="141" t="e">
        <f>'Capital+ Input'!#REF!</f>
        <v>#REF!</v>
      </c>
      <c r="H70" s="141" t="e">
        <f>'Capital+ Input'!#REF!</f>
        <v>#REF!</v>
      </c>
      <c r="I70" s="141" t="e">
        <f>'Capital+ Input'!#REF!</f>
        <v>#REF!</v>
      </c>
      <c r="J70" s="141" t="e">
        <f>'Capital+ Input'!#REF!</f>
        <v>#REF!</v>
      </c>
      <c r="K70" s="141" t="e">
        <f>'Capital+ Input'!#REF!</f>
        <v>#REF!</v>
      </c>
      <c r="L70" s="142" t="e">
        <f>'Capital+ Input'!#REF!</f>
        <v>#REF!</v>
      </c>
    </row>
    <row r="71" spans="1:13" ht="18" customHeight="1">
      <c r="B71" s="25" t="s">
        <v>126</v>
      </c>
      <c r="C71" s="140" t="e">
        <f>'Capital+ Input'!#REF!</f>
        <v>#REF!</v>
      </c>
      <c r="D71" s="141" t="e">
        <f>'Capital+ Input'!#REF!</f>
        <v>#REF!</v>
      </c>
      <c r="E71" s="141" t="e">
        <f>'Capital+ Input'!#REF!</f>
        <v>#REF!</v>
      </c>
      <c r="F71" s="141" t="e">
        <f>'Capital+ Input'!#REF!</f>
        <v>#REF!</v>
      </c>
      <c r="G71" s="141" t="e">
        <f>'Capital+ Input'!#REF!</f>
        <v>#REF!</v>
      </c>
      <c r="H71" s="141" t="e">
        <f>'Capital+ Input'!#REF!</f>
        <v>#REF!</v>
      </c>
      <c r="I71" s="141" t="e">
        <f>'Capital+ Input'!#REF!</f>
        <v>#REF!</v>
      </c>
      <c r="J71" s="141" t="e">
        <f>'Capital+ Input'!#REF!</f>
        <v>#REF!</v>
      </c>
      <c r="K71" s="141" t="e">
        <f>'Capital+ Input'!#REF!</f>
        <v>#REF!</v>
      </c>
      <c r="L71" s="142" t="e">
        <f>'Capital+ Input'!#REF!</f>
        <v>#REF!</v>
      </c>
    </row>
    <row r="72" spans="1:13" ht="18" customHeight="1">
      <c r="B72" s="25" t="s">
        <v>127</v>
      </c>
      <c r="C72" s="140" t="e">
        <f>'Capital+ Input'!#REF!+'Capital+ Input'!#REF!-'Capital+ Input'!#REF!</f>
        <v>#REF!</v>
      </c>
      <c r="D72" s="141" t="e">
        <f>'Capital+ Input'!#REF!+'Capital+ Input'!#REF!-'Capital+ Input'!#REF!</f>
        <v>#REF!</v>
      </c>
      <c r="E72" s="141" t="e">
        <f>'Capital+ Input'!#REF!+'Capital+ Input'!#REF!-'Capital+ Input'!#REF!</f>
        <v>#REF!</v>
      </c>
      <c r="F72" s="141" t="e">
        <f>'Capital+ Input'!#REF!+'Capital+ Input'!#REF!-'Capital+ Input'!#REF!</f>
        <v>#REF!</v>
      </c>
      <c r="G72" s="141" t="e">
        <f>'Capital+ Input'!#REF!+'Capital+ Input'!#REF!-'Capital+ Input'!#REF!</f>
        <v>#REF!</v>
      </c>
      <c r="H72" s="141" t="e">
        <f>'Capital+ Input'!#REF!+'Capital+ Input'!#REF!-'Capital+ Input'!#REF!</f>
        <v>#REF!</v>
      </c>
      <c r="I72" s="141" t="e">
        <f>'Capital+ Input'!#REF!+'Capital+ Input'!#REF!-'Capital+ Input'!#REF!</f>
        <v>#REF!</v>
      </c>
      <c r="J72" s="141" t="e">
        <f>'Capital+ Input'!#REF!+'Capital+ Input'!#REF!-'Capital+ Input'!#REF!</f>
        <v>#REF!</v>
      </c>
      <c r="K72" s="141" t="e">
        <f>'Capital+ Input'!#REF!+'Capital+ Input'!#REF!-'Capital+ Input'!#REF!</f>
        <v>#REF!</v>
      </c>
      <c r="L72" s="142" t="e">
        <f>'Capital+ Input'!#REF!+'Capital+ Input'!#REF!-'Capital+ Input'!#REF!</f>
        <v>#REF!</v>
      </c>
    </row>
    <row r="73" spans="1:13" ht="18" customHeight="1" thickBot="1">
      <c r="B73" s="31" t="s">
        <v>128</v>
      </c>
      <c r="C73" s="168" t="e">
        <f>'Capital+ Input'!#REF!+'Capital+ Input'!#REF!</f>
        <v>#REF!</v>
      </c>
      <c r="D73" s="164" t="e">
        <f>'Capital+ Input'!#REF!+'Capital+ Input'!#REF!</f>
        <v>#REF!</v>
      </c>
      <c r="E73" s="164" t="e">
        <f>'Capital+ Input'!#REF!+'Capital+ Input'!#REF!</f>
        <v>#REF!</v>
      </c>
      <c r="F73" s="164" t="e">
        <f>'Capital+ Input'!#REF!+'Capital+ Input'!#REF!</f>
        <v>#REF!</v>
      </c>
      <c r="G73" s="164" t="e">
        <f>'Capital+ Input'!#REF!+'Capital+ Input'!#REF!</f>
        <v>#REF!</v>
      </c>
      <c r="H73" s="164" t="e">
        <f>'Capital+ Input'!#REF!+'Capital+ Input'!#REF!</f>
        <v>#REF!</v>
      </c>
      <c r="I73" s="164" t="e">
        <f>'Capital+ Input'!#REF!+'Capital+ Input'!#REF!</f>
        <v>#REF!</v>
      </c>
      <c r="J73" s="164" t="e">
        <f>'Capital+ Input'!#REF!+'Capital+ Input'!#REF!</f>
        <v>#REF!</v>
      </c>
      <c r="K73" s="164" t="e">
        <f>'Capital+ Input'!#REF!+'Capital+ Input'!#REF!</f>
        <v>#REF!</v>
      </c>
      <c r="L73" s="165" t="e">
        <f>'Capital+ Input'!#REF!+'Capital+ Input'!#REF!</f>
        <v>#REF!</v>
      </c>
    </row>
    <row r="74" spans="1:13" ht="18" customHeight="1" thickBot="1">
      <c r="C74" s="43"/>
      <c r="D74" s="43"/>
      <c r="E74" s="43"/>
      <c r="F74" s="43"/>
      <c r="G74" s="43"/>
      <c r="H74" s="43"/>
      <c r="I74" s="43"/>
      <c r="J74" s="43"/>
      <c r="K74" s="43"/>
      <c r="L74" s="43"/>
    </row>
    <row r="75" spans="1:13" ht="18" customHeight="1">
      <c r="B75" s="139" t="s">
        <v>129</v>
      </c>
      <c r="C75" s="40">
        <f>C$3</f>
        <v>42735</v>
      </c>
      <c r="D75" s="41">
        <f t="shared" si="23"/>
        <v>42825</v>
      </c>
      <c r="E75" s="41">
        <f t="shared" si="23"/>
        <v>42916</v>
      </c>
      <c r="F75" s="41">
        <f t="shared" si="23"/>
        <v>43008</v>
      </c>
      <c r="G75" s="41">
        <f t="shared" si="23"/>
        <v>43100</v>
      </c>
      <c r="H75" s="41">
        <f t="shared" si="23"/>
        <v>43190</v>
      </c>
      <c r="I75" s="41">
        <f t="shared" si="23"/>
        <v>43281</v>
      </c>
      <c r="J75" s="41">
        <f t="shared" si="23"/>
        <v>43373</v>
      </c>
      <c r="K75" s="41">
        <f t="shared" si="23"/>
        <v>43465</v>
      </c>
      <c r="L75" s="42">
        <f t="shared" si="23"/>
        <v>43830</v>
      </c>
    </row>
    <row r="76" spans="1:13" s="6" customFormat="1" ht="18" customHeight="1">
      <c r="A76" s="14"/>
      <c r="B76" s="32" t="s">
        <v>130</v>
      </c>
      <c r="C76" s="169" t="e">
        <f>-MIN(SUM('Capital+ Input'!#REF!,'Capital+ Input'!#REF!,'Capital+ Input'!#REF!,'Capital+ Input'!#REF!)-SUM('Capital+ Input'!#REF!,'Capital+ Input'!#REF!,'Capital+ Input'!#REF!),0)</f>
        <v>#REF!</v>
      </c>
      <c r="D76" s="144" t="e">
        <f>-MIN(SUM('Capital+ Input'!#REF!,'Capital+ Input'!#REF!,'Capital+ Input'!#REF!,'Capital+ Input'!#REF!)-SUM('Capital+ Input'!#REF!,'Capital+ Input'!#REF!,'Capital+ Input'!#REF!),0)</f>
        <v>#REF!</v>
      </c>
      <c r="E76" s="144" t="e">
        <f>-MIN(SUM('Capital+ Input'!#REF!,'Capital+ Input'!#REF!,'Capital+ Input'!#REF!,'Capital+ Input'!#REF!)-SUM('Capital+ Input'!#REF!,'Capital+ Input'!#REF!,'Capital+ Input'!#REF!),0)</f>
        <v>#REF!</v>
      </c>
      <c r="F76" s="144" t="e">
        <f>-MIN(SUM('Capital+ Input'!#REF!,'Capital+ Input'!#REF!,'Capital+ Input'!#REF!,'Capital+ Input'!#REF!)-SUM('Capital+ Input'!#REF!,'Capital+ Input'!#REF!,'Capital+ Input'!#REF!),0)</f>
        <v>#REF!</v>
      </c>
      <c r="G76" s="144" t="e">
        <f>-MIN(SUM('Capital+ Input'!#REF!,'Capital+ Input'!#REF!,'Capital+ Input'!#REF!,'Capital+ Input'!#REF!)-SUM('Capital+ Input'!#REF!,'Capital+ Input'!#REF!,'Capital+ Input'!#REF!),0)</f>
        <v>#REF!</v>
      </c>
      <c r="H76" s="144" t="e">
        <f>-MIN(SUM('Capital+ Input'!#REF!,'Capital+ Input'!#REF!,'Capital+ Input'!#REF!,'Capital+ Input'!#REF!)-SUM('Capital+ Input'!#REF!,'Capital+ Input'!#REF!,'Capital+ Input'!#REF!),0)</f>
        <v>#REF!</v>
      </c>
      <c r="I76" s="144" t="e">
        <f>-MIN(SUM('Capital+ Input'!#REF!,'Capital+ Input'!#REF!,'Capital+ Input'!#REF!,'Capital+ Input'!#REF!)-SUM('Capital+ Input'!#REF!,'Capital+ Input'!#REF!,'Capital+ Input'!#REF!),0)</f>
        <v>#REF!</v>
      </c>
      <c r="J76" s="144" t="e">
        <f>-MIN(SUM('Capital+ Input'!#REF!,'Capital+ Input'!#REF!,'Capital+ Input'!#REF!,'Capital+ Input'!#REF!)-SUM('Capital+ Input'!#REF!,'Capital+ Input'!#REF!,'Capital+ Input'!#REF!),0)</f>
        <v>#REF!</v>
      </c>
      <c r="K76" s="144" t="e">
        <f>-MIN(SUM('Capital+ Input'!#REF!,'Capital+ Input'!#REF!,'Capital+ Input'!#REF!,'Capital+ Input'!#REF!)-SUM('Capital+ Input'!#REF!,'Capital+ Input'!#REF!,'Capital+ Input'!#REF!),0)</f>
        <v>#REF!</v>
      </c>
      <c r="L76" s="145" t="e">
        <f>-MIN(SUM('Capital+ Input'!#REF!,'Capital+ Input'!#REF!,'Capital+ Input'!#REF!,'Capital+ Input'!#REF!)-SUM('Capital+ Input'!#REF!,'Capital+ Input'!#REF!,'Capital+ Input'!#REF!),0)</f>
        <v>#REF!</v>
      </c>
    </row>
    <row r="77" spans="1:13" s="6" customFormat="1" ht="18" customHeight="1">
      <c r="A77" s="14"/>
      <c r="B77" s="32" t="s">
        <v>131</v>
      </c>
      <c r="C77" s="169" t="e">
        <f>-MIN(SUM('Capital+ Input'!#REF!,'Capital+ Input'!#REF!,'Capital+ Input'!#REF!,'Capital+ Input'!#REF!,'Capital+ Input'!#REF!,'Capital+ Input'!#REF!,'Capital+ Input'!#REF!,-C76,'Capital+ Input'!#REF!,'Capital+ Input'!#REF!)-SUM('Capital+ Input'!#REF!,'Capital+ Input'!#REF!,'Capital+ Input'!#REF!),0)</f>
        <v>#REF!</v>
      </c>
      <c r="D77" s="144" t="e">
        <f>-MIN(SUM('Capital+ Input'!#REF!,'Capital+ Input'!#REF!,'Capital+ Input'!#REF!,'Capital+ Input'!#REF!,'Capital+ Input'!#REF!,'Capital+ Input'!#REF!,'Capital+ Input'!#REF!,-D76,'Capital+ Input'!#REF!,'Capital+ Input'!#REF!)-SUM('Capital+ Input'!#REF!,'Capital+ Input'!#REF!,'Capital+ Input'!#REF!),0)</f>
        <v>#REF!</v>
      </c>
      <c r="E77" s="144" t="e">
        <f>-MIN(SUM('Capital+ Input'!#REF!,'Capital+ Input'!#REF!,'Capital+ Input'!#REF!,'Capital+ Input'!#REF!,'Capital+ Input'!#REF!,'Capital+ Input'!#REF!,'Capital+ Input'!#REF!,-E76,'Capital+ Input'!#REF!,'Capital+ Input'!#REF!)-SUM('Capital+ Input'!#REF!,'Capital+ Input'!#REF!,'Capital+ Input'!#REF!),0)</f>
        <v>#REF!</v>
      </c>
      <c r="F77" s="144" t="e">
        <f>-MIN(SUM('Capital+ Input'!#REF!,'Capital+ Input'!#REF!,'Capital+ Input'!#REF!,'Capital+ Input'!#REF!,'Capital+ Input'!#REF!,'Capital+ Input'!#REF!,'Capital+ Input'!#REF!,-F76,'Capital+ Input'!#REF!,'Capital+ Input'!#REF!)-SUM('Capital+ Input'!#REF!,'Capital+ Input'!#REF!,'Capital+ Input'!#REF!),0)</f>
        <v>#REF!</v>
      </c>
      <c r="G77" s="144" t="e">
        <f>-MIN(SUM('Capital+ Input'!#REF!,'Capital+ Input'!#REF!,'Capital+ Input'!#REF!,'Capital+ Input'!#REF!,'Capital+ Input'!#REF!,'Capital+ Input'!#REF!,'Capital+ Input'!#REF!,-G76,'Capital+ Input'!#REF!,'Capital+ Input'!#REF!)-SUM('Capital+ Input'!#REF!,'Capital+ Input'!#REF!,'Capital+ Input'!#REF!),0)</f>
        <v>#REF!</v>
      </c>
      <c r="H77" s="144" t="e">
        <f>-MIN(SUM('Capital+ Input'!#REF!,'Capital+ Input'!#REF!,'Capital+ Input'!#REF!,'Capital+ Input'!#REF!,'Capital+ Input'!#REF!,'Capital+ Input'!#REF!,'Capital+ Input'!#REF!,-H76,'Capital+ Input'!#REF!,'Capital+ Input'!#REF!)-SUM('Capital+ Input'!#REF!,'Capital+ Input'!#REF!,'Capital+ Input'!#REF!),0)</f>
        <v>#REF!</v>
      </c>
      <c r="I77" s="144" t="e">
        <f>-MIN(SUM('Capital+ Input'!#REF!,'Capital+ Input'!#REF!,'Capital+ Input'!#REF!,'Capital+ Input'!#REF!,'Capital+ Input'!#REF!,'Capital+ Input'!#REF!,'Capital+ Input'!#REF!,-I76,'Capital+ Input'!#REF!,'Capital+ Input'!#REF!)-SUM('Capital+ Input'!#REF!,'Capital+ Input'!#REF!,'Capital+ Input'!#REF!),0)</f>
        <v>#REF!</v>
      </c>
      <c r="J77" s="144" t="e">
        <f>-MIN(SUM('Capital+ Input'!#REF!,'Capital+ Input'!#REF!,'Capital+ Input'!#REF!,'Capital+ Input'!#REF!,'Capital+ Input'!#REF!,'Capital+ Input'!#REF!,'Capital+ Input'!#REF!,-J76,'Capital+ Input'!#REF!,'Capital+ Input'!#REF!)-SUM('Capital+ Input'!#REF!,'Capital+ Input'!#REF!,'Capital+ Input'!#REF!),0)</f>
        <v>#REF!</v>
      </c>
      <c r="K77" s="144" t="e">
        <f>-MIN(SUM('Capital+ Input'!#REF!,'Capital+ Input'!#REF!,'Capital+ Input'!#REF!,'Capital+ Input'!#REF!,'Capital+ Input'!#REF!,'Capital+ Input'!#REF!,'Capital+ Input'!#REF!,-K76,'Capital+ Input'!#REF!,'Capital+ Input'!#REF!)-SUM('Capital+ Input'!#REF!,'Capital+ Input'!#REF!,'Capital+ Input'!#REF!),0)</f>
        <v>#REF!</v>
      </c>
      <c r="L77" s="145" t="e">
        <f>-MIN(SUM('Capital+ Input'!#REF!,'Capital+ Input'!#REF!,'Capital+ Input'!#REF!,'Capital+ Input'!#REF!,'Capital+ Input'!#REF!,'Capital+ Input'!#REF!,'Capital+ Input'!#REF!,-L76,'Capital+ Input'!#REF!,'Capital+ Input'!#REF!)-SUM('Capital+ Input'!#REF!,'Capital+ Input'!#REF!,'Capital+ Input'!#REF!),0)</f>
        <v>#REF!</v>
      </c>
    </row>
    <row r="78" spans="1:13" ht="18" customHeight="1">
      <c r="B78" s="33" t="s">
        <v>92</v>
      </c>
      <c r="C78" s="170" t="e">
        <f>SUM(C79,C80)</f>
        <v>#REF!</v>
      </c>
      <c r="D78" s="141" t="e">
        <f t="shared" ref="D78:L78" si="24">SUM(D79,D80)</f>
        <v>#REF!</v>
      </c>
      <c r="E78" s="141" t="e">
        <f t="shared" si="24"/>
        <v>#REF!</v>
      </c>
      <c r="F78" s="141" t="e">
        <f t="shared" si="24"/>
        <v>#REF!</v>
      </c>
      <c r="G78" s="141" t="e">
        <f t="shared" si="24"/>
        <v>#REF!</v>
      </c>
      <c r="H78" s="141" t="e">
        <f t="shared" si="24"/>
        <v>#REF!</v>
      </c>
      <c r="I78" s="141" t="e">
        <f t="shared" si="24"/>
        <v>#REF!</v>
      </c>
      <c r="J78" s="141" t="e">
        <f t="shared" si="24"/>
        <v>#REF!</v>
      </c>
      <c r="K78" s="141" t="e">
        <f t="shared" si="24"/>
        <v>#REF!</v>
      </c>
      <c r="L78" s="142" t="e">
        <f t="shared" si="24"/>
        <v>#REF!</v>
      </c>
    </row>
    <row r="79" spans="1:13" ht="18" customHeight="1">
      <c r="B79" s="33" t="s">
        <v>90</v>
      </c>
      <c r="C79" s="170" t="e">
        <f>SUM('Capital+ Input'!#REF!,'Capital+ Input'!#REF!,C76,'Capital+ Input'!#REF!)-SUM('Capital+ Input'!#REF!,'Capital+ Input'!#REF!,'Capital+ Input'!#REF!)</f>
        <v>#REF!</v>
      </c>
      <c r="D79" s="141" t="e">
        <f>SUM('Capital+ Input'!#REF!,'Capital+ Input'!#REF!,D76,'Capital+ Input'!#REF!)-SUM('Capital+ Input'!#REF!,'Capital+ Input'!#REF!,'Capital+ Input'!#REF!)</f>
        <v>#REF!</v>
      </c>
      <c r="E79" s="141" t="e">
        <f>SUM('Capital+ Input'!#REF!,'Capital+ Input'!#REF!,E76,'Capital+ Input'!#REF!)-SUM('Capital+ Input'!#REF!,'Capital+ Input'!#REF!,'Capital+ Input'!#REF!)</f>
        <v>#REF!</v>
      </c>
      <c r="F79" s="141" t="e">
        <f>SUM('Capital+ Input'!#REF!,'Capital+ Input'!#REF!,F76,'Capital+ Input'!#REF!)-SUM('Capital+ Input'!#REF!,'Capital+ Input'!#REF!,'Capital+ Input'!#REF!)</f>
        <v>#REF!</v>
      </c>
      <c r="G79" s="141" t="e">
        <f>SUM('Capital+ Input'!#REF!,'Capital+ Input'!#REF!,G76,'Capital+ Input'!#REF!)-SUM('Capital+ Input'!#REF!,'Capital+ Input'!#REF!,'Capital+ Input'!#REF!)</f>
        <v>#REF!</v>
      </c>
      <c r="H79" s="141" t="e">
        <f>SUM('Capital+ Input'!#REF!,'Capital+ Input'!#REF!,H76,'Capital+ Input'!#REF!)-SUM('Capital+ Input'!#REF!,'Capital+ Input'!#REF!,'Capital+ Input'!#REF!)</f>
        <v>#REF!</v>
      </c>
      <c r="I79" s="141" t="e">
        <f>SUM('Capital+ Input'!#REF!,'Capital+ Input'!#REF!,I76,'Capital+ Input'!#REF!)-SUM('Capital+ Input'!#REF!,'Capital+ Input'!#REF!,'Capital+ Input'!#REF!)</f>
        <v>#REF!</v>
      </c>
      <c r="J79" s="141" t="e">
        <f>SUM('Capital+ Input'!#REF!,'Capital+ Input'!#REF!,J76,'Capital+ Input'!#REF!)-SUM('Capital+ Input'!#REF!,'Capital+ Input'!#REF!,'Capital+ Input'!#REF!)</f>
        <v>#REF!</v>
      </c>
      <c r="K79" s="141" t="e">
        <f>SUM('Capital+ Input'!#REF!,'Capital+ Input'!#REF!,K76,'Capital+ Input'!#REF!)-SUM('Capital+ Input'!#REF!,'Capital+ Input'!#REF!,'Capital+ Input'!#REF!)</f>
        <v>#REF!</v>
      </c>
      <c r="L79" s="142" t="e">
        <f>SUM('Capital+ Input'!#REF!,'Capital+ Input'!#REF!,L76,'Capital+ Input'!#REF!)-SUM('Capital+ Input'!#REF!,'Capital+ Input'!#REF!,'Capital+ Input'!#REF!)</f>
        <v>#REF!</v>
      </c>
    </row>
    <row r="80" spans="1:13" ht="18" customHeight="1">
      <c r="B80" s="33" t="s">
        <v>86</v>
      </c>
      <c r="C80" s="170" t="e">
        <f>SUM(C81,C82)</f>
        <v>#REF!</v>
      </c>
      <c r="D80" s="141" t="e">
        <f t="shared" ref="D80:L80" si="25">SUM(D81,D82)</f>
        <v>#REF!</v>
      </c>
      <c r="E80" s="141" t="e">
        <f t="shared" si="25"/>
        <v>#REF!</v>
      </c>
      <c r="F80" s="141" t="e">
        <f t="shared" si="25"/>
        <v>#REF!</v>
      </c>
      <c r="G80" s="141" t="e">
        <f t="shared" si="25"/>
        <v>#REF!</v>
      </c>
      <c r="H80" s="141" t="e">
        <f t="shared" si="25"/>
        <v>#REF!</v>
      </c>
      <c r="I80" s="141" t="e">
        <f t="shared" si="25"/>
        <v>#REF!</v>
      </c>
      <c r="J80" s="141" t="e">
        <f t="shared" si="25"/>
        <v>#REF!</v>
      </c>
      <c r="K80" s="141" t="e">
        <f t="shared" si="25"/>
        <v>#REF!</v>
      </c>
      <c r="L80" s="142" t="e">
        <f t="shared" si="25"/>
        <v>#REF!</v>
      </c>
    </row>
    <row r="81" spans="2:12" ht="18" customHeight="1">
      <c r="B81" s="33" t="s">
        <v>132</v>
      </c>
      <c r="C81" s="170" t="e">
        <f>SUM('Capital+ Input'!#REF!,'Capital+ Input'!#REF!,-C76,'Capital+ Input'!#REF!,C77,'Capital+ Input'!#REF!)-SUM('Capital+ Input'!#REF!,'Capital+ Input'!#REF!,'Capital+ Input'!#REF!)</f>
        <v>#REF!</v>
      </c>
      <c r="D81" s="141" t="e">
        <f>SUM('Capital+ Input'!#REF!,'Capital+ Input'!#REF!,-D76,'Capital+ Input'!#REF!,D77,'Capital+ Input'!#REF!)-SUM('Capital+ Input'!#REF!,'Capital+ Input'!#REF!,'Capital+ Input'!#REF!)</f>
        <v>#REF!</v>
      </c>
      <c r="E81" s="141" t="e">
        <f>SUM('Capital+ Input'!#REF!,'Capital+ Input'!#REF!,-E76,'Capital+ Input'!#REF!,E77,'Capital+ Input'!#REF!)-SUM('Capital+ Input'!#REF!,'Capital+ Input'!#REF!,'Capital+ Input'!#REF!)</f>
        <v>#REF!</v>
      </c>
      <c r="F81" s="141" t="e">
        <f>SUM('Capital+ Input'!#REF!,'Capital+ Input'!#REF!,-F76,'Capital+ Input'!#REF!,F77,'Capital+ Input'!#REF!)-SUM('Capital+ Input'!#REF!,'Capital+ Input'!#REF!,'Capital+ Input'!#REF!)</f>
        <v>#REF!</v>
      </c>
      <c r="G81" s="141" t="e">
        <f>SUM('Capital+ Input'!#REF!,'Capital+ Input'!#REF!,-G76,'Capital+ Input'!#REF!,G77,'Capital+ Input'!#REF!)-SUM('Capital+ Input'!#REF!,'Capital+ Input'!#REF!,'Capital+ Input'!#REF!)</f>
        <v>#REF!</v>
      </c>
      <c r="H81" s="141" t="e">
        <f>SUM('Capital+ Input'!#REF!,'Capital+ Input'!#REF!,-H76,'Capital+ Input'!#REF!,H77,'Capital+ Input'!#REF!)-SUM('Capital+ Input'!#REF!,'Capital+ Input'!#REF!,'Capital+ Input'!#REF!)</f>
        <v>#REF!</v>
      </c>
      <c r="I81" s="141" t="e">
        <f>SUM('Capital+ Input'!#REF!,'Capital+ Input'!#REF!,-I76,'Capital+ Input'!#REF!,I77,'Capital+ Input'!#REF!)-SUM('Capital+ Input'!#REF!,'Capital+ Input'!#REF!,'Capital+ Input'!#REF!)</f>
        <v>#REF!</v>
      </c>
      <c r="J81" s="141" t="e">
        <f>SUM('Capital+ Input'!#REF!,'Capital+ Input'!#REF!,-J76,'Capital+ Input'!#REF!,J77,'Capital+ Input'!#REF!)-SUM('Capital+ Input'!#REF!,'Capital+ Input'!#REF!,'Capital+ Input'!#REF!)</f>
        <v>#REF!</v>
      </c>
      <c r="K81" s="141" t="e">
        <f>SUM('Capital+ Input'!#REF!,'Capital+ Input'!#REF!,-K76,'Capital+ Input'!#REF!,K77,'Capital+ Input'!#REF!)-SUM('Capital+ Input'!#REF!,'Capital+ Input'!#REF!,'Capital+ Input'!#REF!)</f>
        <v>#REF!</v>
      </c>
      <c r="L81" s="142" t="e">
        <f>SUM('Capital+ Input'!#REF!,'Capital+ Input'!#REF!,-L76,'Capital+ Input'!#REF!,L77,'Capital+ Input'!#REF!)-SUM('Capital+ Input'!#REF!,'Capital+ Input'!#REF!,'Capital+ Input'!#REF!)</f>
        <v>#REF!</v>
      </c>
    </row>
    <row r="82" spans="2:12" ht="18" customHeight="1" thickBot="1">
      <c r="B82" s="34" t="s">
        <v>80</v>
      </c>
      <c r="C82" s="171" t="e">
        <f>SUM('Capital+ Input'!#REF!,'Capital+ Input'!#REF!,'Capital+ Input'!#REF!,'Capital+ Input'!#REF!,'Capital+ Input'!#REF!,'Capital+ Input'!#REF!,'Capital+ Input'!#REF!,-C77,'Capital+ Input'!#REF!)-SUM('Capital+ Input'!#REF!,'Capital+ Input'!#REF!,'Capital+ Input'!#REF!)</f>
        <v>#REF!</v>
      </c>
      <c r="D82" s="164" t="e">
        <f>SUM('Capital+ Input'!#REF!,'Capital+ Input'!#REF!,'Capital+ Input'!#REF!,'Capital+ Input'!#REF!,'Capital+ Input'!#REF!,'Capital+ Input'!#REF!,'Capital+ Input'!#REF!,-D77,'Capital+ Input'!#REF!)-SUM('Capital+ Input'!#REF!,'Capital+ Input'!#REF!,'Capital+ Input'!#REF!)</f>
        <v>#REF!</v>
      </c>
      <c r="E82" s="164" t="e">
        <f>SUM('Capital+ Input'!#REF!,'Capital+ Input'!#REF!,'Capital+ Input'!#REF!,'Capital+ Input'!#REF!,'Capital+ Input'!#REF!,'Capital+ Input'!#REF!,'Capital+ Input'!#REF!,-E77,'Capital+ Input'!#REF!)-SUM('Capital+ Input'!#REF!,'Capital+ Input'!#REF!,'Capital+ Input'!#REF!)</f>
        <v>#REF!</v>
      </c>
      <c r="F82" s="164" t="e">
        <f>SUM('Capital+ Input'!#REF!,'Capital+ Input'!#REF!,'Capital+ Input'!#REF!,'Capital+ Input'!#REF!,'Capital+ Input'!#REF!,'Capital+ Input'!#REF!,'Capital+ Input'!#REF!,-F77,'Capital+ Input'!#REF!)-SUM('Capital+ Input'!#REF!,'Capital+ Input'!#REF!,'Capital+ Input'!#REF!)</f>
        <v>#REF!</v>
      </c>
      <c r="G82" s="164" t="e">
        <f>SUM('Capital+ Input'!#REF!,'Capital+ Input'!#REF!,'Capital+ Input'!#REF!,'Capital+ Input'!#REF!,'Capital+ Input'!#REF!,'Capital+ Input'!#REF!,'Capital+ Input'!#REF!,-G77,'Capital+ Input'!#REF!)-SUM('Capital+ Input'!#REF!,'Capital+ Input'!#REF!,'Capital+ Input'!#REF!)</f>
        <v>#REF!</v>
      </c>
      <c r="H82" s="164" t="e">
        <f>SUM('Capital+ Input'!#REF!,'Capital+ Input'!#REF!,'Capital+ Input'!#REF!,'Capital+ Input'!#REF!,'Capital+ Input'!#REF!,'Capital+ Input'!#REF!,'Capital+ Input'!#REF!,-H77,'Capital+ Input'!#REF!)-SUM('Capital+ Input'!#REF!,'Capital+ Input'!#REF!,'Capital+ Input'!#REF!)</f>
        <v>#REF!</v>
      </c>
      <c r="I82" s="164" t="e">
        <f>SUM('Capital+ Input'!#REF!,'Capital+ Input'!#REF!,'Capital+ Input'!#REF!,'Capital+ Input'!#REF!,'Capital+ Input'!#REF!,'Capital+ Input'!#REF!,'Capital+ Input'!#REF!,-I77,'Capital+ Input'!#REF!)-SUM('Capital+ Input'!#REF!,'Capital+ Input'!#REF!,'Capital+ Input'!#REF!)</f>
        <v>#REF!</v>
      </c>
      <c r="J82" s="164" t="e">
        <f>SUM('Capital+ Input'!#REF!,'Capital+ Input'!#REF!,'Capital+ Input'!#REF!,'Capital+ Input'!#REF!,'Capital+ Input'!#REF!,'Capital+ Input'!#REF!,'Capital+ Input'!#REF!,-J77,'Capital+ Input'!#REF!)-SUM('Capital+ Input'!#REF!,'Capital+ Input'!#REF!,'Capital+ Input'!#REF!)</f>
        <v>#REF!</v>
      </c>
      <c r="K82" s="164" t="e">
        <f>SUM('Capital+ Input'!#REF!,'Capital+ Input'!#REF!,'Capital+ Input'!#REF!,'Capital+ Input'!#REF!,'Capital+ Input'!#REF!,'Capital+ Input'!#REF!,'Capital+ Input'!#REF!,-K77,'Capital+ Input'!#REF!)-SUM('Capital+ Input'!#REF!,'Capital+ Input'!#REF!,'Capital+ Input'!#REF!)</f>
        <v>#REF!</v>
      </c>
      <c r="L82" s="165" t="e">
        <f>SUM('Capital+ Input'!#REF!,'Capital+ Input'!#REF!,'Capital+ Input'!#REF!,'Capital+ Input'!#REF!,'Capital+ Input'!#REF!,'Capital+ Input'!#REF!,'Capital+ Input'!#REF!,-L77,'Capital+ Input'!#REF!)-SUM('Capital+ Input'!#REF!,'Capital+ Input'!#REF!,'Capital+ Input'!#REF!)</f>
        <v>#REF!</v>
      </c>
    </row>
    <row r="83" spans="2:12" ht="18" customHeight="1"/>
    <row r="84" spans="2:12" ht="18" customHeight="1"/>
    <row r="85" spans="2:12" ht="18" customHeight="1"/>
  </sheetData>
  <pageMargins left="0.37" right="0.25" top="0.75" bottom="0.75" header="0.3" footer="0.3"/>
  <pageSetup paperSize="8" scale="59" orientation="portrait" r:id="rId1"/>
  <headerFooter>
    <oddHeader>&amp;L&amp;A</oddHeader>
  </headerFooter>
  <ignoredErrors>
    <ignoredError sqref="C7:L8 C13:L14 C21:L22 C40:L41 C9:L9" evalError="1"/>
    <ignoredError sqref="C77:L78 C80:L81" formulaRange="1"/>
    <ignoredError sqref="C79:L79" formula="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7" tint="0.39997558519241921"/>
    <pageSetUpPr fitToPage="1"/>
  </sheetPr>
  <dimension ref="A1:S140"/>
  <sheetViews>
    <sheetView showGridLines="0" topLeftCell="A70" zoomScaleNormal="100" workbookViewId="0">
      <selection activeCell="L91" sqref="L91"/>
    </sheetView>
  </sheetViews>
  <sheetFormatPr defaultColWidth="0" defaultRowHeight="12.75" zeroHeight="1"/>
  <cols>
    <col min="1" max="1" width="1.7109375" style="50" customWidth="1"/>
    <col min="2" max="2" width="9.140625" style="50" customWidth="1"/>
    <col min="3" max="3" width="27" style="50" bestFit="1" customWidth="1"/>
    <col min="4" max="4" width="14.42578125" style="50" bestFit="1" customWidth="1"/>
    <col min="5" max="7" width="16.28515625" style="50" customWidth="1"/>
    <col min="8" max="8" width="15.85546875" style="50" customWidth="1"/>
    <col min="9" max="10" width="15.140625" style="50" customWidth="1"/>
    <col min="11" max="11" width="14.28515625" style="50" bestFit="1" customWidth="1"/>
    <col min="12" max="12" width="14.42578125" style="50" bestFit="1" customWidth="1"/>
    <col min="13" max="13" width="13.85546875" style="50" customWidth="1"/>
    <col min="14" max="14" width="9.140625" style="50" customWidth="1"/>
    <col min="15" max="15" width="14.28515625" style="50" bestFit="1" customWidth="1"/>
    <col min="16" max="16" width="11.140625" style="50" bestFit="1" customWidth="1"/>
    <col min="17" max="18" width="1.7109375" style="50" customWidth="1"/>
    <col min="19" max="19" width="7.140625" style="50" hidden="1" customWidth="1"/>
    <col min="20" max="16384" width="9.140625" style="50" hidden="1"/>
  </cols>
  <sheetData>
    <row r="1" spans="2:17" s="52" customFormat="1" ht="16.5" thickBot="1">
      <c r="C1" s="8" t="str">
        <f>'Header Info'!N11&amp;" - " &amp;'Header Info'!N13&amp;" (" &amp;Basis_of_reporting&amp;") - "&amp;'Header Info'!N21&amp;" 000s"</f>
        <v xml:space="preserve"> -  () -  000s</v>
      </c>
      <c r="D1" s="4"/>
      <c r="E1" s="4"/>
      <c r="F1" s="131"/>
      <c r="G1" s="35"/>
      <c r="H1" s="36"/>
      <c r="I1" s="4"/>
      <c r="J1" s="128" t="str">
        <f>TEXT(Reporting_period_end_date, "dd-mmm-yy")</f>
        <v>31-Dec-16</v>
      </c>
      <c r="K1" s="4"/>
      <c r="L1" s="4"/>
      <c r="M1" s="37"/>
      <c r="P1" s="37" t="s">
        <v>72</v>
      </c>
    </row>
    <row r="2" spans="2:17" s="52" customFormat="1" ht="15.75">
      <c r="B2" s="47"/>
      <c r="C2" s="132"/>
      <c r="D2" s="2"/>
      <c r="E2" s="2"/>
      <c r="F2" s="133"/>
      <c r="G2" s="134"/>
      <c r="H2" s="135"/>
      <c r="I2" s="2"/>
      <c r="J2" s="136"/>
      <c r="K2" s="2"/>
      <c r="L2" s="2"/>
      <c r="M2" s="137"/>
      <c r="N2" s="48"/>
      <c r="O2" s="48"/>
      <c r="P2" s="137"/>
      <c r="Q2" s="49"/>
    </row>
    <row r="3" spans="2:17">
      <c r="B3" s="51"/>
      <c r="C3" s="107" t="s">
        <v>181</v>
      </c>
      <c r="D3" s="108"/>
      <c r="E3" s="108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3"/>
    </row>
    <row r="4" spans="2:17">
      <c r="B4" s="51"/>
      <c r="C4" s="52"/>
      <c r="D4" s="54"/>
      <c r="E4" s="52"/>
      <c r="F4" s="52"/>
      <c r="G4" s="52"/>
      <c r="H4" s="52"/>
      <c r="I4" s="52"/>
      <c r="J4" s="52"/>
      <c r="K4" s="52"/>
      <c r="L4" s="55"/>
      <c r="M4" s="52"/>
      <c r="N4" s="52"/>
      <c r="O4" s="52"/>
      <c r="P4" s="52"/>
      <c r="Q4" s="53"/>
    </row>
    <row r="5" spans="2:17">
      <c r="B5" s="51" t="b">
        <f>ISBLANK('Capital+ Input'!E13)</f>
        <v>1</v>
      </c>
      <c r="C5" s="190" t="str">
        <f>'Capital+ Input'!E7</f>
        <v>Current reporting month</v>
      </c>
      <c r="D5" s="172" t="str">
        <f>IF($B$5,"",'Capital+ Input'!#REF!+'Capital+ Input'!#REF!+'Capital+ Input'!#REF!+'Capital+ Input'!#REF!+'Capital+ Input'!#REF!+'Capital+ Input'!#REF!)</f>
        <v/>
      </c>
      <c r="E5" s="172" t="str">
        <f>IF($B$5,"",'Capital+ Input'!#REF!+'Capital+ Input'!#REF!)</f>
        <v/>
      </c>
      <c r="F5" s="172" t="str">
        <f>IF($B$5,"",'Capital+ Input'!#REF!)</f>
        <v/>
      </c>
      <c r="G5" s="172" t="str">
        <f>IF($B$5,"",'Capital+ Input'!#REF!)</f>
        <v/>
      </c>
      <c r="H5" s="172" t="str">
        <f>IF($B$5,"",'Capital+ Input'!#REF!+'Capital+ Input'!#REF!)</f>
        <v/>
      </c>
      <c r="I5" s="172" t="str">
        <f>IF($B$5,"",'Capital+ Input'!#REF!+'Capital+ Input'!#REF!+('Capital+ Input'!#REF!+'Capital+ Input'!#REF!))</f>
        <v/>
      </c>
      <c r="J5" s="172" t="str">
        <f>IF($B$5,"",'Capital+ Input'!#REF!+'Capital+ Input'!#REF!-'Capital+ Input'!#REF!)</f>
        <v/>
      </c>
      <c r="K5" s="172" t="str">
        <f>IF($B5,"",-(SUM(D5:J5)-L5))</f>
        <v/>
      </c>
      <c r="L5" s="174" t="str">
        <f>IF($B$5,"",'Capital+ Input'!E13)</f>
        <v/>
      </c>
      <c r="M5" s="52"/>
      <c r="N5" s="52"/>
      <c r="O5" s="52"/>
      <c r="P5" s="52"/>
      <c r="Q5" s="53"/>
    </row>
    <row r="6" spans="2:17">
      <c r="B6" s="51" t="b">
        <f>ISBLANK('Capital+ Input'!F13)</f>
        <v>1</v>
      </c>
      <c r="C6" s="191" t="str">
        <f>'Capital+ Input'!F7</f>
        <v>Q1</v>
      </c>
      <c r="D6" s="182" t="str">
        <f>IF($B$6,"",'Capital+ Input'!#REF!+'Capital+ Input'!#REF!+'Capital+ Input'!#REF!+'Capital+ Input'!#REF!+'Capital+ Input'!#REF!+'Capital+ Input'!#REF!)</f>
        <v/>
      </c>
      <c r="E6" s="182" t="str">
        <f>IF($B$6,"",'Capital+ Input'!#REF!+'Capital+ Input'!#REF!)</f>
        <v/>
      </c>
      <c r="F6" s="182" t="str">
        <f>IF($B$6,"",'Capital+ Input'!#REF!)</f>
        <v/>
      </c>
      <c r="G6" s="182" t="str">
        <f>IF($B$6,"",'Capital+ Input'!#REF!)</f>
        <v/>
      </c>
      <c r="H6" s="182" t="str">
        <f>IF($B$6,"",'Capital+ Input'!#REF!+'Capital+ Input'!#REF!)</f>
        <v/>
      </c>
      <c r="I6" s="182" t="str">
        <f>IF($B$6,"",'Capital+ Input'!#REF!+'Capital+ Input'!#REF!+('Capital+ Input'!#REF!+'Capital+ Input'!#REF!))</f>
        <v/>
      </c>
      <c r="J6" s="182" t="str">
        <f>IF($B$6,"",'Capital+ Input'!#REF!+'Capital+ Input'!#REF!-'Capital+ Input'!#REF!)</f>
        <v/>
      </c>
      <c r="K6" s="182" t="str">
        <f t="shared" ref="K6:K7" si="0">IF($B6,"",-(SUM(D6:J6)-L6))</f>
        <v/>
      </c>
      <c r="L6" s="184" t="str">
        <f>IF($B$6,"",'Capital+ Input'!F13)</f>
        <v/>
      </c>
      <c r="M6" s="52"/>
      <c r="N6" s="52"/>
      <c r="O6" s="52"/>
      <c r="P6" s="52"/>
      <c r="Q6" s="53"/>
    </row>
    <row r="7" spans="2:17">
      <c r="B7" s="51" t="b">
        <f>ISBLANK('Capital+ Input'!G13)</f>
        <v>1</v>
      </c>
      <c r="C7" s="192" t="str">
        <f>'Capital+ Input'!G7</f>
        <v>Q2</v>
      </c>
      <c r="D7" s="54" t="str">
        <f>IF($B$7,"",'Capital+ Input'!#REF!+'Capital+ Input'!#REF!+'Capital+ Input'!#REF!+'Capital+ Input'!#REF!+'Capital+ Input'!#REF!+'Capital+ Input'!#REF!)</f>
        <v/>
      </c>
      <c r="E7" s="54" t="str">
        <f>IF($B$7,"",'Capital+ Input'!#REF!+'Capital+ Input'!#REF!)</f>
        <v/>
      </c>
      <c r="F7" s="54" t="str">
        <f>IF($B$7,"",'Capital+ Input'!#REF!)</f>
        <v/>
      </c>
      <c r="G7" s="54" t="str">
        <f>IF($B$7,"",'Capital+ Input'!#REF!)</f>
        <v/>
      </c>
      <c r="H7" s="54" t="str">
        <f>IF($B$7,"",'Capital+ Input'!#REF!+'Capital+ Input'!#REF!)</f>
        <v/>
      </c>
      <c r="I7" s="54" t="str">
        <f>IF($B$7,"",'Capital+ Input'!#REF!+'Capital+ Input'!#REF!+('Capital+ Input'!#REF!+'Capital+ Input'!#REF!))</f>
        <v/>
      </c>
      <c r="J7" s="54" t="str">
        <f>IF($B$7,"",'Capital+ Input'!#REF!+'Capital+ Input'!#REF!-'Capital+ Input'!#REF!)</f>
        <v/>
      </c>
      <c r="K7" s="54" t="str">
        <f t="shared" si="0"/>
        <v/>
      </c>
      <c r="L7" s="175" t="str">
        <f>IF($B$7,"",'Capital+ Input'!G13)</f>
        <v/>
      </c>
      <c r="M7" s="52"/>
      <c r="N7" s="52"/>
      <c r="O7" s="52"/>
      <c r="P7" s="52"/>
      <c r="Q7" s="53"/>
    </row>
    <row r="8" spans="2:17">
      <c r="B8" s="51" t="b">
        <f>ISBLANK('Capital+ Input'!H13)</f>
        <v>1</v>
      </c>
      <c r="C8" s="191" t="str">
        <f>'Capital+ Input'!H7</f>
        <v>Q3</v>
      </c>
      <c r="D8" s="182" t="str">
        <f>IF($B$8,"",'Capital+ Input'!#REF!+'Capital+ Input'!#REF!+'Capital+ Input'!#REF!+'Capital+ Input'!#REF!+'Capital+ Input'!#REF!+'Capital+ Input'!#REF!)</f>
        <v/>
      </c>
      <c r="E8" s="182" t="str">
        <f>IF($B$8,"",'Capital+ Input'!#REF!+'Capital+ Input'!#REF!)</f>
        <v/>
      </c>
      <c r="F8" s="182" t="str">
        <f>IF($B$8,"",'Capital+ Input'!#REF!)</f>
        <v/>
      </c>
      <c r="G8" s="182" t="str">
        <f>IF($B$8,"",'Capital+ Input'!#REF!)</f>
        <v/>
      </c>
      <c r="H8" s="182" t="str">
        <f>IF($B$8,"",'Capital+ Input'!#REF!+'Capital+ Input'!#REF!)</f>
        <v/>
      </c>
      <c r="I8" s="182" t="str">
        <f>IF($B$8,"",'Capital+ Input'!#REF!+'Capital+ Input'!#REF!+('Capital+ Input'!#REF!+'Capital+ Input'!#REF!))</f>
        <v/>
      </c>
      <c r="J8" s="182" t="str">
        <f>IF($B$8,"",'Capital+ Input'!#REF!+'Capital+ Input'!#REF!-'Capital+ Input'!#REF!)</f>
        <v/>
      </c>
      <c r="K8" s="182" t="str">
        <f>IF($B8,"",-(SUM(D8:J8)-L8))</f>
        <v/>
      </c>
      <c r="L8" s="184" t="str">
        <f>IF($B$8,"",'Capital+ Input'!H13)</f>
        <v/>
      </c>
      <c r="M8" s="52"/>
      <c r="N8" s="52"/>
      <c r="O8" s="52"/>
      <c r="P8" s="52"/>
      <c r="Q8" s="53"/>
    </row>
    <row r="9" spans="2:17">
      <c r="B9" s="51" t="b">
        <f>ISBLANK('Capital+ Input'!I13)</f>
        <v>1</v>
      </c>
      <c r="C9" s="198" t="str">
        <f>'Capital+ Input'!I7</f>
        <v>Q4</v>
      </c>
      <c r="D9" s="176" t="str">
        <f>IF($B$9,"",'Capital+ Input'!#REF!+'Capital+ Input'!#REF!+'Capital+ Input'!#REF!+'Capital+ Input'!#REF!+'Capital+ Input'!#REF!+'Capital+ Input'!#REF!)</f>
        <v/>
      </c>
      <c r="E9" s="177" t="str">
        <f>IF($B$9,"",'Capital+ Input'!#REF!+'Capital+ Input'!#REF!)</f>
        <v/>
      </c>
      <c r="F9" s="177" t="str">
        <f>IF($B$9,"",'Capital+ Input'!#REF!)</f>
        <v/>
      </c>
      <c r="G9" s="177" t="str">
        <f>IF($B$9,"",'Capital+ Input'!#REF!)</f>
        <v/>
      </c>
      <c r="H9" s="177" t="str">
        <f>IF($B$9,"",'Capital+ Input'!#REF!+'Capital+ Input'!#REF!)</f>
        <v/>
      </c>
      <c r="I9" s="177" t="str">
        <f>IF($B$9,"",'Capital+ Input'!#REF!+'Capital+ Input'!#REF!+('Capital+ Input'!#REF!+'Capital+ Input'!#REF!))</f>
        <v/>
      </c>
      <c r="J9" s="177" t="str">
        <f>IF($B$9,"",'Capital+ Input'!#REF!+'Capital+ Input'!#REF!-'Capital+ Input'!#REF!)</f>
        <v/>
      </c>
      <c r="K9" s="177" t="str">
        <f>IF($B9,"",-(SUM(D9:J9)-L9))</f>
        <v/>
      </c>
      <c r="L9" s="178" t="str">
        <f>IF($B$9,"",'Capital+ Input'!I13)</f>
        <v/>
      </c>
      <c r="M9" s="52"/>
      <c r="N9" s="52"/>
      <c r="O9" s="52"/>
      <c r="P9" s="52"/>
      <c r="Q9" s="53"/>
    </row>
    <row r="10" spans="2:17">
      <c r="B10" s="51"/>
      <c r="C10" s="52"/>
      <c r="D10" s="54"/>
      <c r="E10" s="52"/>
      <c r="F10" s="52"/>
      <c r="G10" s="52"/>
      <c r="H10" s="52"/>
      <c r="I10" s="52"/>
      <c r="J10" s="52"/>
      <c r="K10" s="52"/>
      <c r="L10" s="55"/>
      <c r="M10" s="52"/>
      <c r="N10" s="52"/>
      <c r="O10" s="52"/>
      <c r="P10" s="52"/>
      <c r="Q10" s="53"/>
    </row>
    <row r="11" spans="2:17">
      <c r="B11" s="51"/>
      <c r="C11" s="52"/>
      <c r="D11" s="101" t="e">
        <f>IF($B$5,IF($B$6,IF($B$7,IF($B$8,IF($B$9,NA(),D9),D8),D7),D6),D5)</f>
        <v>#N/A</v>
      </c>
      <c r="E11" s="101" t="e">
        <f t="shared" ref="E11:L11" si="1">IF($B$5,IF($B$6,IF($B$7,IF($B$8,IF($B$9,NA(),E9),E8),E7),E6),E5)</f>
        <v>#N/A</v>
      </c>
      <c r="F11" s="101" t="e">
        <f t="shared" si="1"/>
        <v>#N/A</v>
      </c>
      <c r="G11" s="101" t="e">
        <f t="shared" si="1"/>
        <v>#N/A</v>
      </c>
      <c r="H11" s="101" t="e">
        <f t="shared" si="1"/>
        <v>#N/A</v>
      </c>
      <c r="I11" s="101" t="e">
        <f t="shared" si="1"/>
        <v>#N/A</v>
      </c>
      <c r="J11" s="101" t="e">
        <f t="shared" si="1"/>
        <v>#N/A</v>
      </c>
      <c r="K11" s="101" t="e">
        <f t="shared" si="1"/>
        <v>#N/A</v>
      </c>
      <c r="L11" s="101" t="e">
        <f t="shared" si="1"/>
        <v>#N/A</v>
      </c>
      <c r="M11" s="52"/>
      <c r="N11" s="52"/>
      <c r="O11" s="52"/>
      <c r="P11" s="52"/>
      <c r="Q11" s="53"/>
    </row>
    <row r="12" spans="2:17" ht="38.25">
      <c r="B12" s="51"/>
      <c r="C12" s="5"/>
      <c r="D12" s="56" t="s">
        <v>135</v>
      </c>
      <c r="E12" s="57" t="s">
        <v>136</v>
      </c>
      <c r="F12" s="57" t="s">
        <v>167</v>
      </c>
      <c r="G12" s="57" t="s">
        <v>137</v>
      </c>
      <c r="H12" s="58" t="s">
        <v>138</v>
      </c>
      <c r="I12" s="58" t="s">
        <v>124</v>
      </c>
      <c r="J12" s="57" t="s">
        <v>139</v>
      </c>
      <c r="K12" s="57" t="s">
        <v>168</v>
      </c>
      <c r="L12" s="56" t="s">
        <v>140</v>
      </c>
      <c r="M12" s="59"/>
      <c r="N12" s="52"/>
      <c r="O12" s="52"/>
      <c r="P12" s="52"/>
      <c r="Q12" s="53"/>
    </row>
    <row r="13" spans="2:17" s="65" customFormat="1">
      <c r="B13" s="60"/>
      <c r="C13" s="61" t="s">
        <v>141</v>
      </c>
      <c r="D13" s="62"/>
      <c r="E13" s="63"/>
      <c r="F13" s="63"/>
      <c r="G13" s="63"/>
      <c r="H13" s="63"/>
      <c r="I13" s="63"/>
      <c r="J13" s="63"/>
      <c r="K13" s="63"/>
      <c r="L13" s="63" t="e">
        <f>L11</f>
        <v>#N/A</v>
      </c>
      <c r="M13" s="52"/>
      <c r="N13" s="59"/>
      <c r="O13" s="59"/>
      <c r="P13" s="59"/>
      <c r="Q13" s="64"/>
    </row>
    <row r="14" spans="2:17">
      <c r="B14" s="51"/>
      <c r="C14" s="66" t="s">
        <v>144</v>
      </c>
      <c r="D14" s="62"/>
      <c r="E14" s="63" t="e">
        <f>IF(AND(D32&gt;0,D32+E11&gt;0),MIN(D32,D32+E11),0)</f>
        <v>#N/A</v>
      </c>
      <c r="F14" s="63" t="e">
        <f t="shared" ref="F14:J14" si="2">IF(AND(E32&gt;0,E32+F11&gt;0),MIN(E32,E32+F11),0)</f>
        <v>#N/A</v>
      </c>
      <c r="G14" s="63" t="e">
        <f t="shared" si="2"/>
        <v>#N/A</v>
      </c>
      <c r="H14" s="63" t="e">
        <f t="shared" si="2"/>
        <v>#N/A</v>
      </c>
      <c r="I14" s="63" t="e">
        <f>IF(AND(H32&gt;0,H32+I11&gt;0),MIN(H32,H32+I11),0)</f>
        <v>#N/A</v>
      </c>
      <c r="J14" s="63" t="e">
        <f t="shared" si="2"/>
        <v>#N/A</v>
      </c>
      <c r="K14" s="63" t="e">
        <f>IF(AND(J32&gt;0,J32+K11&gt;0),MIN(J32,J32+K11),0)</f>
        <v>#N/A</v>
      </c>
      <c r="L14" s="63"/>
      <c r="M14" s="52"/>
      <c r="N14" s="52"/>
      <c r="O14" s="52"/>
      <c r="P14" s="52"/>
      <c r="Q14" s="53"/>
    </row>
    <row r="15" spans="2:17">
      <c r="B15" s="51"/>
      <c r="C15" s="68" t="s">
        <v>145</v>
      </c>
      <c r="D15" s="69"/>
      <c r="E15" s="70" t="e">
        <f>IF(AND(D32&gt;0,E11&lt;0),MIN(D32,ABS(E11)),0)</f>
        <v>#N/A</v>
      </c>
      <c r="F15" s="70" t="e">
        <f t="shared" ref="F15:K15" si="3">IF(AND(E32&gt;0,F11&lt;0),MIN(E32,ABS(F11)),0)</f>
        <v>#N/A</v>
      </c>
      <c r="G15" s="70" t="e">
        <f t="shared" si="3"/>
        <v>#N/A</v>
      </c>
      <c r="H15" s="70" t="e">
        <f t="shared" si="3"/>
        <v>#N/A</v>
      </c>
      <c r="I15" s="70" t="e">
        <f t="shared" si="3"/>
        <v>#N/A</v>
      </c>
      <c r="J15" s="70" t="e">
        <f t="shared" si="3"/>
        <v>#N/A</v>
      </c>
      <c r="K15" s="70" t="e">
        <f t="shared" si="3"/>
        <v>#N/A</v>
      </c>
      <c r="L15" s="70"/>
      <c r="M15" s="52"/>
      <c r="N15" s="52"/>
      <c r="O15" s="52"/>
      <c r="P15" s="52"/>
      <c r="Q15" s="53"/>
    </row>
    <row r="16" spans="2:17">
      <c r="B16" s="51"/>
      <c r="C16" s="71" t="s">
        <v>146</v>
      </c>
      <c r="D16" s="69" t="e">
        <f>MAX(0,D11)</f>
        <v>#N/A</v>
      </c>
      <c r="E16" s="70" t="e">
        <f>IF(AND(E11&gt;0,D32+E11&gt;0),MIN(E11,D32+E11),0)</f>
        <v>#N/A</v>
      </c>
      <c r="F16" s="70" t="e">
        <f t="shared" ref="F16:J16" si="4">IF(AND(F11&gt;0,E32+F11&gt;0),MIN(F11,E32+F11),0)</f>
        <v>#N/A</v>
      </c>
      <c r="G16" s="70" t="e">
        <f t="shared" si="4"/>
        <v>#N/A</v>
      </c>
      <c r="H16" s="70" t="e">
        <f t="shared" si="4"/>
        <v>#N/A</v>
      </c>
      <c r="I16" s="70" t="e">
        <f t="shared" si="4"/>
        <v>#N/A</v>
      </c>
      <c r="J16" s="70" t="e">
        <f t="shared" si="4"/>
        <v>#N/A</v>
      </c>
      <c r="K16" s="70" t="e">
        <f>IF(AND(K11&gt;0,J32+K11&gt;0),MIN(K11,J32+K11),0)</f>
        <v>#N/A</v>
      </c>
      <c r="L16" s="70"/>
      <c r="M16" s="52"/>
      <c r="N16" s="52"/>
      <c r="O16" s="52"/>
      <c r="P16" s="52"/>
      <c r="Q16" s="53"/>
    </row>
    <row r="17" spans="2:17">
      <c r="B17" s="51"/>
      <c r="C17" s="72" t="s">
        <v>148</v>
      </c>
      <c r="D17" s="69" t="e">
        <f>IF(AND(D32&gt;0,D11&gt;=0),D11,0)</f>
        <v>#N/A</v>
      </c>
      <c r="E17" s="70" t="e">
        <f>IF(AND(E32&gt;0,E11&gt;=0),E11,0)</f>
        <v>#N/A</v>
      </c>
      <c r="F17" s="70" t="e">
        <f t="shared" ref="F17:K17" si="5">IF(AND(F32&gt;0,F11&gt;=0),F11,0)</f>
        <v>#N/A</v>
      </c>
      <c r="G17" s="70" t="e">
        <f t="shared" si="5"/>
        <v>#N/A</v>
      </c>
      <c r="H17" s="70" t="e">
        <f t="shared" si="5"/>
        <v>#N/A</v>
      </c>
      <c r="I17" s="70" t="e">
        <f t="shared" si="5"/>
        <v>#N/A</v>
      </c>
      <c r="J17" s="70" t="e">
        <f t="shared" si="5"/>
        <v>#N/A</v>
      </c>
      <c r="K17" s="70" t="e">
        <f t="shared" si="5"/>
        <v>#N/A</v>
      </c>
      <c r="L17" s="70" t="e">
        <f>L13</f>
        <v>#N/A</v>
      </c>
      <c r="M17" s="52"/>
      <c r="N17" s="52"/>
      <c r="O17" s="52"/>
      <c r="P17" s="52"/>
      <c r="Q17" s="53"/>
    </row>
    <row r="18" spans="2:17">
      <c r="B18" s="51"/>
      <c r="C18" s="73" t="s">
        <v>150</v>
      </c>
      <c r="D18" s="74" t="e">
        <f>IF(AND(D32&gt;0,D11&lt;0),ABS(D11),0)</f>
        <v>#N/A</v>
      </c>
      <c r="E18" s="75" t="e">
        <f>IF(AND(E32&gt;0,E11&lt;0),ABS(E11),0)</f>
        <v>#N/A</v>
      </c>
      <c r="F18" s="75" t="e">
        <f t="shared" ref="F18:K18" si="6">IF(AND(F32&gt;0,F11&lt;0),ABS(F11),0)</f>
        <v>#N/A</v>
      </c>
      <c r="G18" s="75" t="e">
        <f t="shared" si="6"/>
        <v>#N/A</v>
      </c>
      <c r="H18" s="75" t="e">
        <f t="shared" si="6"/>
        <v>#N/A</v>
      </c>
      <c r="I18" s="75" t="e">
        <f t="shared" si="6"/>
        <v>#N/A</v>
      </c>
      <c r="J18" s="75" t="e">
        <f t="shared" si="6"/>
        <v>#N/A</v>
      </c>
      <c r="K18" s="75" t="e">
        <f t="shared" si="6"/>
        <v>#N/A</v>
      </c>
      <c r="L18" s="75"/>
      <c r="M18" s="52"/>
      <c r="N18" s="52"/>
      <c r="O18" s="52"/>
      <c r="P18" s="52"/>
      <c r="Q18" s="53"/>
    </row>
    <row r="19" spans="2:17">
      <c r="B19" s="51"/>
      <c r="C19" s="66" t="s">
        <v>152</v>
      </c>
      <c r="D19" s="62"/>
      <c r="E19" s="63" t="e">
        <f t="shared" ref="E19:K19" si="7">IF(AND(D32&lt;0,D32+E11&lt;0),MAX(D32,D32+E11),0)</f>
        <v>#N/A</v>
      </c>
      <c r="F19" s="63" t="e">
        <f t="shared" si="7"/>
        <v>#N/A</v>
      </c>
      <c r="G19" s="63" t="e">
        <f t="shared" si="7"/>
        <v>#N/A</v>
      </c>
      <c r="H19" s="63" t="e">
        <f t="shared" si="7"/>
        <v>#N/A</v>
      </c>
      <c r="I19" s="63" t="e">
        <f t="shared" si="7"/>
        <v>#N/A</v>
      </c>
      <c r="J19" s="63" t="e">
        <f t="shared" si="7"/>
        <v>#N/A</v>
      </c>
      <c r="K19" s="63" t="e">
        <f t="shared" si="7"/>
        <v>#N/A</v>
      </c>
      <c r="L19" s="63"/>
      <c r="M19" s="52"/>
      <c r="N19" s="52"/>
      <c r="O19" s="52"/>
      <c r="P19" s="52"/>
      <c r="Q19" s="53"/>
    </row>
    <row r="20" spans="2:17">
      <c r="B20" s="51"/>
      <c r="C20" s="68" t="s">
        <v>154</v>
      </c>
      <c r="D20" s="69" t="e">
        <f>MIN(0,D11)</f>
        <v>#N/A</v>
      </c>
      <c r="E20" s="70" t="e">
        <f t="shared" ref="E20:K20" si="8">IF(AND(E11&lt;0,D32+E11&lt;0),MAX(D32+E11,E11),0)</f>
        <v>#N/A</v>
      </c>
      <c r="F20" s="70" t="e">
        <f t="shared" si="8"/>
        <v>#N/A</v>
      </c>
      <c r="G20" s="70" t="e">
        <f t="shared" si="8"/>
        <v>#N/A</v>
      </c>
      <c r="H20" s="70" t="e">
        <f t="shared" si="8"/>
        <v>#N/A</v>
      </c>
      <c r="I20" s="70" t="e">
        <f t="shared" si="8"/>
        <v>#N/A</v>
      </c>
      <c r="J20" s="70" t="e">
        <f t="shared" si="8"/>
        <v>#N/A</v>
      </c>
      <c r="K20" s="70" t="e">
        <f t="shared" si="8"/>
        <v>#N/A</v>
      </c>
      <c r="L20" s="70"/>
      <c r="M20" s="52"/>
      <c r="N20" s="52"/>
      <c r="O20" s="52"/>
      <c r="P20" s="52"/>
      <c r="Q20" s="53"/>
    </row>
    <row r="21" spans="2:17">
      <c r="B21" s="51"/>
      <c r="C21" s="71" t="s">
        <v>156</v>
      </c>
      <c r="D21" s="69"/>
      <c r="E21" s="70" t="e">
        <f t="shared" ref="E21:K21" si="9">IF(AND(D32&lt;0,E11&gt;0),MAX(D32,-1*E11),0)</f>
        <v>#N/A</v>
      </c>
      <c r="F21" s="70" t="e">
        <f t="shared" si="9"/>
        <v>#N/A</v>
      </c>
      <c r="G21" s="70" t="e">
        <f t="shared" si="9"/>
        <v>#N/A</v>
      </c>
      <c r="H21" s="70" t="e">
        <f t="shared" si="9"/>
        <v>#N/A</v>
      </c>
      <c r="I21" s="70" t="e">
        <f t="shared" si="9"/>
        <v>#N/A</v>
      </c>
      <c r="J21" s="70" t="e">
        <f t="shared" si="9"/>
        <v>#N/A</v>
      </c>
      <c r="K21" s="70" t="e">
        <f t="shared" si="9"/>
        <v>#N/A</v>
      </c>
      <c r="L21" s="70"/>
      <c r="M21" s="52"/>
      <c r="N21" s="52"/>
      <c r="O21" s="52"/>
      <c r="P21" s="52"/>
      <c r="Q21" s="53"/>
    </row>
    <row r="22" spans="2:17">
      <c r="B22" s="51"/>
      <c r="C22" s="72" t="s">
        <v>158</v>
      </c>
      <c r="D22" s="69" t="e">
        <f>IF(AND(D32&lt;0,D11&gt;=0),-1*ABS(D11),0)</f>
        <v>#N/A</v>
      </c>
      <c r="E22" s="70" t="e">
        <f>IF(AND(E32&lt;0,E11&gt;=0),-1*ABS(E11),0)</f>
        <v>#N/A</v>
      </c>
      <c r="F22" s="70" t="e">
        <f t="shared" ref="F22:K22" si="10">IF(AND(F32&lt;0,F11&gt;=0),-1*ABS(F11),0)</f>
        <v>#N/A</v>
      </c>
      <c r="G22" s="70" t="e">
        <f t="shared" si="10"/>
        <v>#N/A</v>
      </c>
      <c r="H22" s="70" t="e">
        <f t="shared" si="10"/>
        <v>#N/A</v>
      </c>
      <c r="I22" s="70" t="e">
        <f t="shared" si="10"/>
        <v>#N/A</v>
      </c>
      <c r="J22" s="70" t="e">
        <f t="shared" si="10"/>
        <v>#N/A</v>
      </c>
      <c r="K22" s="70" t="e">
        <f t="shared" si="10"/>
        <v>#N/A</v>
      </c>
      <c r="L22" s="70"/>
      <c r="M22" s="52"/>
      <c r="N22" s="52"/>
      <c r="O22" s="52"/>
      <c r="P22" s="52"/>
      <c r="Q22" s="53"/>
    </row>
    <row r="23" spans="2:17">
      <c r="B23" s="51"/>
      <c r="C23" s="73" t="s">
        <v>159</v>
      </c>
      <c r="D23" s="74" t="e">
        <f>IF(AND(D32&lt;0,D11&lt;0),D11,0)</f>
        <v>#N/A</v>
      </c>
      <c r="E23" s="75" t="e">
        <f>IF(AND(E32&lt;0,E11&lt;0),E11,0)</f>
        <v>#N/A</v>
      </c>
      <c r="F23" s="75" t="e">
        <f t="shared" ref="F23:K23" si="11">IF(AND(F32&lt;0,F11&lt;0),F11,0)</f>
        <v>#N/A</v>
      </c>
      <c r="G23" s="75" t="e">
        <f t="shared" si="11"/>
        <v>#N/A</v>
      </c>
      <c r="H23" s="75" t="e">
        <f t="shared" si="11"/>
        <v>#N/A</v>
      </c>
      <c r="I23" s="75" t="e">
        <f t="shared" si="11"/>
        <v>#N/A</v>
      </c>
      <c r="J23" s="75" t="e">
        <f t="shared" si="11"/>
        <v>#N/A</v>
      </c>
      <c r="K23" s="75" t="e">
        <f t="shared" si="11"/>
        <v>#N/A</v>
      </c>
      <c r="L23" s="75"/>
      <c r="M23" s="52"/>
      <c r="N23" s="52"/>
      <c r="O23" s="52"/>
      <c r="P23" s="52"/>
      <c r="Q23" s="53"/>
    </row>
    <row r="24" spans="2:17">
      <c r="B24" s="51"/>
      <c r="C24" s="79" t="s">
        <v>160</v>
      </c>
      <c r="D24" s="62" t="e">
        <f>D32</f>
        <v>#N/A</v>
      </c>
      <c r="E24" s="63" t="e">
        <f>D24</f>
        <v>#N/A</v>
      </c>
      <c r="F24" s="63"/>
      <c r="G24" s="63"/>
      <c r="H24" s="63"/>
      <c r="I24" s="63"/>
      <c r="J24" s="63"/>
      <c r="K24" s="63"/>
      <c r="L24" s="63"/>
      <c r="M24" s="52"/>
      <c r="N24" s="52"/>
      <c r="O24" s="80"/>
      <c r="P24" s="80"/>
      <c r="Q24" s="81"/>
    </row>
    <row r="25" spans="2:17">
      <c r="B25" s="51"/>
      <c r="C25" s="82" t="s">
        <v>160</v>
      </c>
      <c r="D25" s="69"/>
      <c r="E25" s="70" t="e">
        <f>E32</f>
        <v>#N/A</v>
      </c>
      <c r="F25" s="70" t="e">
        <f>E25</f>
        <v>#N/A</v>
      </c>
      <c r="G25" s="70"/>
      <c r="H25" s="70"/>
      <c r="I25" s="70"/>
      <c r="J25" s="70"/>
      <c r="K25" s="70"/>
      <c r="L25" s="70"/>
      <c r="M25" s="52"/>
      <c r="N25" s="52"/>
      <c r="O25" s="52"/>
      <c r="P25" s="52"/>
      <c r="Q25" s="81"/>
    </row>
    <row r="26" spans="2:17">
      <c r="B26" s="51"/>
      <c r="C26" s="82" t="s">
        <v>160</v>
      </c>
      <c r="D26" s="69"/>
      <c r="E26" s="70"/>
      <c r="F26" s="70" t="e">
        <f>F32</f>
        <v>#N/A</v>
      </c>
      <c r="G26" s="70" t="e">
        <f>F26</f>
        <v>#N/A</v>
      </c>
      <c r="H26" s="70"/>
      <c r="I26" s="70"/>
      <c r="J26" s="70"/>
      <c r="K26" s="70"/>
      <c r="L26" s="70"/>
      <c r="M26" s="52"/>
      <c r="N26" s="52"/>
      <c r="O26" s="52"/>
      <c r="P26" s="52"/>
      <c r="Q26" s="81"/>
    </row>
    <row r="27" spans="2:17">
      <c r="B27" s="51"/>
      <c r="C27" s="82" t="s">
        <v>160</v>
      </c>
      <c r="D27" s="69"/>
      <c r="E27" s="70"/>
      <c r="F27" s="70"/>
      <c r="G27" s="70" t="e">
        <f>G32</f>
        <v>#N/A</v>
      </c>
      <c r="H27" s="70" t="e">
        <f>G27</f>
        <v>#N/A</v>
      </c>
      <c r="I27" s="70"/>
      <c r="J27" s="70"/>
      <c r="K27" s="70"/>
      <c r="L27" s="70"/>
      <c r="M27" s="52"/>
      <c r="N27" s="52"/>
      <c r="O27" s="52"/>
      <c r="P27" s="52"/>
      <c r="Q27" s="81"/>
    </row>
    <row r="28" spans="2:17">
      <c r="B28" s="51"/>
      <c r="C28" s="82" t="s">
        <v>160</v>
      </c>
      <c r="D28" s="69"/>
      <c r="E28" s="70"/>
      <c r="F28" s="70"/>
      <c r="G28" s="70"/>
      <c r="H28" s="70" t="e">
        <f>H32</f>
        <v>#N/A</v>
      </c>
      <c r="I28" s="70" t="e">
        <f>H28</f>
        <v>#N/A</v>
      </c>
      <c r="J28" s="70"/>
      <c r="K28" s="70"/>
      <c r="L28" s="70"/>
      <c r="M28" s="52"/>
      <c r="N28" s="52"/>
      <c r="O28" s="52"/>
      <c r="P28" s="52"/>
      <c r="Q28" s="81"/>
    </row>
    <row r="29" spans="2:17">
      <c r="B29" s="51"/>
      <c r="C29" s="82" t="s">
        <v>160</v>
      </c>
      <c r="D29" s="70"/>
      <c r="E29" s="70"/>
      <c r="F29" s="70"/>
      <c r="G29" s="70"/>
      <c r="H29" s="70"/>
      <c r="I29" s="70" t="e">
        <f>I32</f>
        <v>#N/A</v>
      </c>
      <c r="J29" s="70" t="e">
        <f>I29</f>
        <v>#N/A</v>
      </c>
      <c r="K29" s="70"/>
      <c r="L29" s="70"/>
      <c r="M29" s="52"/>
      <c r="N29" s="52"/>
      <c r="O29" s="52"/>
      <c r="P29" s="52"/>
      <c r="Q29" s="53"/>
    </row>
    <row r="30" spans="2:17">
      <c r="B30" s="51"/>
      <c r="C30" s="82" t="s">
        <v>160</v>
      </c>
      <c r="D30" s="70"/>
      <c r="E30" s="70"/>
      <c r="F30" s="70"/>
      <c r="G30" s="70"/>
      <c r="H30" s="70"/>
      <c r="I30" s="70"/>
      <c r="J30" s="70" t="e">
        <f>J32</f>
        <v>#N/A</v>
      </c>
      <c r="K30" s="70" t="e">
        <f>J30</f>
        <v>#N/A</v>
      </c>
      <c r="L30" s="70"/>
      <c r="M30" s="52"/>
      <c r="N30" s="52"/>
      <c r="O30" s="52"/>
      <c r="P30" s="52"/>
      <c r="Q30" s="53"/>
    </row>
    <row r="31" spans="2:17" ht="13.5" thickBot="1">
      <c r="B31" s="51"/>
      <c r="C31" s="83" t="s">
        <v>160</v>
      </c>
      <c r="D31" s="84"/>
      <c r="E31" s="85"/>
      <c r="F31" s="85"/>
      <c r="G31" s="85"/>
      <c r="H31" s="85"/>
      <c r="I31" s="85"/>
      <c r="J31" s="85"/>
      <c r="K31" s="85" t="e">
        <f>K32</f>
        <v>#N/A</v>
      </c>
      <c r="L31" s="85" t="e">
        <f>K31</f>
        <v>#N/A</v>
      </c>
      <c r="M31" s="52"/>
      <c r="N31" s="52"/>
      <c r="O31" s="52"/>
      <c r="P31" s="52"/>
      <c r="Q31" s="53"/>
    </row>
    <row r="32" spans="2:17" ht="13.5" thickTop="1">
      <c r="B32" s="51"/>
      <c r="C32" s="86" t="s">
        <v>161</v>
      </c>
      <c r="D32" s="87" t="e">
        <f>D11</f>
        <v>#N/A</v>
      </c>
      <c r="E32" s="87" t="e">
        <f t="shared" ref="E32:K32" si="12">D32+E11</f>
        <v>#N/A</v>
      </c>
      <c r="F32" s="87" t="e">
        <f t="shared" si="12"/>
        <v>#N/A</v>
      </c>
      <c r="G32" s="87" t="e">
        <f t="shared" si="12"/>
        <v>#N/A</v>
      </c>
      <c r="H32" s="87" t="e">
        <f t="shared" si="12"/>
        <v>#N/A</v>
      </c>
      <c r="I32" s="87" t="e">
        <f t="shared" si="12"/>
        <v>#N/A</v>
      </c>
      <c r="J32" s="87" t="e">
        <f t="shared" si="12"/>
        <v>#N/A</v>
      </c>
      <c r="K32" s="87" t="e">
        <f t="shared" si="12"/>
        <v>#N/A</v>
      </c>
      <c r="L32" s="87" t="e">
        <f>K32</f>
        <v>#N/A</v>
      </c>
      <c r="M32" s="52"/>
      <c r="N32" s="52"/>
      <c r="O32" s="52"/>
      <c r="P32" s="52"/>
      <c r="Q32" s="53"/>
    </row>
    <row r="33" spans="2:17" ht="13.5" thickBot="1">
      <c r="B33" s="76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8"/>
    </row>
    <row r="34" spans="2:17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>
      <c r="B35" s="51"/>
      <c r="C35" s="107" t="s">
        <v>180</v>
      </c>
      <c r="D35" s="108"/>
      <c r="E35" s="108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3"/>
    </row>
    <row r="36" spans="2:17">
      <c r="B36" s="51"/>
      <c r="C36" s="52"/>
      <c r="D36" s="52"/>
      <c r="E36" s="52"/>
      <c r="F36" s="52"/>
      <c r="G36" s="52"/>
      <c r="H36" s="52"/>
      <c r="I36" s="52"/>
      <c r="J36" s="88"/>
      <c r="K36" s="88"/>
      <c r="L36" s="52"/>
      <c r="M36" s="52"/>
      <c r="N36" s="52"/>
      <c r="O36" s="52"/>
      <c r="P36" s="89"/>
      <c r="Q36" s="53"/>
    </row>
    <row r="37" spans="2:17">
      <c r="B37" s="51"/>
      <c r="C37" s="102" t="s">
        <v>162</v>
      </c>
      <c r="D37" s="102">
        <f>IF(D38=DATE(2014,12,31),1,0)+IF(D38=DATE(2015,12,31),1,0)+IF(D38=DATE(2016,12,31),1,0)+IF(D38=DATE(2017,12,31),1,0)+IF(D38=DATE(2018,12,31),1,0)+IF(D38=DATE(2019,12,31),1,0)+IF(D38=DATE(2020,12,31),1,0)+IF(D38=DATE(2021,12,31),1,0)+IF(D38=DATE(2022,12,31),1,0)</f>
        <v>1</v>
      </c>
      <c r="E37" s="102">
        <f t="shared" ref="E37:M37" si="13">IF(E38=DATE(2014,12,31),1,0)+IF(E38=DATE(2015,12,31),1,0)+IF(E38=DATE(2016,12,31),1,0)+IF(E38=DATE(2017,12,31),1,0)+IF(E38=DATE(2018,12,31),1,0)+IF(E38=DATE(2019,12,31),1,0)+IF(E38=DATE(2020,12,31),1,0)+IF(E38=DATE(2021,12,31),1,0)+IF(E38=DATE(2022,12,31),1,0)</f>
        <v>0</v>
      </c>
      <c r="F37" s="102">
        <f t="shared" si="13"/>
        <v>0</v>
      </c>
      <c r="G37" s="102">
        <f t="shared" si="13"/>
        <v>0</v>
      </c>
      <c r="H37" s="102">
        <f t="shared" si="13"/>
        <v>1</v>
      </c>
      <c r="I37" s="102">
        <f t="shared" si="13"/>
        <v>0</v>
      </c>
      <c r="J37" s="102">
        <f t="shared" si="13"/>
        <v>0</v>
      </c>
      <c r="K37" s="102">
        <f t="shared" si="13"/>
        <v>0</v>
      </c>
      <c r="L37" s="102">
        <f t="shared" si="13"/>
        <v>1</v>
      </c>
      <c r="M37" s="102">
        <f t="shared" si="13"/>
        <v>1</v>
      </c>
      <c r="N37" s="52"/>
      <c r="O37" s="52"/>
      <c r="P37" s="89"/>
      <c r="Q37" s="90"/>
    </row>
    <row r="38" spans="2:17">
      <c r="B38" s="51"/>
      <c r="C38" s="103"/>
      <c r="D38" s="104">
        <f>'Capital+ Input'!E9</f>
        <v>42735</v>
      </c>
      <c r="E38" s="104">
        <f>'Capital+ Input'!F9</f>
        <v>42825</v>
      </c>
      <c r="F38" s="104">
        <f>'Capital+ Input'!G9</f>
        <v>42916</v>
      </c>
      <c r="G38" s="104">
        <f>'Capital+ Input'!H9</f>
        <v>43008</v>
      </c>
      <c r="H38" s="104">
        <f>'Capital+ Input'!I9</f>
        <v>43100</v>
      </c>
      <c r="I38" s="104">
        <f>'Capital+ Input'!J9</f>
        <v>43190</v>
      </c>
      <c r="J38" s="104">
        <f>'Capital+ Input'!K9</f>
        <v>43281</v>
      </c>
      <c r="K38" s="104">
        <f>'Capital+ Input'!L9</f>
        <v>43373</v>
      </c>
      <c r="L38" s="104">
        <f>'Capital+ Input'!M9</f>
        <v>43465</v>
      </c>
      <c r="M38" s="104">
        <f>'Capital+ Input'!N9</f>
        <v>43830</v>
      </c>
      <c r="N38" s="52"/>
      <c r="O38" s="52"/>
      <c r="P38" s="89"/>
      <c r="Q38" s="90"/>
    </row>
    <row r="39" spans="2:17">
      <c r="B39" s="51"/>
      <c r="C39" s="102" t="s">
        <v>163</v>
      </c>
      <c r="D39" s="197">
        <f>IF($B$5,IF($B$6,IF($B$7,IF($B$8,0,4),3),2),1)</f>
        <v>0</v>
      </c>
      <c r="E39" s="105">
        <f>1+MATCH(1,E37:H37,0)</f>
        <v>5</v>
      </c>
      <c r="F39" s="105">
        <f>5+MATCH(1,I37:L37,0)</f>
        <v>9</v>
      </c>
      <c r="G39" s="105">
        <v>10</v>
      </c>
      <c r="H39" s="102"/>
      <c r="I39" s="102"/>
      <c r="J39" s="106"/>
      <c r="K39" s="106"/>
      <c r="L39" s="102"/>
      <c r="M39" s="102"/>
      <c r="N39" s="52"/>
      <c r="O39" s="52"/>
      <c r="P39" s="89"/>
      <c r="Q39" s="90"/>
    </row>
    <row r="40" spans="2:17"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89"/>
      <c r="Q40" s="90"/>
    </row>
    <row r="41" spans="2:17">
      <c r="B41" s="51"/>
      <c r="C41" s="52"/>
      <c r="D41" s="91" t="e">
        <f>IF(D39=0,NA(),TEXT(INDEX('Capital+ Input'!$E$9:$N$9,D39),"mmm-yy"))</f>
        <v>#N/A</v>
      </c>
      <c r="E41" s="91" t="str">
        <f>TEXT(INDEX('Capital+ Input'!$E$9:$N$9,E39),"mmm-yy")</f>
        <v>Dec-17</v>
      </c>
      <c r="F41" s="91" t="str">
        <f>TEXT(INDEX('Capital+ Input'!$E$9:$N$9,F39),"mmm-yy")</f>
        <v>Dec-18</v>
      </c>
      <c r="G41" s="91" t="str">
        <f>TEXT(INDEX('Capital+ Input'!$E$9:$N$9,G39),"mmm-yy")</f>
        <v>Dec-19</v>
      </c>
      <c r="H41" s="52"/>
      <c r="I41" s="54"/>
      <c r="J41" s="52"/>
      <c r="K41" s="52"/>
      <c r="L41" s="52"/>
      <c r="M41" s="52"/>
      <c r="N41" s="52"/>
      <c r="O41" s="52"/>
      <c r="P41" s="52"/>
      <c r="Q41" s="90"/>
    </row>
    <row r="42" spans="2:17">
      <c r="B42" s="51"/>
      <c r="C42" s="52" t="s">
        <v>169</v>
      </c>
      <c r="D42" s="54" t="e">
        <f>IF(D39=0,NA(),INDEX('Capital+ Input'!#REF!,Calculations!D39)+INDEX('Capital+ Input'!#REF!,Calculations!D39)+INDEX('Capital+ Input'!#REF!,Calculations!D39)+INDEX('Capital+ Input'!#REF!,Calculations!D39)+INDEX('Capital+ Input'!#REF!,Calculations!D39)+INDEX('Capital+ Input'!#REF!,Calculations!D39)+INDEX('Capital+ Input'!#REF!,Calculations!D39)+INDEX('Capital+ Input'!#REF!,Calculations!D39)+INDEX('Capital+ Input'!#REF!,Calculations!D39))</f>
        <v>#N/A</v>
      </c>
      <c r="E42" s="54" t="e">
        <f>INDEX('Capital+ Input'!#REF!,Calculations!E39)+INDEX('Capital+ Input'!#REF!,Calculations!E39)+INDEX('Capital+ Input'!#REF!,Calculations!E39)+INDEX('Capital+ Input'!#REF!,Calculations!E39)+INDEX('Capital+ Input'!#REF!,Calculations!E39)+INDEX('Capital+ Input'!#REF!,Calculations!E39)+INDEX('Capital+ Input'!#REF!,Calculations!E39)+INDEX('Capital+ Input'!#REF!,Calculations!E39)+INDEX('Capital+ Input'!#REF!,Calculations!E39)</f>
        <v>#REF!</v>
      </c>
      <c r="F42" s="54" t="e">
        <f>INDEX('Capital+ Input'!#REF!,Calculations!F39)+INDEX('Capital+ Input'!#REF!,Calculations!F39)+INDEX('Capital+ Input'!#REF!,Calculations!F39)+INDEX('Capital+ Input'!#REF!,Calculations!F39)+INDEX('Capital+ Input'!#REF!,Calculations!F39)+INDEX('Capital+ Input'!#REF!,Calculations!F39)+INDEX('Capital+ Input'!#REF!,Calculations!F39)+INDEX('Capital+ Input'!#REF!,Calculations!F39)+INDEX('Capital+ Input'!#REF!,Calculations!F39)</f>
        <v>#REF!</v>
      </c>
      <c r="G42" s="54" t="e">
        <f>INDEX('Capital+ Input'!#REF!,Calculations!G39)+INDEX('Capital+ Input'!#REF!,Calculations!G39)+INDEX('Capital+ Input'!#REF!,Calculations!G39)+INDEX('Capital+ Input'!#REF!,Calculations!G39)+INDEX('Capital+ Input'!#REF!,Calculations!G39)+INDEX('Capital+ Input'!#REF!,Calculations!G39)+INDEX('Capital+ Input'!#REF!,Calculations!G39)+INDEX('Capital+ Input'!#REF!,Calculations!G39)+INDEX('Capital+ Input'!#REF!,Calculations!G39)</f>
        <v>#REF!</v>
      </c>
      <c r="H42" s="54"/>
      <c r="I42" s="54"/>
      <c r="J42" s="92"/>
      <c r="K42" s="54"/>
      <c r="L42" s="54"/>
      <c r="M42" s="52"/>
      <c r="N42" s="52"/>
      <c r="O42" s="52"/>
      <c r="P42" s="52"/>
      <c r="Q42" s="53"/>
    </row>
    <row r="43" spans="2:17">
      <c r="B43" s="51"/>
      <c r="C43" s="52" t="s">
        <v>164</v>
      </c>
      <c r="D43" s="54" t="e">
        <f>IF(D39=0,NA(),INDEX('Capital+ Input'!#REF!,Calculations!D39)+INDEX('Capital+ Input'!#REF!,Calculations!D39)+INDEX('Capital+ Input'!#REF!,Calculations!D39)+INDEX('Capital+ Input'!#REF!,Calculations!D39)+INDEX('Capital+ Input'!#REF!,Calculations!D39)+INDEX('Capital+ Input'!#REF!,Calculations!D39)+INDEX('Capital+ Input'!#REF!,Calculations!D39)+INDEX('Capital+ Input'!#REF!,Calculations!D39)+INDEX('Capital+ Input'!#REF!,Calculations!D39)+INDEX('Capital+ Input'!#REF!,Calculations!D39)+INDEX('Capital+ Input'!#REF!,Calculations!D39)+INDEX('Capital+ Input'!#REF!,Calculations!D39)+INDEX('Capital+ Input'!#REF!,Calculations!D39)+INDEX('Capital+ Input'!#REF!,Calculations!D39)+INDEX('Capital+ Input'!#REF!,Calculations!D39)+INDEX('Capital+ Input'!#REF!,Calculations!D39)+INDEX('Capital+ Input'!#REF!,Calculations!D39)+INDEX('Capital+ Input'!#REF!,Calculations!D39)+INDEX('Capital+ Input'!#REF!,Calculations!D39))</f>
        <v>#N/A</v>
      </c>
      <c r="E43" s="54" t="e">
        <f>INDEX('Capital+ Input'!#REF!,Calculations!E39)+INDEX('Capital+ Input'!#REF!,Calculations!E39)+INDEX('Capital+ Input'!#REF!,Calculations!E39)+INDEX('Capital+ Input'!#REF!,Calculations!E39)+INDEX('Capital+ Input'!#REF!,Calculations!E39)+INDEX('Capital+ Input'!#REF!,Calculations!E39)+INDEX('Capital+ Input'!#REF!,Calculations!E39)+INDEX('Capital+ Input'!#REF!,Calculations!E39)+INDEX('Capital+ Input'!#REF!,Calculations!E39)+INDEX('Capital+ Input'!#REF!,Calculations!E39)+INDEX('Capital+ Input'!#REF!,Calculations!E39)+INDEX('Capital+ Input'!#REF!,Calculations!E39)+INDEX('Capital+ Input'!#REF!,Calculations!E39)+INDEX('Capital+ Input'!#REF!,Calculations!E39)+INDEX('Capital+ Input'!#REF!,Calculations!E39)+INDEX('Capital+ Input'!#REF!,Calculations!E39)+INDEX('Capital+ Input'!#REF!,Calculations!E39)+INDEX('Capital+ Input'!#REF!,Calculations!E39)+INDEX('Capital+ Input'!#REF!,Calculations!E39)</f>
        <v>#REF!</v>
      </c>
      <c r="F43" s="54" t="e">
        <f>INDEX('Capital+ Input'!#REF!,Calculations!F39)+INDEX('Capital+ Input'!#REF!,Calculations!F39)+INDEX('Capital+ Input'!#REF!,Calculations!F39)+INDEX('Capital+ Input'!#REF!,Calculations!F39)+INDEX('Capital+ Input'!#REF!,Calculations!F39)+INDEX('Capital+ Input'!#REF!,Calculations!F39)+INDEX('Capital+ Input'!#REF!,Calculations!F39)+INDEX('Capital+ Input'!#REF!,Calculations!F39)+INDEX('Capital+ Input'!#REF!,Calculations!F39)+INDEX('Capital+ Input'!#REF!,Calculations!F39)+INDEX('Capital+ Input'!#REF!,Calculations!F39)+INDEX('Capital+ Input'!#REF!,Calculations!F39)+INDEX('Capital+ Input'!#REF!,Calculations!F39)+INDEX('Capital+ Input'!#REF!,Calculations!F39)+INDEX('Capital+ Input'!#REF!,Calculations!F39)+INDEX('Capital+ Input'!#REF!,Calculations!F39)+INDEX('Capital+ Input'!#REF!,Calculations!F39)+INDEX('Capital+ Input'!#REF!,Calculations!F39)+INDEX('Capital+ Input'!#REF!,Calculations!F39)</f>
        <v>#REF!</v>
      </c>
      <c r="G43" s="54" t="e">
        <f>INDEX('Capital+ Input'!#REF!,Calculations!G39)+INDEX('Capital+ Input'!#REF!,Calculations!G39)+INDEX('Capital+ Input'!#REF!,Calculations!G39)+INDEX('Capital+ Input'!#REF!,Calculations!G39)+INDEX('Capital+ Input'!#REF!,Calculations!G39)+INDEX('Capital+ Input'!#REF!,Calculations!G39)+INDEX('Capital+ Input'!#REF!,Calculations!G39)+INDEX('Capital+ Input'!#REF!,Calculations!G39)+INDEX('Capital+ Input'!#REF!,Calculations!G39)+INDEX('Capital+ Input'!#REF!,Calculations!G39)+INDEX('Capital+ Input'!#REF!,Calculations!G39)+INDEX('Capital+ Input'!#REF!,Calculations!G39)+INDEX('Capital+ Input'!#REF!,Calculations!G39)+INDEX('Capital+ Input'!#REF!,Calculations!G39)+INDEX('Capital+ Input'!#REF!,Calculations!G39)+INDEX('Capital+ Input'!#REF!,Calculations!G39)+INDEX('Capital+ Input'!#REF!,Calculations!G39)+INDEX('Capital+ Input'!#REF!,Calculations!G39)+INDEX('Capital+ Input'!#REF!,Calculations!G39)</f>
        <v>#REF!</v>
      </c>
      <c r="H43" s="54"/>
      <c r="I43" s="54"/>
      <c r="J43" s="92"/>
      <c r="K43" s="54"/>
      <c r="L43" s="54"/>
      <c r="M43" s="52"/>
      <c r="N43" s="52"/>
      <c r="O43" s="52"/>
      <c r="P43" s="52"/>
      <c r="Q43" s="53"/>
    </row>
    <row r="44" spans="2:17">
      <c r="B44" s="51"/>
      <c r="C44" s="52" t="s">
        <v>140</v>
      </c>
      <c r="D44" s="54" t="e">
        <f>IF(D39=0,NA(),INDEX('Capital+ Input'!$E$13:$N$13,Calculations!D$39))</f>
        <v>#N/A</v>
      </c>
      <c r="E44" s="54">
        <f>INDEX('Capital+ Input'!$E$13:$N$13,Calculations!E$39)</f>
        <v>0</v>
      </c>
      <c r="F44" s="54">
        <f>INDEX('Capital+ Input'!$E$13:$N$13,Calculations!F$39)</f>
        <v>0</v>
      </c>
      <c r="G44" s="54">
        <f>INDEX('Capital+ Input'!$E$13:$N$13,Calculations!G$39)</f>
        <v>0</v>
      </c>
      <c r="H44" s="54"/>
      <c r="I44" s="54"/>
      <c r="J44" s="54"/>
      <c r="K44" s="54"/>
      <c r="L44" s="54"/>
      <c r="M44" s="52"/>
      <c r="N44" s="52"/>
      <c r="O44" s="52"/>
      <c r="P44" s="52"/>
      <c r="Q44" s="53"/>
    </row>
    <row r="45" spans="2:17">
      <c r="B45" s="51"/>
      <c r="C45" s="52" t="s">
        <v>170</v>
      </c>
      <c r="D45" s="54" t="e">
        <f>IF(D39=0,NA(),INDEX('Capital+ Input'!$E$17:$N$17,Calculations!D39))</f>
        <v>#N/A</v>
      </c>
      <c r="E45" s="54">
        <f>INDEX('Capital+ Input'!$E$17:$N$17,Calculations!E39)</f>
        <v>0</v>
      </c>
      <c r="F45" s="54">
        <f>INDEX('Capital+ Input'!$E$17:$N$17,Calculations!F39)</f>
        <v>0</v>
      </c>
      <c r="G45" s="54">
        <f>INDEX('Capital+ Input'!$E$17:$N$17,Calculations!G39)</f>
        <v>0</v>
      </c>
      <c r="H45" s="54"/>
      <c r="I45" s="54"/>
      <c r="J45" s="54"/>
      <c r="K45" s="54"/>
      <c r="L45" s="54"/>
      <c r="M45" s="52"/>
      <c r="N45" s="52"/>
      <c r="O45" s="52"/>
      <c r="P45" s="52"/>
      <c r="Q45" s="53"/>
    </row>
    <row r="46" spans="2:17">
      <c r="B46" s="51"/>
      <c r="C46" s="52" t="s">
        <v>165</v>
      </c>
      <c r="D46" s="93" t="e">
        <f>D44/D45</f>
        <v>#N/A</v>
      </c>
      <c r="E46" s="93" t="e">
        <f t="shared" ref="E46:G46" si="14">E44/E45</f>
        <v>#DIV/0!</v>
      </c>
      <c r="F46" s="93" t="e">
        <f t="shared" si="14"/>
        <v>#DIV/0!</v>
      </c>
      <c r="G46" s="93" t="e">
        <f t="shared" si="14"/>
        <v>#DIV/0!</v>
      </c>
      <c r="H46" s="93"/>
      <c r="I46" s="93"/>
      <c r="J46" s="93"/>
      <c r="K46" s="93"/>
      <c r="L46" s="93"/>
      <c r="M46" s="52"/>
      <c r="N46" s="52"/>
      <c r="O46" s="52"/>
      <c r="P46" s="52"/>
      <c r="Q46" s="53"/>
    </row>
    <row r="47" spans="2:17">
      <c r="B47" s="51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3"/>
    </row>
    <row r="48" spans="2:17">
      <c r="B48" s="51"/>
      <c r="C48" s="52"/>
      <c r="D48" s="94" t="e">
        <f>D46</f>
        <v>#N/A</v>
      </c>
      <c r="E48" s="94" t="e">
        <f>D44*(1/E45-1/D45)</f>
        <v>#N/A</v>
      </c>
      <c r="F48" s="94" t="e">
        <f>(E42-D42)/E45</f>
        <v>#REF!</v>
      </c>
      <c r="G48" s="94" t="e">
        <f>(E43-D43)/E45</f>
        <v>#REF!</v>
      </c>
      <c r="H48" s="110" t="e">
        <f>E46</f>
        <v>#DIV/0!</v>
      </c>
      <c r="I48" s="94" t="e">
        <f>E44*(1/F45-1/E45)</f>
        <v>#DIV/0!</v>
      </c>
      <c r="J48" s="94" t="e">
        <f>(F42-E42)/F45</f>
        <v>#REF!</v>
      </c>
      <c r="K48" s="94" t="e">
        <f>(F43-E43)/F45</f>
        <v>#REF!</v>
      </c>
      <c r="L48" s="110" t="e">
        <f>F46</f>
        <v>#DIV/0!</v>
      </c>
      <c r="M48" s="94" t="e">
        <f>F44*(1/G45-1/F45)</f>
        <v>#DIV/0!</v>
      </c>
      <c r="N48" s="94" t="e">
        <f>(G42-F42)/G45</f>
        <v>#REF!</v>
      </c>
      <c r="O48" s="94" t="e">
        <f>(G43-F43)/G45</f>
        <v>#REF!</v>
      </c>
      <c r="P48" s="110" t="e">
        <f>G46</f>
        <v>#DIV/0!</v>
      </c>
      <c r="Q48" s="53"/>
    </row>
    <row r="49" spans="2:17">
      <c r="B49" s="51"/>
      <c r="C49" s="5"/>
      <c r="D49" s="95" t="s">
        <v>176</v>
      </c>
      <c r="E49" s="127" t="s">
        <v>173</v>
      </c>
      <c r="F49" s="96" t="s">
        <v>174</v>
      </c>
      <c r="G49" s="96" t="s">
        <v>175</v>
      </c>
      <c r="H49" s="97" t="s">
        <v>176</v>
      </c>
      <c r="I49" s="96" t="s">
        <v>173</v>
      </c>
      <c r="J49" s="96" t="s">
        <v>174</v>
      </c>
      <c r="K49" s="96" t="s">
        <v>175</v>
      </c>
      <c r="L49" s="97" t="s">
        <v>176</v>
      </c>
      <c r="M49" s="96" t="s">
        <v>173</v>
      </c>
      <c r="N49" s="96" t="s">
        <v>174</v>
      </c>
      <c r="O49" s="96" t="s">
        <v>175</v>
      </c>
      <c r="P49" s="97" t="s">
        <v>176</v>
      </c>
      <c r="Q49" s="53"/>
    </row>
    <row r="50" spans="2:17">
      <c r="B50" s="51"/>
      <c r="C50" s="61" t="s">
        <v>141</v>
      </c>
      <c r="D50" s="111"/>
      <c r="E50" s="112"/>
      <c r="F50" s="112"/>
      <c r="G50" s="112"/>
      <c r="H50" s="113" t="e">
        <f>H48</f>
        <v>#DIV/0!</v>
      </c>
      <c r="I50" s="112"/>
      <c r="J50" s="112"/>
      <c r="K50" s="112"/>
      <c r="L50" s="113" t="e">
        <f>L48</f>
        <v>#DIV/0!</v>
      </c>
      <c r="M50" s="112"/>
      <c r="N50" s="112"/>
      <c r="O50" s="112"/>
      <c r="P50" s="113" t="e">
        <f>P48</f>
        <v>#DIV/0!</v>
      </c>
      <c r="Q50" s="53"/>
    </row>
    <row r="51" spans="2:17">
      <c r="B51" s="51"/>
      <c r="C51" s="66" t="s">
        <v>144</v>
      </c>
      <c r="D51" s="111"/>
      <c r="E51" s="112" t="e">
        <f>IF(AND(D65&gt;0,D65+E48&gt;0),MIN(D65,D65+E48),0)</f>
        <v>#N/A</v>
      </c>
      <c r="F51" s="112" t="e">
        <f t="shared" ref="F51:G51" si="15">IF(AND(E65&gt;0,E65+F48&gt;0),MIN(E65,E65+F48),0)</f>
        <v>#N/A</v>
      </c>
      <c r="G51" s="112" t="e">
        <f t="shared" si="15"/>
        <v>#N/A</v>
      </c>
      <c r="H51" s="113"/>
      <c r="I51" s="112" t="e">
        <f>IF(AND(H65&gt;0,H65+I48&gt;0),MIN(H65,H65+I48),0)</f>
        <v>#N/A</v>
      </c>
      <c r="J51" s="112" t="e">
        <f t="shared" ref="J51:K51" si="16">IF(AND(I65&gt;0,I65+J48&gt;0),MIN(I65,I65+J48),0)</f>
        <v>#N/A</v>
      </c>
      <c r="K51" s="112" t="e">
        <f t="shared" si="16"/>
        <v>#N/A</v>
      </c>
      <c r="L51" s="113"/>
      <c r="M51" s="112" t="e">
        <f>IF(AND(L65&gt;0,L65+M48&gt;0),MIN(L65,L65+M48),0)</f>
        <v>#N/A</v>
      </c>
      <c r="N51" s="112" t="e">
        <f t="shared" ref="N51:O51" si="17">IF(AND(M65&gt;0,M65+N48&gt;0),MIN(M65,M65+N48),0)</f>
        <v>#N/A</v>
      </c>
      <c r="O51" s="112" t="e">
        <f t="shared" si="17"/>
        <v>#N/A</v>
      </c>
      <c r="P51" s="113"/>
      <c r="Q51" s="53"/>
    </row>
    <row r="52" spans="2:17">
      <c r="B52" s="51"/>
      <c r="C52" s="68" t="s">
        <v>145</v>
      </c>
      <c r="D52" s="114"/>
      <c r="E52" s="115" t="e">
        <f>IF(AND(D65&gt;0,E48&lt;0),MIN(D65,ABS(E48)),0)</f>
        <v>#N/A</v>
      </c>
      <c r="F52" s="115" t="e">
        <f t="shared" ref="F52:G52" si="18">IF(AND(E65&gt;0,F48&lt;0),MIN(E65,ABS(F48)),0)</f>
        <v>#N/A</v>
      </c>
      <c r="G52" s="115" t="e">
        <f t="shared" si="18"/>
        <v>#N/A</v>
      </c>
      <c r="H52" s="116"/>
      <c r="I52" s="115" t="e">
        <f>IF(AND(H65&gt;0,I48&lt;0),MIN(H65,ABS(I48)),0)</f>
        <v>#N/A</v>
      </c>
      <c r="J52" s="115" t="e">
        <f t="shared" ref="J52:K52" si="19">IF(AND(I65&gt;0,J48&lt;0),MIN(I65,ABS(J48)),0)</f>
        <v>#N/A</v>
      </c>
      <c r="K52" s="115" t="e">
        <f t="shared" si="19"/>
        <v>#N/A</v>
      </c>
      <c r="L52" s="116"/>
      <c r="M52" s="115" t="e">
        <f>IF(AND(L65&gt;0,M48&lt;0),MIN(L65,ABS(M48)),0)</f>
        <v>#N/A</v>
      </c>
      <c r="N52" s="115" t="e">
        <f t="shared" ref="N52:O52" si="20">IF(AND(M65&gt;0,N48&lt;0),MIN(M65,ABS(N48)),0)</f>
        <v>#N/A</v>
      </c>
      <c r="O52" s="115" t="e">
        <f t="shared" si="20"/>
        <v>#N/A</v>
      </c>
      <c r="P52" s="116"/>
      <c r="Q52" s="53"/>
    </row>
    <row r="53" spans="2:17">
      <c r="B53" s="51"/>
      <c r="C53" s="71" t="s">
        <v>146</v>
      </c>
      <c r="D53" s="114" t="e">
        <f>MAX(0,D48)</f>
        <v>#N/A</v>
      </c>
      <c r="E53" s="115" t="e">
        <f>IF(AND(E48&gt;0,D65+E48&gt;0),MIN(E48,D65+E48),0)</f>
        <v>#N/A</v>
      </c>
      <c r="F53" s="115" t="e">
        <f t="shared" ref="F53:G53" si="21">IF(AND(F48&gt;0,E65+F48&gt;0),MIN(F48,E65+F48),0)</f>
        <v>#REF!</v>
      </c>
      <c r="G53" s="115" t="e">
        <f t="shared" si="21"/>
        <v>#REF!</v>
      </c>
      <c r="H53" s="116"/>
      <c r="I53" s="115" t="e">
        <f>IF(AND(I48&gt;0,H65+I48&gt;0),MIN(I48,H65+I48),0)</f>
        <v>#DIV/0!</v>
      </c>
      <c r="J53" s="115" t="e">
        <f t="shared" ref="J53:K53" si="22">IF(AND(J48&gt;0,I65+J48&gt;0),MIN(J48,I65+J48),0)</f>
        <v>#REF!</v>
      </c>
      <c r="K53" s="115" t="e">
        <f t="shared" si="22"/>
        <v>#REF!</v>
      </c>
      <c r="L53" s="116"/>
      <c r="M53" s="115" t="e">
        <f>IF(AND(M48&gt;0,L65+M48&gt;0),MIN(M48,L65+M48),0)</f>
        <v>#DIV/0!</v>
      </c>
      <c r="N53" s="115" t="e">
        <f t="shared" ref="N53:O53" si="23">IF(AND(N48&gt;0,M65+N48&gt;0),MIN(N48,M65+N48),0)</f>
        <v>#REF!</v>
      </c>
      <c r="O53" s="115" t="e">
        <f t="shared" si="23"/>
        <v>#REF!</v>
      </c>
      <c r="P53" s="116"/>
      <c r="Q53" s="53"/>
    </row>
    <row r="54" spans="2:17">
      <c r="B54" s="51"/>
      <c r="C54" s="72" t="s">
        <v>148</v>
      </c>
      <c r="D54" s="114" t="e">
        <f>IF(AND(D65&gt;0,D48&gt;=0),D48,0)</f>
        <v>#N/A</v>
      </c>
      <c r="E54" s="115" t="e">
        <f>IF(AND(D65&gt;0,E48&gt;=0),E48,0)</f>
        <v>#N/A</v>
      </c>
      <c r="F54" s="115" t="e">
        <f t="shared" ref="F54:G54" si="24">IF(AND(E65&gt;0,F48&gt;=0),F48,0)</f>
        <v>#N/A</v>
      </c>
      <c r="G54" s="115" t="e">
        <f t="shared" si="24"/>
        <v>#N/A</v>
      </c>
      <c r="H54" s="116" t="e">
        <f>H50</f>
        <v>#DIV/0!</v>
      </c>
      <c r="I54" s="115" t="e">
        <f>IF(AND(H65&gt;0,I48&gt;=0),I48,0)</f>
        <v>#N/A</v>
      </c>
      <c r="J54" s="115" t="e">
        <f t="shared" ref="J54:K54" si="25">IF(AND(I65&gt;0,J48&gt;=0),J48,0)</f>
        <v>#N/A</v>
      </c>
      <c r="K54" s="115" t="e">
        <f t="shared" si="25"/>
        <v>#N/A</v>
      </c>
      <c r="L54" s="116" t="e">
        <f>L50</f>
        <v>#DIV/0!</v>
      </c>
      <c r="M54" s="115" t="e">
        <f>IF(AND(L65&gt;0,M48&gt;=0),M48,0)</f>
        <v>#N/A</v>
      </c>
      <c r="N54" s="115" t="e">
        <f t="shared" ref="N54:O54" si="26">IF(AND(M65&gt;0,N48&gt;=0),N48,0)</f>
        <v>#N/A</v>
      </c>
      <c r="O54" s="115" t="e">
        <f t="shared" si="26"/>
        <v>#N/A</v>
      </c>
      <c r="P54" s="116" t="e">
        <f>P50</f>
        <v>#DIV/0!</v>
      </c>
      <c r="Q54" s="53"/>
    </row>
    <row r="55" spans="2:17">
      <c r="B55" s="51"/>
      <c r="C55" s="73" t="s">
        <v>150</v>
      </c>
      <c r="D55" s="117" t="e">
        <f>IF(AND(D65&gt;0,D48&lt;0),ABS(D48),0)</f>
        <v>#N/A</v>
      </c>
      <c r="E55" s="118" t="e">
        <f>IF(AND(D65&gt;0,E48&lt;0),ABS(E48),0)</f>
        <v>#N/A</v>
      </c>
      <c r="F55" s="118" t="e">
        <f t="shared" ref="F55:G55" si="27">IF(AND(E65&gt;0,F48&lt;0),ABS(F48),0)</f>
        <v>#N/A</v>
      </c>
      <c r="G55" s="118" t="e">
        <f t="shared" si="27"/>
        <v>#N/A</v>
      </c>
      <c r="H55" s="119"/>
      <c r="I55" s="118" t="e">
        <f>IF(AND(H65&gt;0,I48&lt;0),ABS(I48),0)</f>
        <v>#N/A</v>
      </c>
      <c r="J55" s="118" t="e">
        <f t="shared" ref="J55:K55" si="28">IF(AND(I65&gt;0,J48&lt;0),ABS(J48),0)</f>
        <v>#N/A</v>
      </c>
      <c r="K55" s="118" t="e">
        <f t="shared" si="28"/>
        <v>#N/A</v>
      </c>
      <c r="L55" s="119"/>
      <c r="M55" s="118" t="e">
        <f>IF(AND(L65&gt;0,M48&lt;0),ABS(M48),0)</f>
        <v>#N/A</v>
      </c>
      <c r="N55" s="118" t="e">
        <f t="shared" ref="N55:O55" si="29">IF(AND(M65&gt;0,N48&lt;0),ABS(N48),0)</f>
        <v>#N/A</v>
      </c>
      <c r="O55" s="118" t="e">
        <f t="shared" si="29"/>
        <v>#N/A</v>
      </c>
      <c r="P55" s="119"/>
      <c r="Q55" s="53"/>
    </row>
    <row r="56" spans="2:17">
      <c r="B56" s="51"/>
      <c r="C56" s="66" t="s">
        <v>152</v>
      </c>
      <c r="D56" s="111"/>
      <c r="E56" s="112" t="e">
        <f>IF(AND(D65&lt;0,D65+E48&lt;0),MAX(D65,D65+E48),0)</f>
        <v>#N/A</v>
      </c>
      <c r="F56" s="112" t="e">
        <f t="shared" ref="F56:G56" si="30">IF(AND(E65&lt;0,E65+F48&lt;0),MAX(E65,E65+F48),0)</f>
        <v>#N/A</v>
      </c>
      <c r="G56" s="112" t="e">
        <f t="shared" si="30"/>
        <v>#N/A</v>
      </c>
      <c r="H56" s="113"/>
      <c r="I56" s="112" t="e">
        <f>IF(AND(H65&lt;0,H65+I48&lt;0),MAX(H65,H65+I48),0)</f>
        <v>#N/A</v>
      </c>
      <c r="J56" s="112" t="e">
        <f t="shared" ref="J56:K56" si="31">IF(AND(I65&lt;0,I65+J48&lt;0),MAX(I65,I65+J48),0)</f>
        <v>#N/A</v>
      </c>
      <c r="K56" s="112" t="e">
        <f t="shared" si="31"/>
        <v>#N/A</v>
      </c>
      <c r="L56" s="113"/>
      <c r="M56" s="112" t="e">
        <f>IF(AND(L65&lt;0,L65+M48&lt;0),MAX(L65,L65+M48),0)</f>
        <v>#N/A</v>
      </c>
      <c r="N56" s="112" t="e">
        <f t="shared" ref="N56:O56" si="32">IF(AND(M65&lt;0,M65+N48&lt;0),MAX(M65,M65+N48),0)</f>
        <v>#N/A</v>
      </c>
      <c r="O56" s="112" t="e">
        <f t="shared" si="32"/>
        <v>#N/A</v>
      </c>
      <c r="P56" s="113"/>
      <c r="Q56" s="53"/>
    </row>
    <row r="57" spans="2:17">
      <c r="B57" s="51"/>
      <c r="C57" s="68" t="s">
        <v>154</v>
      </c>
      <c r="D57" s="114" t="e">
        <f>MIN(0,D48)</f>
        <v>#N/A</v>
      </c>
      <c r="E57" s="115" t="e">
        <f>IF(AND(E48&lt;0,D65+E48&lt;0),MAX(D65+E48,E48),0)</f>
        <v>#N/A</v>
      </c>
      <c r="F57" s="115" t="e">
        <f t="shared" ref="F57:G57" si="33">IF(AND(F48&lt;0,E65+F48&lt;0),MAX(E65+F48,F48),0)</f>
        <v>#REF!</v>
      </c>
      <c r="G57" s="115" t="e">
        <f t="shared" si="33"/>
        <v>#REF!</v>
      </c>
      <c r="H57" s="116"/>
      <c r="I57" s="115" t="e">
        <f>IF(AND(I48&lt;0,H65+I48&lt;0),MAX(H65+I48,I48),0)</f>
        <v>#DIV/0!</v>
      </c>
      <c r="J57" s="115" t="e">
        <f t="shared" ref="J57:K57" si="34">IF(AND(J48&lt;0,I65+J48&lt;0),MAX(I65+J48,J48),0)</f>
        <v>#REF!</v>
      </c>
      <c r="K57" s="115" t="e">
        <f t="shared" si="34"/>
        <v>#REF!</v>
      </c>
      <c r="L57" s="116"/>
      <c r="M57" s="115" t="e">
        <f>IF(AND(M48&lt;0,L65+M48&lt;0),MAX(L65+M48,M48),0)</f>
        <v>#DIV/0!</v>
      </c>
      <c r="N57" s="115" t="e">
        <f t="shared" ref="N57:O57" si="35">IF(AND(N48&lt;0,M65+N48&lt;0),MAX(M65+N48,N48),0)</f>
        <v>#REF!</v>
      </c>
      <c r="O57" s="115" t="e">
        <f t="shared" si="35"/>
        <v>#REF!</v>
      </c>
      <c r="P57" s="116"/>
      <c r="Q57" s="53"/>
    </row>
    <row r="58" spans="2:17">
      <c r="B58" s="51"/>
      <c r="C58" s="71" t="s">
        <v>156</v>
      </c>
      <c r="D58" s="114"/>
      <c r="E58" s="115" t="e">
        <f>IF(AND(D65&lt;0,E48&gt;0),MAX(D65,-1*E48),0)</f>
        <v>#N/A</v>
      </c>
      <c r="F58" s="115" t="e">
        <f t="shared" ref="F58:G58" si="36">IF(AND(E65&lt;0,F48&gt;0),MAX(E65,-1*F48),0)</f>
        <v>#N/A</v>
      </c>
      <c r="G58" s="115" t="e">
        <f t="shared" si="36"/>
        <v>#N/A</v>
      </c>
      <c r="H58" s="116"/>
      <c r="I58" s="115" t="e">
        <f>IF(AND(H65&lt;0,I48&gt;0),MAX(H65,-1*I48),0)</f>
        <v>#N/A</v>
      </c>
      <c r="J58" s="115" t="e">
        <f t="shared" ref="J58:K58" si="37">IF(AND(I65&lt;0,J48&gt;0),MAX(I65,-1*J48),0)</f>
        <v>#N/A</v>
      </c>
      <c r="K58" s="115" t="e">
        <f t="shared" si="37"/>
        <v>#N/A</v>
      </c>
      <c r="L58" s="116"/>
      <c r="M58" s="115" t="e">
        <f>IF(AND(L65&lt;0,M48&gt;0),MAX(L65,-1*M48),0)</f>
        <v>#N/A</v>
      </c>
      <c r="N58" s="115" t="e">
        <f t="shared" ref="N58:O58" si="38">IF(AND(M65&lt;0,N48&gt;0),MAX(M65,-1*N48),0)</f>
        <v>#N/A</v>
      </c>
      <c r="O58" s="115" t="e">
        <f t="shared" si="38"/>
        <v>#N/A</v>
      </c>
      <c r="P58" s="116"/>
      <c r="Q58" s="53"/>
    </row>
    <row r="59" spans="2:17">
      <c r="B59" s="51"/>
      <c r="C59" s="72" t="s">
        <v>158</v>
      </c>
      <c r="D59" s="114" t="e">
        <f>IF(AND(D65&lt;0,D48&gt;=0),-1*ABS(D48),0)</f>
        <v>#N/A</v>
      </c>
      <c r="E59" s="115" t="e">
        <f>IF(AND(E65&lt;0,E48&gt;=0),-1*ABS(E48),0)</f>
        <v>#N/A</v>
      </c>
      <c r="F59" s="115" t="e">
        <f t="shared" ref="F59:G59" si="39">IF(AND(F65&lt;0,F48&gt;=0),-1*ABS(F48),0)</f>
        <v>#N/A</v>
      </c>
      <c r="G59" s="115" t="e">
        <f t="shared" si="39"/>
        <v>#N/A</v>
      </c>
      <c r="H59" s="116"/>
      <c r="I59" s="115" t="e">
        <f>IF(AND(I65&lt;0,I48&gt;=0),-1*ABS(I48),0)</f>
        <v>#N/A</v>
      </c>
      <c r="J59" s="115" t="e">
        <f t="shared" ref="J59:K59" si="40">IF(AND(J65&lt;0,J48&gt;=0),-1*ABS(J48),0)</f>
        <v>#N/A</v>
      </c>
      <c r="K59" s="115" t="e">
        <f t="shared" si="40"/>
        <v>#N/A</v>
      </c>
      <c r="L59" s="116"/>
      <c r="M59" s="115" t="e">
        <f>IF(AND(M65&lt;0,M48&gt;=0),-1*ABS(M48),0)</f>
        <v>#N/A</v>
      </c>
      <c r="N59" s="115" t="e">
        <f t="shared" ref="N59:O59" si="41">IF(AND(N65&lt;0,N48&gt;=0),-1*ABS(N48),0)</f>
        <v>#N/A</v>
      </c>
      <c r="O59" s="115" t="e">
        <f t="shared" si="41"/>
        <v>#N/A</v>
      </c>
      <c r="P59" s="116"/>
      <c r="Q59" s="53"/>
    </row>
    <row r="60" spans="2:17">
      <c r="B60" s="51"/>
      <c r="C60" s="73" t="s">
        <v>159</v>
      </c>
      <c r="D60" s="117" t="e">
        <f>IF(AND(D65&lt;0,D48&lt;0),D48,0)</f>
        <v>#N/A</v>
      </c>
      <c r="E60" s="118" t="e">
        <f>IF(AND(E65&lt;0,E48&lt;0),E48,0)</f>
        <v>#N/A</v>
      </c>
      <c r="F60" s="118" t="e">
        <f t="shared" ref="F60:G60" si="42">IF(AND(F65&lt;0,F48&lt;0),F48,0)</f>
        <v>#N/A</v>
      </c>
      <c r="G60" s="118" t="e">
        <f t="shared" si="42"/>
        <v>#N/A</v>
      </c>
      <c r="H60" s="119"/>
      <c r="I60" s="118" t="e">
        <f>IF(AND(I65&lt;0,I48&lt;0),I48,0)</f>
        <v>#N/A</v>
      </c>
      <c r="J60" s="118" t="e">
        <f t="shared" ref="J60:K60" si="43">IF(AND(J65&lt;0,J48&lt;0),J48,0)</f>
        <v>#N/A</v>
      </c>
      <c r="K60" s="118" t="e">
        <f t="shared" si="43"/>
        <v>#N/A</v>
      </c>
      <c r="L60" s="119"/>
      <c r="M60" s="118" t="e">
        <f>IF(AND(M65&lt;0,M48&lt;0),M48,0)</f>
        <v>#N/A</v>
      </c>
      <c r="N60" s="118" t="e">
        <f t="shared" ref="N60:O60" si="44">IF(AND(N65&lt;0,N48&lt;0),N48,0)</f>
        <v>#N/A</v>
      </c>
      <c r="O60" s="118" t="e">
        <f t="shared" si="44"/>
        <v>#N/A</v>
      </c>
      <c r="P60" s="119"/>
      <c r="Q60" s="53"/>
    </row>
    <row r="61" spans="2:17">
      <c r="B61" s="51"/>
      <c r="C61" s="79" t="s">
        <v>160</v>
      </c>
      <c r="D61" s="111" t="e">
        <f>D65</f>
        <v>#N/A</v>
      </c>
      <c r="E61" s="112" t="e">
        <f>D61</f>
        <v>#N/A</v>
      </c>
      <c r="F61" s="112"/>
      <c r="G61" s="112"/>
      <c r="H61" s="113" t="e">
        <f>H64</f>
        <v>#N/A</v>
      </c>
      <c r="I61" s="112" t="e">
        <f>H61</f>
        <v>#N/A</v>
      </c>
      <c r="J61" s="112"/>
      <c r="K61" s="112"/>
      <c r="L61" s="113" t="e">
        <f>L64</f>
        <v>#N/A</v>
      </c>
      <c r="M61" s="112" t="e">
        <f>L61</f>
        <v>#N/A</v>
      </c>
      <c r="N61" s="112"/>
      <c r="O61" s="112"/>
      <c r="P61" s="113"/>
      <c r="Q61" s="53"/>
    </row>
    <row r="62" spans="2:17">
      <c r="B62" s="51"/>
      <c r="C62" s="82" t="s">
        <v>160</v>
      </c>
      <c r="D62" s="114"/>
      <c r="E62" s="115" t="e">
        <f>E65</f>
        <v>#N/A</v>
      </c>
      <c r="F62" s="115" t="e">
        <f>E62</f>
        <v>#N/A</v>
      </c>
      <c r="G62" s="115"/>
      <c r="H62" s="116"/>
      <c r="I62" s="115" t="e">
        <f>I65</f>
        <v>#N/A</v>
      </c>
      <c r="J62" s="115" t="e">
        <f>I62</f>
        <v>#N/A</v>
      </c>
      <c r="K62" s="115"/>
      <c r="L62" s="116"/>
      <c r="M62" s="115" t="e">
        <f>M65</f>
        <v>#N/A</v>
      </c>
      <c r="N62" s="115" t="e">
        <f>M62</f>
        <v>#N/A</v>
      </c>
      <c r="O62" s="115"/>
      <c r="P62" s="116"/>
      <c r="Q62" s="53"/>
    </row>
    <row r="63" spans="2:17">
      <c r="B63" s="51"/>
      <c r="C63" s="82" t="s">
        <v>160</v>
      </c>
      <c r="D63" s="114"/>
      <c r="E63" s="115"/>
      <c r="F63" s="115" t="e">
        <f>F65</f>
        <v>#N/A</v>
      </c>
      <c r="G63" s="115" t="e">
        <f>F63</f>
        <v>#N/A</v>
      </c>
      <c r="H63" s="116"/>
      <c r="I63" s="115"/>
      <c r="J63" s="115" t="e">
        <f>J65</f>
        <v>#N/A</v>
      </c>
      <c r="K63" s="115" t="e">
        <f>J63</f>
        <v>#N/A</v>
      </c>
      <c r="L63" s="116"/>
      <c r="M63" s="115"/>
      <c r="N63" s="115" t="e">
        <f>N65</f>
        <v>#N/A</v>
      </c>
      <c r="O63" s="115" t="e">
        <f>N63</f>
        <v>#N/A</v>
      </c>
      <c r="P63" s="116"/>
      <c r="Q63" s="53"/>
    </row>
    <row r="64" spans="2:17" ht="13.5" thickBot="1">
      <c r="B64" s="51"/>
      <c r="C64" s="83" t="s">
        <v>160</v>
      </c>
      <c r="D64" s="120"/>
      <c r="E64" s="121"/>
      <c r="F64" s="121"/>
      <c r="G64" s="121" t="e">
        <f>G65</f>
        <v>#N/A</v>
      </c>
      <c r="H64" s="122" t="e">
        <f>G64</f>
        <v>#N/A</v>
      </c>
      <c r="I64" s="121"/>
      <c r="J64" s="121"/>
      <c r="K64" s="121" t="e">
        <f>K65</f>
        <v>#N/A</v>
      </c>
      <c r="L64" s="122" t="e">
        <f>K64</f>
        <v>#N/A</v>
      </c>
      <c r="M64" s="121"/>
      <c r="N64" s="121"/>
      <c r="O64" s="121" t="e">
        <f>O65</f>
        <v>#N/A</v>
      </c>
      <c r="P64" s="122" t="e">
        <f>O64</f>
        <v>#N/A</v>
      </c>
      <c r="Q64" s="53"/>
    </row>
    <row r="65" spans="2:17" ht="13.5" thickTop="1">
      <c r="B65" s="51"/>
      <c r="C65" s="86" t="s">
        <v>161</v>
      </c>
      <c r="D65" s="123" t="e">
        <f>D48</f>
        <v>#N/A</v>
      </c>
      <c r="E65" s="123" t="e">
        <f>D65+E48</f>
        <v>#N/A</v>
      </c>
      <c r="F65" s="123" t="e">
        <f>E65+F48</f>
        <v>#N/A</v>
      </c>
      <c r="G65" s="123" t="e">
        <f>F65+G48</f>
        <v>#N/A</v>
      </c>
      <c r="H65" s="124" t="e">
        <f>G65</f>
        <v>#N/A</v>
      </c>
      <c r="I65" s="123" t="e">
        <f>H65+I48</f>
        <v>#N/A</v>
      </c>
      <c r="J65" s="123" t="e">
        <f>I65+J48</f>
        <v>#N/A</v>
      </c>
      <c r="K65" s="123" t="e">
        <f>J65+K48</f>
        <v>#N/A</v>
      </c>
      <c r="L65" s="124" t="e">
        <f>K65</f>
        <v>#N/A</v>
      </c>
      <c r="M65" s="123" t="e">
        <f>L65+M48</f>
        <v>#N/A</v>
      </c>
      <c r="N65" s="123" t="e">
        <f>M65+N48</f>
        <v>#N/A</v>
      </c>
      <c r="O65" s="123" t="e">
        <f>N65+O48</f>
        <v>#N/A</v>
      </c>
      <c r="P65" s="124" t="e">
        <f>O65</f>
        <v>#N/A</v>
      </c>
      <c r="Q65" s="53"/>
    </row>
    <row r="66" spans="2:17">
      <c r="B66" s="51"/>
      <c r="C66" s="52"/>
      <c r="D66" s="125"/>
      <c r="E66" s="126" t="e">
        <f>MAX(E52,E53)</f>
        <v>#N/A</v>
      </c>
      <c r="F66" s="126" t="e">
        <f t="shared" ref="F66:G66" si="45">MAX(F52,F53)</f>
        <v>#N/A</v>
      </c>
      <c r="G66" s="126" t="e">
        <f t="shared" si="45"/>
        <v>#N/A</v>
      </c>
      <c r="H66" s="125"/>
      <c r="I66" s="126" t="e">
        <f>MAX(I52,I53)</f>
        <v>#N/A</v>
      </c>
      <c r="J66" s="126" t="e">
        <f t="shared" ref="J66:K66" si="46">MAX(J52,J53)</f>
        <v>#N/A</v>
      </c>
      <c r="K66" s="126" t="e">
        <f t="shared" si="46"/>
        <v>#N/A</v>
      </c>
      <c r="L66" s="125"/>
      <c r="M66" s="126" t="e">
        <f>MAX(M52,M53)</f>
        <v>#N/A</v>
      </c>
      <c r="N66" s="126" t="e">
        <f t="shared" ref="N66:O66" si="47">MAX(N52,N53)</f>
        <v>#N/A</v>
      </c>
      <c r="O66" s="126" t="e">
        <f t="shared" si="47"/>
        <v>#N/A</v>
      </c>
      <c r="P66" s="125"/>
      <c r="Q66" s="53"/>
    </row>
    <row r="67" spans="2:17">
      <c r="B67" s="51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3"/>
    </row>
    <row r="68" spans="2:17">
      <c r="B68" s="51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3"/>
    </row>
    <row r="69" spans="2:17" ht="38.25">
      <c r="B69" s="51"/>
      <c r="C69" s="52"/>
      <c r="D69" s="98" t="e">
        <f>D41&amp;" "&amp;D49</f>
        <v>#N/A</v>
      </c>
      <c r="E69" s="99" t="str">
        <f>E49</f>
        <v>Change in RWAs</v>
      </c>
      <c r="F69" s="99" t="str">
        <f t="shared" ref="F69:G69" si="48">F49</f>
        <v>Change in CET1 resources</v>
      </c>
      <c r="G69" s="99" t="str">
        <f t="shared" si="48"/>
        <v>Change in capital deductions</v>
      </c>
      <c r="H69" s="98" t="str">
        <f>E41&amp;" "&amp;H49</f>
        <v>Dec-17 CET1 ratio</v>
      </c>
      <c r="I69" s="99" t="str">
        <f>I49</f>
        <v>Change in RWAs</v>
      </c>
      <c r="J69" s="99" t="str">
        <f t="shared" ref="J69:K69" si="49">J49</f>
        <v>Change in CET1 resources</v>
      </c>
      <c r="K69" s="99" t="str">
        <f t="shared" si="49"/>
        <v>Change in capital deductions</v>
      </c>
      <c r="L69" s="98" t="str">
        <f>F41&amp;" "&amp;L49</f>
        <v>Dec-18 CET1 ratio</v>
      </c>
      <c r="M69" s="99" t="str">
        <f>M49</f>
        <v>Change in RWAs</v>
      </c>
      <c r="N69" s="99" t="str">
        <f t="shared" ref="N69:O69" si="50">N49</f>
        <v>Change in CET1 resources</v>
      </c>
      <c r="O69" s="99" t="str">
        <f t="shared" si="50"/>
        <v>Change in capital deductions</v>
      </c>
      <c r="P69" s="98" t="str">
        <f>G41&amp;" "&amp;P49</f>
        <v>Dec-19 CET1 ratio</v>
      </c>
      <c r="Q69" s="53"/>
    </row>
    <row r="70" spans="2:17" ht="13.5" thickBot="1">
      <c r="B70" s="76"/>
      <c r="C70" s="77"/>
      <c r="D70" s="100"/>
      <c r="E70" s="77"/>
      <c r="F70" s="77"/>
      <c r="G70" s="77"/>
      <c r="H70" s="100"/>
      <c r="I70" s="77"/>
      <c r="J70" s="77"/>
      <c r="K70" s="77"/>
      <c r="L70" s="100"/>
      <c r="M70" s="77"/>
      <c r="N70" s="77"/>
      <c r="O70" s="77"/>
      <c r="P70" s="100"/>
      <c r="Q70" s="78"/>
    </row>
    <row r="71" spans="2:17">
      <c r="B71" s="47"/>
      <c r="C71" s="48"/>
      <c r="D71" s="48"/>
      <c r="E71" s="48"/>
      <c r="F71" s="48">
        <f>DATEVALUE("1-Jan-2015")</f>
        <v>42005</v>
      </c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9"/>
    </row>
    <row r="72" spans="2:17">
      <c r="B72" s="51"/>
      <c r="C72" s="107" t="s">
        <v>186</v>
      </c>
      <c r="D72" s="108"/>
      <c r="E72" s="108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3"/>
    </row>
    <row r="73" spans="2:17">
      <c r="B73" s="51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3"/>
    </row>
    <row r="74" spans="2:17">
      <c r="B74" s="51"/>
      <c r="C74" s="102" t="s">
        <v>162</v>
      </c>
      <c r="D74" s="102">
        <f>D37</f>
        <v>1</v>
      </c>
      <c r="E74" s="102">
        <f t="shared" ref="E74:M75" si="51">E37</f>
        <v>0</v>
      </c>
      <c r="F74" s="102">
        <f t="shared" si="51"/>
        <v>0</v>
      </c>
      <c r="G74" s="102">
        <f t="shared" si="51"/>
        <v>0</v>
      </c>
      <c r="H74" s="102">
        <f t="shared" si="51"/>
        <v>1</v>
      </c>
      <c r="I74" s="102">
        <f t="shared" si="51"/>
        <v>0</v>
      </c>
      <c r="J74" s="102">
        <f t="shared" si="51"/>
        <v>0</v>
      </c>
      <c r="K74" s="102">
        <f t="shared" si="51"/>
        <v>0</v>
      </c>
      <c r="L74" s="102">
        <f t="shared" si="51"/>
        <v>1</v>
      </c>
      <c r="M74" s="102">
        <f t="shared" si="51"/>
        <v>1</v>
      </c>
      <c r="N74" s="52"/>
      <c r="O74" s="52"/>
      <c r="P74" s="52"/>
      <c r="Q74" s="53"/>
    </row>
    <row r="75" spans="2:17">
      <c r="B75" s="51"/>
      <c r="C75" s="103"/>
      <c r="D75" s="104">
        <f t="shared" ref="D75:G76" si="52">D38</f>
        <v>42735</v>
      </c>
      <c r="E75" s="104">
        <f t="shared" si="52"/>
        <v>42825</v>
      </c>
      <c r="F75" s="104">
        <f t="shared" si="52"/>
        <v>42916</v>
      </c>
      <c r="G75" s="104">
        <f t="shared" si="52"/>
        <v>43008</v>
      </c>
      <c r="H75" s="104">
        <f t="shared" si="51"/>
        <v>43100</v>
      </c>
      <c r="I75" s="104">
        <f t="shared" si="51"/>
        <v>43190</v>
      </c>
      <c r="J75" s="104">
        <f t="shared" si="51"/>
        <v>43281</v>
      </c>
      <c r="K75" s="104">
        <f t="shared" si="51"/>
        <v>43373</v>
      </c>
      <c r="L75" s="104">
        <f t="shared" si="51"/>
        <v>43465</v>
      </c>
      <c r="M75" s="104">
        <f t="shared" si="51"/>
        <v>43830</v>
      </c>
      <c r="N75" s="52"/>
      <c r="O75" s="52"/>
      <c r="P75" s="52"/>
      <c r="Q75" s="53"/>
    </row>
    <row r="76" spans="2:17">
      <c r="B76" s="51"/>
      <c r="C76" s="102" t="s">
        <v>163</v>
      </c>
      <c r="D76" s="138">
        <f t="shared" si="52"/>
        <v>0</v>
      </c>
      <c r="E76" s="102">
        <f t="shared" si="52"/>
        <v>5</v>
      </c>
      <c r="F76" s="102">
        <f t="shared" si="52"/>
        <v>9</v>
      </c>
      <c r="G76" s="138">
        <f t="shared" si="52"/>
        <v>10</v>
      </c>
      <c r="H76" s="102"/>
      <c r="I76" s="102"/>
      <c r="J76" s="102"/>
      <c r="K76" s="102"/>
      <c r="L76" s="102"/>
      <c r="M76" s="102"/>
      <c r="N76" s="52"/>
      <c r="O76" s="52"/>
      <c r="P76" s="52"/>
      <c r="Q76" s="53"/>
    </row>
    <row r="77" spans="2:17">
      <c r="B77" s="51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3"/>
    </row>
    <row r="78" spans="2:17">
      <c r="B78" s="51"/>
      <c r="C78" s="52"/>
      <c r="D78" s="91">
        <f>'Capital+ Input'!E9</f>
        <v>42735</v>
      </c>
      <c r="E78" s="91">
        <f>'Capital+ Input'!F9</f>
        <v>42825</v>
      </c>
      <c r="F78" s="91">
        <f>'Capital+ Input'!G9</f>
        <v>42916</v>
      </c>
      <c r="G78" s="91">
        <f>'Capital+ Input'!H9</f>
        <v>43008</v>
      </c>
      <c r="H78" s="91">
        <f>'Capital+ Input'!I9</f>
        <v>43100</v>
      </c>
      <c r="I78" s="91">
        <f>'Capital+ Input'!J9</f>
        <v>43190</v>
      </c>
      <c r="J78" s="91">
        <f>'Capital+ Input'!K9</f>
        <v>43281</v>
      </c>
      <c r="K78" s="91">
        <f>'Capital+ Input'!L9</f>
        <v>43373</v>
      </c>
      <c r="L78" s="91">
        <f>'Capital+ Input'!M9</f>
        <v>43465</v>
      </c>
      <c r="M78" s="91">
        <f>'Capital+ Input'!N9</f>
        <v>43830</v>
      </c>
      <c r="N78" s="52"/>
      <c r="O78" s="52"/>
      <c r="P78" s="52"/>
      <c r="Q78" s="53"/>
    </row>
    <row r="79" spans="2:17">
      <c r="B79" s="51"/>
      <c r="C79" s="52" t="s">
        <v>187</v>
      </c>
      <c r="D79" s="109">
        <f>'Capital+ Input'!E13</f>
        <v>0</v>
      </c>
      <c r="E79" s="109">
        <f>'Capital+ Input'!F13</f>
        <v>0</v>
      </c>
      <c r="F79" s="109">
        <f>'Capital+ Input'!G13</f>
        <v>0</v>
      </c>
      <c r="G79" s="109">
        <f>'Capital+ Input'!H13</f>
        <v>0</v>
      </c>
      <c r="H79" s="109">
        <f>'Capital+ Input'!I13</f>
        <v>0</v>
      </c>
      <c r="I79" s="109">
        <f>'Capital+ Input'!J13</f>
        <v>0</v>
      </c>
      <c r="J79" s="109">
        <f>'Capital+ Input'!K13</f>
        <v>0</v>
      </c>
      <c r="K79" s="109">
        <f>'Capital+ Input'!L13</f>
        <v>0</v>
      </c>
      <c r="L79" s="109">
        <f>'Capital+ Input'!M13</f>
        <v>0</v>
      </c>
      <c r="M79" s="109">
        <f>'Capital+ Input'!N13</f>
        <v>0</v>
      </c>
      <c r="N79" s="52"/>
      <c r="O79" s="52"/>
      <c r="P79" s="52"/>
      <c r="Q79" s="53"/>
    </row>
    <row r="80" spans="2:17">
      <c r="B80" s="51"/>
      <c r="C80" s="52" t="s">
        <v>184</v>
      </c>
      <c r="D80" s="109">
        <f>IF(DATEVALUE(TEXT(D78,"MMM-YY"))&lt;42005,'Capital+ Input'!E17*0.04,'Capital+ Input'!E17*0.045)</f>
        <v>0</v>
      </c>
      <c r="E80" s="109">
        <f>IF(DATEVALUE(TEXT(E78,"MMM-YY"))&lt;42005,'Capital+ Input'!F17*0.04,'Capital+ Input'!F17*0.045)</f>
        <v>0</v>
      </c>
      <c r="F80" s="109">
        <f>IF(DATEVALUE(TEXT(F78,"MMM-YY"))&lt;42005,'Capital+ Input'!G17*0.04,'Capital+ Input'!G17*0.045)</f>
        <v>0</v>
      </c>
      <c r="G80" s="109">
        <f>IF(DATEVALUE(TEXT(G78,"MMM-YY"))&lt;42005,'Capital+ Input'!H17*0.04,'Capital+ Input'!H17*0.045)</f>
        <v>0</v>
      </c>
      <c r="H80" s="109">
        <f>IF(DATEVALUE(TEXT(H78,"MMM-YY"))&lt;42005,'Capital+ Input'!I17*0.04,'Capital+ Input'!I17*0.045)</f>
        <v>0</v>
      </c>
      <c r="I80" s="109">
        <f>IF(DATEVALUE(TEXT(I78,"MMM-YY"))&lt;42005,'Capital+ Input'!J17*0.04,'Capital+ Input'!J17*0.045)</f>
        <v>0</v>
      </c>
      <c r="J80" s="109">
        <f>IF(DATEVALUE(TEXT(J78,"MMM-YY"))&lt;42005,'Capital+ Input'!K17*0.04,'Capital+ Input'!K17*0.045)</f>
        <v>0</v>
      </c>
      <c r="K80" s="109">
        <f>IF(DATEVALUE(TEXT(K78,"MMM-YY"))&lt;42005,'Capital+ Input'!L17*0.04,'Capital+ Input'!L17*0.045)</f>
        <v>0</v>
      </c>
      <c r="L80" s="109">
        <f>IF(DATEVALUE(TEXT(L78,"MMM-YY"))&lt;42005,'Capital+ Input'!M17*0.04,'Capital+ Input'!M17*0.045)</f>
        <v>0</v>
      </c>
      <c r="M80" s="109">
        <f>IF(DATEVALUE(TEXT(M78,"MMM-YY"))&lt;42005,'Capital+ Input'!N17*0.04,'Capital+ Input'!N17*0.045)</f>
        <v>0</v>
      </c>
      <c r="N80" s="52"/>
      <c r="O80" s="52"/>
      <c r="P80" s="52"/>
      <c r="Q80" s="53"/>
    </row>
    <row r="81" spans="2:17">
      <c r="B81" s="51"/>
      <c r="C81" s="52" t="s">
        <v>185</v>
      </c>
      <c r="D81" s="109">
        <f>IF(DATEVALUE(TEXT(D78,"MMM-YY"))&lt;42005,'Capital+ Input'!E29*0,'Capital+ Input'!E29*(4.5/8))</f>
        <v>0</v>
      </c>
      <c r="E81" s="109">
        <f>IF(DATEVALUE(TEXT(E78,"MMM-YY"))&lt;42005,'Capital+ Input'!F29*0,'Capital+ Input'!F29*(4.5/8))</f>
        <v>0</v>
      </c>
      <c r="F81" s="109">
        <f>IF(DATEVALUE(TEXT(F78,"MMM-YY"))&lt;42005,'Capital+ Input'!G29*0,'Capital+ Input'!G29*(4.5/8))</f>
        <v>0</v>
      </c>
      <c r="G81" s="109">
        <f>IF(DATEVALUE(TEXT(G78,"MMM-YY"))&lt;42005,'Capital+ Input'!H29*0,'Capital+ Input'!H29*(4.5/8))</f>
        <v>0</v>
      </c>
      <c r="H81" s="109">
        <f>IF(DATEVALUE(TEXT(H78,"MMM-YY"))&lt;42005,'Capital+ Input'!I29*0,'Capital+ Input'!I29*(4.5/8))</f>
        <v>0</v>
      </c>
      <c r="I81" s="109">
        <f>IF(DATEVALUE(TEXT(I78,"MMM-YY"))&lt;42005,'Capital+ Input'!J29*0,'Capital+ Input'!J29*(4.5/8))</f>
        <v>0</v>
      </c>
      <c r="J81" s="109">
        <f>IF(DATEVALUE(TEXT(J78,"MMM-YY"))&lt;42005,'Capital+ Input'!K29*0,'Capital+ Input'!K29*(4.5/8))</f>
        <v>0</v>
      </c>
      <c r="K81" s="109">
        <f>IF(DATEVALUE(TEXT(K78,"MMM-YY"))&lt;42005,'Capital+ Input'!L29*0,'Capital+ Input'!L29*(4.5/8))</f>
        <v>0</v>
      </c>
      <c r="L81" s="109">
        <f>IF(DATEVALUE(TEXT(L78,"MMM-YY"))&lt;42005,'Capital+ Input'!M29*0,'Capital+ Input'!M29*(4.5/8))</f>
        <v>0</v>
      </c>
      <c r="M81" s="109">
        <f>IF(DATEVALUE(TEXT(M78,"MMM-YY"))&lt;42005,'Capital+ Input'!N29*0,'Capital+ Input'!N29*(4.5/8))</f>
        <v>0</v>
      </c>
      <c r="N81" s="52"/>
      <c r="O81" s="52"/>
      <c r="P81" s="52"/>
      <c r="Q81" s="53"/>
    </row>
    <row r="82" spans="2:17">
      <c r="B82" s="51"/>
      <c r="C82" s="52" t="s">
        <v>177</v>
      </c>
      <c r="D82" s="109">
        <f>'Capital+ Input'!E$23</f>
        <v>0</v>
      </c>
      <c r="E82" s="109">
        <f>'Capital+ Input'!F$23</f>
        <v>0</v>
      </c>
      <c r="F82" s="109">
        <f>'Capital+ Input'!G$23</f>
        <v>0</v>
      </c>
      <c r="G82" s="109">
        <f>'Capital+ Input'!H$23</f>
        <v>0</v>
      </c>
      <c r="H82" s="109">
        <f>'Capital+ Input'!I$23</f>
        <v>0</v>
      </c>
      <c r="I82" s="109">
        <f>'Capital+ Input'!J$23</f>
        <v>0</v>
      </c>
      <c r="J82" s="109">
        <f>'Capital+ Input'!K$23</f>
        <v>0</v>
      </c>
      <c r="K82" s="109">
        <f>'Capital+ Input'!L$23</f>
        <v>0</v>
      </c>
      <c r="L82" s="109">
        <f>'Capital+ Input'!M$23</f>
        <v>0</v>
      </c>
      <c r="M82" s="109">
        <f>'Capital+ Input'!N$23</f>
        <v>0</v>
      </c>
      <c r="N82" s="52"/>
      <c r="O82" s="52"/>
      <c r="P82" s="52"/>
      <c r="Q82" s="53"/>
    </row>
    <row r="83" spans="2:17">
      <c r="B83" s="51"/>
      <c r="C83" s="52" t="s">
        <v>178</v>
      </c>
      <c r="D83" s="200" t="e">
        <f>#REF!</f>
        <v>#REF!</v>
      </c>
      <c r="E83" s="129" t="e">
        <f>#REF!</f>
        <v>#REF!</v>
      </c>
      <c r="F83" s="129" t="e">
        <f>#REF!</f>
        <v>#REF!</v>
      </c>
      <c r="G83" s="129" t="e">
        <f>#REF!</f>
        <v>#REF!</v>
      </c>
      <c r="H83" s="129" t="e">
        <f>#REF!</f>
        <v>#REF!</v>
      </c>
      <c r="I83" s="129" t="e">
        <f>#REF!</f>
        <v>#REF!</v>
      </c>
      <c r="J83" s="129" t="e">
        <f>#REF!</f>
        <v>#REF!</v>
      </c>
      <c r="K83" s="129" t="e">
        <f>#REF!</f>
        <v>#REF!</v>
      </c>
      <c r="L83" s="129" t="e">
        <f>#REF!</f>
        <v>#REF!</v>
      </c>
      <c r="M83" s="129" t="e">
        <f>#REF!</f>
        <v>#REF!</v>
      </c>
      <c r="N83" s="52"/>
      <c r="O83" s="52"/>
      <c r="P83" s="52"/>
      <c r="Q83" s="53"/>
    </row>
    <row r="84" spans="2:17">
      <c r="B84" s="51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3"/>
    </row>
    <row r="85" spans="2:17" ht="25.5">
      <c r="B85" s="51"/>
      <c r="C85" s="52"/>
      <c r="D85" s="130" t="str">
        <f>C79</f>
        <v>CET1 capital resources</v>
      </c>
      <c r="E85" s="130" t="str">
        <f>C80</f>
        <v>Pillar 1 CET1 requirement</v>
      </c>
      <c r="F85" s="130" t="str">
        <f>C81</f>
        <v>Pillar 2a CET1 requirement</v>
      </c>
      <c r="G85" s="130" t="str">
        <f>C82</f>
        <v>Countercyclical buffer</v>
      </c>
      <c r="H85" s="130" t="str">
        <f>C83</f>
        <v>Applicable buffer</v>
      </c>
      <c r="I85" s="52"/>
      <c r="J85" s="52"/>
      <c r="K85" s="52"/>
      <c r="L85" s="52"/>
      <c r="M85" s="52"/>
      <c r="N85" s="52"/>
      <c r="O85" s="52"/>
      <c r="P85" s="52"/>
      <c r="Q85" s="53"/>
    </row>
    <row r="86" spans="2:17">
      <c r="B86" s="202">
        <f>D78</f>
        <v>42735</v>
      </c>
      <c r="C86" s="52" t="s">
        <v>171</v>
      </c>
      <c r="D86" s="109">
        <f>D79</f>
        <v>0</v>
      </c>
      <c r="E86" s="109"/>
      <c r="F86" s="109"/>
      <c r="G86" s="109"/>
      <c r="H86" s="52"/>
      <c r="I86" s="52"/>
      <c r="J86" s="52"/>
      <c r="K86" s="52"/>
      <c r="L86" s="52"/>
      <c r="M86" s="52"/>
      <c r="N86" s="52"/>
      <c r="O86" s="52"/>
      <c r="P86" s="52"/>
      <c r="Q86" s="53"/>
    </row>
    <row r="87" spans="2:17">
      <c r="B87" s="203"/>
      <c r="C87" s="52" t="s">
        <v>172</v>
      </c>
      <c r="D87" s="109"/>
      <c r="E87" s="109">
        <f>D80</f>
        <v>0</v>
      </c>
      <c r="F87" s="109">
        <f>D81</f>
        <v>0</v>
      </c>
      <c r="G87" s="109">
        <f>D82</f>
        <v>0</v>
      </c>
      <c r="H87" s="109" t="e">
        <f>D83</f>
        <v>#REF!</v>
      </c>
      <c r="I87" s="52"/>
      <c r="J87" s="52"/>
      <c r="K87" s="52"/>
      <c r="L87" s="52"/>
      <c r="M87" s="52"/>
      <c r="N87" s="52"/>
      <c r="O87" s="52"/>
      <c r="P87" s="52"/>
      <c r="Q87" s="53"/>
    </row>
    <row r="88" spans="2:17">
      <c r="B88" s="204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3"/>
    </row>
    <row r="89" spans="2:17">
      <c r="B89" s="202">
        <f>E78</f>
        <v>42825</v>
      </c>
      <c r="C89" s="52" t="s">
        <v>171</v>
      </c>
      <c r="D89" s="109">
        <f>E79</f>
        <v>0</v>
      </c>
      <c r="E89" s="109"/>
      <c r="F89" s="109"/>
      <c r="G89" s="109"/>
      <c r="H89" s="109"/>
      <c r="I89" s="52"/>
      <c r="J89" s="52"/>
      <c r="K89" s="52"/>
      <c r="L89" s="52"/>
      <c r="M89" s="52"/>
      <c r="N89" s="52"/>
      <c r="O89" s="52"/>
      <c r="P89" s="52"/>
      <c r="Q89" s="53"/>
    </row>
    <row r="90" spans="2:17">
      <c r="B90" s="203"/>
      <c r="C90" s="52" t="s">
        <v>172</v>
      </c>
      <c r="D90" s="109"/>
      <c r="E90" s="109">
        <f>E80</f>
        <v>0</v>
      </c>
      <c r="F90" s="109">
        <f>E81</f>
        <v>0</v>
      </c>
      <c r="G90" s="109">
        <f>E82</f>
        <v>0</v>
      </c>
      <c r="H90" s="109" t="e">
        <f>E83</f>
        <v>#REF!</v>
      </c>
      <c r="I90" s="52"/>
      <c r="J90" s="52"/>
      <c r="K90" s="52"/>
      <c r="L90" s="52"/>
      <c r="M90" s="52"/>
      <c r="N90" s="52"/>
      <c r="O90" s="52"/>
      <c r="P90" s="52"/>
      <c r="Q90" s="53"/>
    </row>
    <row r="91" spans="2:17">
      <c r="B91" s="204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3"/>
    </row>
    <row r="92" spans="2:17">
      <c r="B92" s="202">
        <f>F78</f>
        <v>42916</v>
      </c>
      <c r="C92" s="52" t="s">
        <v>171</v>
      </c>
      <c r="D92" s="109">
        <f>F79</f>
        <v>0</v>
      </c>
      <c r="E92" s="109"/>
      <c r="F92" s="109"/>
      <c r="G92" s="109"/>
      <c r="H92" s="109"/>
      <c r="I92" s="52"/>
      <c r="J92" s="52"/>
      <c r="K92" s="52"/>
      <c r="L92" s="52"/>
      <c r="M92" s="52"/>
      <c r="N92" s="52"/>
      <c r="O92" s="52"/>
      <c r="P92" s="52"/>
      <c r="Q92" s="53"/>
    </row>
    <row r="93" spans="2:17">
      <c r="B93" s="203"/>
      <c r="C93" s="52" t="s">
        <v>172</v>
      </c>
      <c r="D93" s="109"/>
      <c r="E93" s="109">
        <f>F80</f>
        <v>0</v>
      </c>
      <c r="F93" s="109">
        <f>F81</f>
        <v>0</v>
      </c>
      <c r="G93" s="109">
        <f>F82</f>
        <v>0</v>
      </c>
      <c r="H93" s="109" t="e">
        <f>F83</f>
        <v>#REF!</v>
      </c>
      <c r="I93" s="52"/>
      <c r="J93" s="52"/>
      <c r="K93" s="52"/>
      <c r="L93" s="52"/>
      <c r="M93" s="52"/>
      <c r="N93" s="52"/>
      <c r="O93" s="52"/>
      <c r="P93" s="52"/>
      <c r="Q93" s="53"/>
    </row>
    <row r="94" spans="2:17">
      <c r="B94" s="204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3"/>
    </row>
    <row r="95" spans="2:17">
      <c r="B95" s="202">
        <f>G78</f>
        <v>43008</v>
      </c>
      <c r="C95" s="52" t="s">
        <v>171</v>
      </c>
      <c r="D95" s="109">
        <f>G79</f>
        <v>0</v>
      </c>
      <c r="E95" s="109"/>
      <c r="F95" s="109"/>
      <c r="G95" s="109"/>
      <c r="H95" s="109"/>
      <c r="I95" s="52"/>
      <c r="J95" s="52"/>
      <c r="K95" s="52"/>
      <c r="L95" s="52"/>
      <c r="M95" s="52"/>
      <c r="N95" s="52"/>
      <c r="O95" s="52"/>
      <c r="P95" s="52"/>
      <c r="Q95" s="53"/>
    </row>
    <row r="96" spans="2:17">
      <c r="B96" s="204"/>
      <c r="C96" s="52" t="s">
        <v>172</v>
      </c>
      <c r="D96" s="109"/>
      <c r="E96" s="109">
        <f>G80</f>
        <v>0</v>
      </c>
      <c r="F96" s="109">
        <f>G81</f>
        <v>0</v>
      </c>
      <c r="G96" s="109">
        <f>G82</f>
        <v>0</v>
      </c>
      <c r="H96" s="109" t="e">
        <f>G83</f>
        <v>#REF!</v>
      </c>
      <c r="I96" s="52"/>
      <c r="J96" s="52"/>
      <c r="K96" s="52"/>
      <c r="L96" s="52"/>
      <c r="M96" s="52"/>
      <c r="N96" s="52"/>
      <c r="O96" s="52"/>
      <c r="P96" s="52"/>
      <c r="Q96" s="53"/>
    </row>
    <row r="97" spans="2:17">
      <c r="B97" s="204"/>
      <c r="C97" s="52"/>
      <c r="D97" s="109"/>
      <c r="E97" s="109"/>
      <c r="F97" s="109"/>
      <c r="G97" s="109"/>
      <c r="H97" s="109"/>
      <c r="I97" s="52"/>
      <c r="J97" s="52"/>
      <c r="K97" s="52"/>
      <c r="L97" s="52"/>
      <c r="M97" s="52"/>
      <c r="N97" s="52"/>
      <c r="O97" s="52"/>
      <c r="P97" s="52"/>
      <c r="Q97" s="53"/>
    </row>
    <row r="98" spans="2:17">
      <c r="B98" s="202">
        <f>H78</f>
        <v>43100</v>
      </c>
      <c r="C98" s="52" t="s">
        <v>171</v>
      </c>
      <c r="D98" s="109">
        <f>H79</f>
        <v>0</v>
      </c>
      <c r="E98" s="109"/>
      <c r="F98" s="109"/>
      <c r="G98" s="109"/>
      <c r="H98" s="109"/>
      <c r="I98" s="52"/>
      <c r="J98" s="52"/>
      <c r="K98" s="52"/>
      <c r="L98" s="52"/>
      <c r="M98" s="52"/>
      <c r="N98" s="52"/>
      <c r="O98" s="52"/>
      <c r="P98" s="52"/>
      <c r="Q98" s="53"/>
    </row>
    <row r="99" spans="2:17">
      <c r="B99" s="203"/>
      <c r="C99" s="52" t="s">
        <v>172</v>
      </c>
      <c r="D99" s="109"/>
      <c r="E99" s="109">
        <f>H80</f>
        <v>0</v>
      </c>
      <c r="F99" s="109">
        <f>H81</f>
        <v>0</v>
      </c>
      <c r="G99" s="109">
        <f>H82</f>
        <v>0</v>
      </c>
      <c r="H99" s="109" t="e">
        <f>H83</f>
        <v>#REF!</v>
      </c>
      <c r="I99" s="52"/>
      <c r="J99" s="52"/>
      <c r="K99" s="52"/>
      <c r="L99" s="52"/>
      <c r="M99" s="52"/>
      <c r="N99" s="52"/>
      <c r="O99" s="52"/>
      <c r="P99" s="52"/>
      <c r="Q99" s="53"/>
    </row>
    <row r="100" spans="2:17">
      <c r="B100" s="203"/>
      <c r="C100" s="52"/>
      <c r="D100" s="109"/>
      <c r="E100" s="109"/>
      <c r="F100" s="109"/>
      <c r="G100" s="109"/>
      <c r="H100" s="109"/>
      <c r="I100" s="52"/>
      <c r="J100" s="52"/>
      <c r="K100" s="52"/>
      <c r="L100" s="52"/>
      <c r="M100" s="52"/>
      <c r="N100" s="52"/>
      <c r="O100" s="52"/>
      <c r="P100" s="52"/>
      <c r="Q100" s="53"/>
    </row>
    <row r="101" spans="2:17">
      <c r="B101" s="202">
        <f>I78</f>
        <v>43190</v>
      </c>
      <c r="C101" s="52" t="s">
        <v>171</v>
      </c>
      <c r="D101" s="109">
        <f>I79</f>
        <v>0</v>
      </c>
      <c r="E101" s="109"/>
      <c r="F101" s="109"/>
      <c r="G101" s="109"/>
      <c r="H101" s="109"/>
      <c r="I101" s="52"/>
      <c r="J101" s="52"/>
      <c r="K101" s="52"/>
      <c r="L101" s="52"/>
      <c r="M101" s="52"/>
      <c r="N101" s="52"/>
      <c r="O101" s="52"/>
      <c r="P101" s="52"/>
      <c r="Q101" s="53"/>
    </row>
    <row r="102" spans="2:17">
      <c r="B102" s="203"/>
      <c r="C102" s="52" t="s">
        <v>172</v>
      </c>
      <c r="D102" s="109"/>
      <c r="E102" s="109">
        <f>I80</f>
        <v>0</v>
      </c>
      <c r="F102" s="109">
        <f>I81</f>
        <v>0</v>
      </c>
      <c r="G102" s="109">
        <f>I82</f>
        <v>0</v>
      </c>
      <c r="H102" s="109" t="e">
        <f>I83</f>
        <v>#REF!</v>
      </c>
      <c r="I102" s="52"/>
      <c r="J102" s="52"/>
      <c r="K102" s="52"/>
      <c r="L102" s="52"/>
      <c r="M102" s="52"/>
      <c r="N102" s="52"/>
      <c r="O102" s="52"/>
      <c r="P102" s="52"/>
      <c r="Q102" s="53"/>
    </row>
    <row r="103" spans="2:17">
      <c r="B103" s="203"/>
      <c r="C103" s="52"/>
      <c r="D103" s="109"/>
      <c r="E103" s="109"/>
      <c r="F103" s="109"/>
      <c r="G103" s="109"/>
      <c r="H103" s="109"/>
      <c r="I103" s="52"/>
      <c r="J103" s="52"/>
      <c r="K103" s="52"/>
      <c r="L103" s="52"/>
      <c r="M103" s="52"/>
      <c r="N103" s="52"/>
      <c r="O103" s="52"/>
      <c r="P103" s="52"/>
      <c r="Q103" s="53"/>
    </row>
    <row r="104" spans="2:17">
      <c r="B104" s="205">
        <f>J78</f>
        <v>43281</v>
      </c>
      <c r="C104" s="52" t="s">
        <v>171</v>
      </c>
      <c r="D104" s="109">
        <f>J79</f>
        <v>0</v>
      </c>
      <c r="E104" s="109"/>
      <c r="F104" s="109"/>
      <c r="G104" s="109"/>
      <c r="H104" s="109"/>
      <c r="I104" s="52"/>
      <c r="J104" s="52"/>
      <c r="K104" s="52"/>
      <c r="L104" s="52"/>
      <c r="M104" s="52"/>
      <c r="N104" s="52"/>
      <c r="O104" s="52"/>
      <c r="P104" s="52"/>
      <c r="Q104" s="53"/>
    </row>
    <row r="105" spans="2:17">
      <c r="B105" s="205"/>
      <c r="C105" s="52" t="s">
        <v>172</v>
      </c>
      <c r="D105" s="109"/>
      <c r="E105" s="109">
        <f>J80</f>
        <v>0</v>
      </c>
      <c r="F105" s="109">
        <f>J81</f>
        <v>0</v>
      </c>
      <c r="G105" s="109">
        <f>J82</f>
        <v>0</v>
      </c>
      <c r="H105" s="109" t="e">
        <f>J83</f>
        <v>#REF!</v>
      </c>
      <c r="I105" s="52"/>
      <c r="J105" s="52"/>
      <c r="K105" s="52"/>
      <c r="L105" s="52"/>
      <c r="M105" s="52"/>
      <c r="N105" s="52"/>
      <c r="O105" s="52"/>
      <c r="P105" s="52"/>
      <c r="Q105" s="53"/>
    </row>
    <row r="106" spans="2:17">
      <c r="B106" s="205"/>
      <c r="C106" s="52"/>
      <c r="D106" s="109"/>
      <c r="E106" s="109"/>
      <c r="F106" s="109"/>
      <c r="G106" s="109"/>
      <c r="H106" s="109"/>
      <c r="I106" s="52"/>
      <c r="J106" s="52"/>
      <c r="K106" s="52"/>
      <c r="L106" s="52"/>
      <c r="M106" s="52"/>
      <c r="N106" s="52"/>
      <c r="O106" s="52"/>
      <c r="P106" s="52"/>
      <c r="Q106" s="53"/>
    </row>
    <row r="107" spans="2:17">
      <c r="B107" s="205">
        <f>K78</f>
        <v>43373</v>
      </c>
      <c r="C107" s="52" t="s">
        <v>171</v>
      </c>
      <c r="D107" s="109">
        <f>K79</f>
        <v>0</v>
      </c>
      <c r="E107" s="109"/>
      <c r="F107" s="109"/>
      <c r="G107" s="109"/>
      <c r="H107" s="109"/>
      <c r="I107" s="52"/>
      <c r="J107" s="52"/>
      <c r="K107" s="52"/>
      <c r="L107" s="52"/>
      <c r="M107" s="52"/>
      <c r="N107" s="52"/>
      <c r="O107" s="52"/>
      <c r="P107" s="52"/>
      <c r="Q107" s="53"/>
    </row>
    <row r="108" spans="2:17">
      <c r="B108" s="206"/>
      <c r="C108" s="52" t="s">
        <v>172</v>
      </c>
      <c r="D108" s="109"/>
      <c r="E108" s="109">
        <f>K80</f>
        <v>0</v>
      </c>
      <c r="F108" s="109">
        <f>K81</f>
        <v>0</v>
      </c>
      <c r="G108" s="109">
        <f>K82</f>
        <v>0</v>
      </c>
      <c r="H108" s="109" t="e">
        <f>K83</f>
        <v>#REF!</v>
      </c>
      <c r="I108" s="52"/>
      <c r="J108" s="52"/>
      <c r="K108" s="52"/>
      <c r="L108" s="52"/>
      <c r="M108" s="52"/>
      <c r="N108" s="52"/>
      <c r="O108" s="52"/>
      <c r="P108" s="52"/>
      <c r="Q108" s="53"/>
    </row>
    <row r="109" spans="2:17">
      <c r="B109" s="206"/>
      <c r="C109" s="52"/>
      <c r="D109" s="109"/>
      <c r="E109" s="109"/>
      <c r="F109" s="109"/>
      <c r="G109" s="109"/>
      <c r="H109" s="109"/>
      <c r="I109" s="52"/>
      <c r="J109" s="52"/>
      <c r="K109" s="52"/>
      <c r="L109" s="52"/>
      <c r="M109" s="52"/>
      <c r="N109" s="52"/>
      <c r="O109" s="52"/>
      <c r="P109" s="52"/>
      <c r="Q109" s="53"/>
    </row>
    <row r="110" spans="2:17">
      <c r="B110" s="202">
        <f>L78</f>
        <v>43465</v>
      </c>
      <c r="C110" s="52" t="s">
        <v>171</v>
      </c>
      <c r="D110" s="109">
        <f>L79</f>
        <v>0</v>
      </c>
      <c r="E110" s="109"/>
      <c r="F110" s="109"/>
      <c r="G110" s="109"/>
      <c r="H110" s="109"/>
      <c r="I110" s="52"/>
      <c r="J110" s="52"/>
      <c r="K110" s="52"/>
      <c r="L110" s="52"/>
      <c r="M110" s="52"/>
      <c r="N110" s="52"/>
      <c r="O110" s="52"/>
      <c r="P110" s="52"/>
      <c r="Q110" s="53"/>
    </row>
    <row r="111" spans="2:17">
      <c r="B111" s="202"/>
      <c r="C111" s="52" t="s">
        <v>172</v>
      </c>
      <c r="D111" s="109"/>
      <c r="E111" s="109">
        <f>L80</f>
        <v>0</v>
      </c>
      <c r="F111" s="109">
        <f>L81</f>
        <v>0</v>
      </c>
      <c r="G111" s="109">
        <f>L82</f>
        <v>0</v>
      </c>
      <c r="H111" s="109" t="e">
        <f>L83</f>
        <v>#REF!</v>
      </c>
      <c r="I111" s="52"/>
      <c r="J111" s="52"/>
      <c r="K111" s="52"/>
      <c r="L111" s="52"/>
      <c r="M111" s="52"/>
      <c r="N111" s="52"/>
      <c r="O111" s="52"/>
      <c r="P111" s="52"/>
      <c r="Q111" s="53"/>
    </row>
    <row r="112" spans="2:17">
      <c r="B112" s="202"/>
      <c r="C112" s="52"/>
      <c r="D112" s="109"/>
      <c r="E112" s="109"/>
      <c r="F112" s="109"/>
      <c r="G112" s="109"/>
      <c r="H112" s="109"/>
      <c r="I112" s="52"/>
      <c r="J112" s="52"/>
      <c r="K112" s="52"/>
      <c r="L112" s="52"/>
      <c r="M112" s="52"/>
      <c r="N112" s="52"/>
      <c r="O112" s="52"/>
      <c r="P112" s="52"/>
      <c r="Q112" s="53"/>
    </row>
    <row r="113" spans="2:19">
      <c r="B113" s="202">
        <f>M78</f>
        <v>43830</v>
      </c>
      <c r="C113" s="52" t="s">
        <v>171</v>
      </c>
      <c r="D113" s="109">
        <f>M79</f>
        <v>0</v>
      </c>
      <c r="E113" s="109"/>
      <c r="F113" s="109"/>
      <c r="G113" s="109"/>
      <c r="H113" s="109"/>
      <c r="I113" s="52"/>
      <c r="J113" s="52"/>
      <c r="K113" s="52"/>
      <c r="L113" s="52"/>
      <c r="M113" s="52"/>
      <c r="N113" s="52"/>
      <c r="O113" s="52"/>
      <c r="P113" s="52"/>
      <c r="Q113" s="53"/>
    </row>
    <row r="114" spans="2:19">
      <c r="B114" s="201"/>
      <c r="C114" s="52" t="s">
        <v>172</v>
      </c>
      <c r="D114" s="109"/>
      <c r="E114" s="109">
        <f>M80</f>
        <v>0</v>
      </c>
      <c r="F114" s="109">
        <f>M81</f>
        <v>0</v>
      </c>
      <c r="G114" s="109">
        <f>M82</f>
        <v>0</v>
      </c>
      <c r="H114" s="109" t="e">
        <f>M83</f>
        <v>#REF!</v>
      </c>
      <c r="I114" s="52"/>
      <c r="J114" s="52"/>
      <c r="K114" s="52"/>
      <c r="L114" s="52"/>
      <c r="M114" s="52"/>
      <c r="N114" s="52"/>
      <c r="O114" s="52"/>
      <c r="P114" s="52"/>
      <c r="Q114" s="53"/>
    </row>
    <row r="115" spans="2:19" ht="13.5" thickBot="1">
      <c r="B115" s="51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3"/>
    </row>
    <row r="116" spans="2:19">
      <c r="B116" s="47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9"/>
    </row>
    <row r="117" spans="2:19">
      <c r="B117" s="51"/>
      <c r="C117" s="107" t="s">
        <v>179</v>
      </c>
      <c r="D117" s="108"/>
      <c r="E117" s="108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3"/>
    </row>
    <row r="118" spans="2:19" s="185" customFormat="1">
      <c r="B118" s="186"/>
      <c r="C118" s="187"/>
      <c r="D118" s="188">
        <v>1</v>
      </c>
      <c r="E118" s="188">
        <v>2</v>
      </c>
      <c r="F118" s="188">
        <v>3</v>
      </c>
      <c r="G118" s="188">
        <v>4</v>
      </c>
      <c r="H118" s="188">
        <v>5</v>
      </c>
      <c r="I118" s="188">
        <v>6</v>
      </c>
      <c r="J118" s="188">
        <v>7</v>
      </c>
      <c r="K118" s="188">
        <v>8</v>
      </c>
      <c r="L118" s="188"/>
      <c r="M118" s="188"/>
      <c r="N118" s="188"/>
      <c r="O118" s="188"/>
      <c r="P118" s="188"/>
      <c r="Q118" s="189"/>
    </row>
    <row r="119" spans="2:19" s="185" customFormat="1">
      <c r="B119" s="51" t="b">
        <f t="shared" ref="B119:C123" si="53">B5</f>
        <v>1</v>
      </c>
      <c r="C119" s="190" t="str">
        <f t="shared" si="53"/>
        <v>Current reporting month</v>
      </c>
      <c r="D119" s="179" t="str">
        <f>IF($B119,"",'Capital+ Input'!#REF!)</f>
        <v/>
      </c>
      <c r="E119" s="173" t="str">
        <f>IF($B119,"",'Capital+ Input'!#REF!)</f>
        <v/>
      </c>
      <c r="F119" s="173" t="str">
        <f>IF($B119,"",'Capital+ Input'!#REF!)</f>
        <v/>
      </c>
      <c r="G119" s="173" t="str">
        <f>IF($B119,"",'Capital+ Input'!#REF!)</f>
        <v/>
      </c>
      <c r="H119" s="173" t="str">
        <f>IF($B119,"",'Capital+ Input'!#REF!)</f>
        <v/>
      </c>
      <c r="I119" s="173" t="str">
        <f>IF($B119,"",'Capital+ Input'!#REF!)</f>
        <v/>
      </c>
      <c r="J119" s="173" t="str">
        <f>IF($B119,"",'Capital+ Input'!#REF!)</f>
        <v/>
      </c>
      <c r="K119" s="193" t="str">
        <f>IF($B119,"",'Capital+ Input'!E17-SUM(Calculations!D119:J119))</f>
        <v/>
      </c>
      <c r="L119" s="188"/>
      <c r="M119" s="188"/>
      <c r="N119" s="188"/>
      <c r="O119" s="188"/>
      <c r="P119" s="188"/>
      <c r="Q119" s="189"/>
    </row>
    <row r="120" spans="2:19" s="185" customFormat="1">
      <c r="B120" s="51" t="b">
        <f t="shared" si="53"/>
        <v>1</v>
      </c>
      <c r="C120" s="192" t="str">
        <f t="shared" si="53"/>
        <v>Q1</v>
      </c>
      <c r="D120" s="181" t="str">
        <f>IF($B120,"",'Capital+ Input'!#REF!)</f>
        <v/>
      </c>
      <c r="E120" s="183" t="str">
        <f>IF($B120,"",'Capital+ Input'!#REF!)</f>
        <v/>
      </c>
      <c r="F120" s="183" t="str">
        <f>IF($B120,"",'Capital+ Input'!#REF!)</f>
        <v/>
      </c>
      <c r="G120" s="183" t="str">
        <f>IF($B120,"",'Capital+ Input'!#REF!)</f>
        <v/>
      </c>
      <c r="H120" s="183" t="str">
        <f>IF($B120,"",'Capital+ Input'!#REF!)</f>
        <v/>
      </c>
      <c r="I120" s="183" t="str">
        <f>IF($B120,"",'Capital+ Input'!#REF!)</f>
        <v/>
      </c>
      <c r="J120" s="183" t="str">
        <f>IF($B120,"",'Capital+ Input'!#REF!)</f>
        <v/>
      </c>
      <c r="K120" s="194" t="str">
        <f>IF($B120,"",'Capital+ Input'!F17-SUM(Calculations!D120:J120))</f>
        <v/>
      </c>
      <c r="L120" s="188"/>
      <c r="M120" s="188"/>
      <c r="N120" s="188"/>
      <c r="O120" s="188"/>
      <c r="P120" s="188"/>
      <c r="Q120" s="189"/>
    </row>
    <row r="121" spans="2:19" s="185" customFormat="1">
      <c r="B121" s="51" t="b">
        <f t="shared" si="53"/>
        <v>1</v>
      </c>
      <c r="C121" s="192" t="str">
        <f t="shared" si="53"/>
        <v>Q2</v>
      </c>
      <c r="D121" s="180" t="str">
        <f>IF($B121,"",'Capital+ Input'!#REF!)</f>
        <v/>
      </c>
      <c r="E121" s="188" t="str">
        <f>IF($B121,"",'Capital+ Input'!#REF!)</f>
        <v/>
      </c>
      <c r="F121" s="188" t="str">
        <f>IF($B121,"",'Capital+ Input'!#REF!)</f>
        <v/>
      </c>
      <c r="G121" s="188" t="str">
        <f>IF($B121,"",'Capital+ Input'!#REF!)</f>
        <v/>
      </c>
      <c r="H121" s="188" t="str">
        <f>IF($B121,"",'Capital+ Input'!#REF!)</f>
        <v/>
      </c>
      <c r="I121" s="188" t="str">
        <f>IF($B121,"",'Capital+ Input'!#REF!)</f>
        <v/>
      </c>
      <c r="J121" s="188" t="str">
        <f>IF($B121,"",'Capital+ Input'!#REF!)</f>
        <v/>
      </c>
      <c r="K121" s="195" t="str">
        <f>IF($B121,"",'Capital+ Input'!G17-SUM(Calculations!D121:J121))</f>
        <v/>
      </c>
      <c r="L121" s="188"/>
      <c r="M121" s="188"/>
      <c r="N121" s="188"/>
      <c r="O121" s="188"/>
      <c r="P121" s="188"/>
      <c r="Q121" s="189"/>
    </row>
    <row r="122" spans="2:19" s="185" customFormat="1">
      <c r="B122" s="51" t="b">
        <f t="shared" si="53"/>
        <v>1</v>
      </c>
      <c r="C122" s="192" t="str">
        <f t="shared" si="53"/>
        <v>Q3</v>
      </c>
      <c r="D122" s="181" t="str">
        <f>IF($B122,"",'Capital+ Input'!#REF!)</f>
        <v/>
      </c>
      <c r="E122" s="183" t="str">
        <f>IF($B122,"",'Capital+ Input'!#REF!)</f>
        <v/>
      </c>
      <c r="F122" s="183" t="str">
        <f>IF($B122,"",'Capital+ Input'!#REF!)</f>
        <v/>
      </c>
      <c r="G122" s="183" t="str">
        <f>IF($B122,"",'Capital+ Input'!#REF!)</f>
        <v/>
      </c>
      <c r="H122" s="183" t="str">
        <f>IF($B122,"",'Capital+ Input'!#REF!)</f>
        <v/>
      </c>
      <c r="I122" s="183" t="str">
        <f>IF($B122,"",'Capital+ Input'!#REF!)</f>
        <v/>
      </c>
      <c r="J122" s="183" t="str">
        <f>IF($B122,"",'Capital+ Input'!#REF!)</f>
        <v/>
      </c>
      <c r="K122" s="194" t="str">
        <f>IF($B122,"",'Capital+ Input'!H17-SUM(Calculations!D122:J122))</f>
        <v/>
      </c>
      <c r="L122" s="188"/>
      <c r="M122" s="188"/>
      <c r="N122" s="188"/>
      <c r="O122" s="188"/>
      <c r="P122" s="188"/>
      <c r="Q122" s="189"/>
    </row>
    <row r="123" spans="2:19">
      <c r="B123" s="51" t="b">
        <f t="shared" si="53"/>
        <v>1</v>
      </c>
      <c r="C123" s="198" t="str">
        <f t="shared" si="53"/>
        <v>Q4</v>
      </c>
      <c r="D123" s="196" t="str">
        <f>IF($B123,"",'Capital+ Input'!#REF!)</f>
        <v/>
      </c>
      <c r="E123" s="177" t="str">
        <f>IF($B123,"",'Capital+ Input'!#REF!)</f>
        <v/>
      </c>
      <c r="F123" s="177" t="str">
        <f>IF($B123,"",'Capital+ Input'!#REF!)</f>
        <v/>
      </c>
      <c r="G123" s="177" t="str">
        <f>IF($B123,"",'Capital+ Input'!#REF!)</f>
        <v/>
      </c>
      <c r="H123" s="177" t="str">
        <f>IF($B123,"",'Capital+ Input'!#REF!)</f>
        <v/>
      </c>
      <c r="I123" s="177" t="str">
        <f>IF($B123,"",'Capital+ Input'!#REF!)</f>
        <v/>
      </c>
      <c r="J123" s="177" t="str">
        <f>IF($B123,"",'Capital+ Input'!#REF!)</f>
        <v/>
      </c>
      <c r="K123" s="199" t="str">
        <f>IF($B123,"",'Capital+ Input'!I17-SUM(Calculations!D123:J123))</f>
        <v/>
      </c>
      <c r="L123" s="52"/>
      <c r="M123" s="52"/>
      <c r="N123" s="52"/>
      <c r="O123" s="52"/>
      <c r="P123" s="52"/>
      <c r="Q123" s="53"/>
    </row>
    <row r="124" spans="2:19">
      <c r="B124" s="51"/>
      <c r="C124" s="52"/>
      <c r="D124" s="188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3"/>
    </row>
    <row r="125" spans="2:19">
      <c r="B125" s="51"/>
      <c r="C125" s="52"/>
      <c r="D125" s="52"/>
      <c r="E125" s="52"/>
      <c r="F125" s="52"/>
      <c r="G125" s="52"/>
      <c r="H125" s="52"/>
      <c r="I125" s="52"/>
      <c r="J125" s="4" t="s">
        <v>134</v>
      </c>
      <c r="K125" s="52"/>
      <c r="L125" s="52"/>
      <c r="M125" s="52"/>
      <c r="N125" s="52"/>
      <c r="O125" s="52"/>
      <c r="P125" s="52"/>
      <c r="Q125" s="53"/>
      <c r="R125" s="52"/>
      <c r="S125" s="52"/>
    </row>
    <row r="126" spans="2:19">
      <c r="B126" s="51"/>
      <c r="C126" s="52"/>
      <c r="D126" s="52"/>
      <c r="E126" s="52"/>
      <c r="F126" s="52"/>
      <c r="G126" s="52"/>
      <c r="H126" s="52"/>
      <c r="I126" s="52"/>
      <c r="J126" s="52" t="e">
        <f>SUM(IF(FREQUENCY(Rank_Data,Rank_Data),1))</f>
        <v>#N/A</v>
      </c>
      <c r="K126" s="52"/>
      <c r="L126" s="52"/>
      <c r="M126" s="52"/>
      <c r="N126" s="52"/>
      <c r="O126" s="52"/>
      <c r="P126" s="52"/>
      <c r="Q126" s="53"/>
      <c r="R126" s="52"/>
      <c r="S126" s="52"/>
    </row>
    <row r="127" spans="2:19">
      <c r="B127" s="60"/>
      <c r="C127" s="105" t="s">
        <v>142</v>
      </c>
      <c r="D127" s="105" t="s">
        <v>133</v>
      </c>
      <c r="E127" s="105"/>
      <c r="F127" s="105"/>
      <c r="G127" s="105"/>
      <c r="H127" s="105" t="s">
        <v>143</v>
      </c>
      <c r="I127" s="59"/>
      <c r="J127" s="105" t="s">
        <v>142</v>
      </c>
      <c r="K127" s="105" t="s">
        <v>133</v>
      </c>
      <c r="L127" s="105"/>
      <c r="M127" s="105"/>
      <c r="N127" s="105"/>
      <c r="O127" s="105" t="s">
        <v>143</v>
      </c>
      <c r="P127" s="59"/>
      <c r="Q127" s="53"/>
      <c r="R127" s="52"/>
      <c r="S127" s="52"/>
    </row>
    <row r="128" spans="2:19">
      <c r="B128" s="51"/>
      <c r="C128" s="4" t="e">
        <f t="shared" ref="C128:C135" si="54">_xlfn.RANK.EQ(H128,$H$128:$H$135,0)</f>
        <v>#N/A</v>
      </c>
      <c r="D128" s="4" t="s">
        <v>183</v>
      </c>
      <c r="E128" s="4"/>
      <c r="F128" s="4"/>
      <c r="G128" s="4"/>
      <c r="H128" s="67" t="e">
        <f>IF($B$119,IF($B$120,IF($B$121,IF($B$122,IF($B$123,NA(),D123),D122),D121),D120),D119)</f>
        <v>#N/A</v>
      </c>
      <c r="I128" s="67"/>
      <c r="J128" s="52" t="e">
        <f>IF(ROWS(J$128:J128)&gt;$J$126-1,"",IF((_xlfn.AGGREGATE(15,6,Rank_Data/(FREQUENCY(Rank_Data,Rank_Data)&gt;0),ROWS(J$128:J128)))=0,"",_xlfn.AGGREGATE(15,6,Rank_Data/(FREQUENCY(Rank_Data,Rank_Data)&gt;0),ROWS(J$128:J128))))</f>
        <v>#N/A</v>
      </c>
      <c r="K128" s="52" t="str">
        <f t="shared" ref="K128:K135" si="55">IFERROR(VLOOKUP(J128,$C$128:$H$135,2,FALSE),"")</f>
        <v/>
      </c>
      <c r="L128" s="52"/>
      <c r="M128" s="52"/>
      <c r="N128" s="52"/>
      <c r="O128" s="109" t="str">
        <f t="shared" ref="O128:O135" si="56">IFERROR(VLOOKUP(J128,$C$128:$H$135,6,FALSE),"")</f>
        <v/>
      </c>
      <c r="P128" s="52"/>
      <c r="Q128" s="53"/>
      <c r="R128" s="52"/>
      <c r="S128" s="52"/>
    </row>
    <row r="129" spans="2:19">
      <c r="B129" s="51"/>
      <c r="C129" s="4" t="e">
        <f>_xlfn.RANK.EQ(H129,$H$128:$H$135,0)</f>
        <v>#N/A</v>
      </c>
      <c r="D129" s="4" t="s">
        <v>189</v>
      </c>
      <c r="E129" s="4"/>
      <c r="F129" s="4"/>
      <c r="G129" s="4"/>
      <c r="H129" s="67" t="e">
        <f>IF($B$119,IF($B$120,IF($B$121,IF($B$122,IF($B$123,NA(),E123),E122),E121),E120),E119)</f>
        <v>#N/A</v>
      </c>
      <c r="I129" s="67"/>
      <c r="J129" s="52" t="e">
        <f>IF(ROWS(J$128:J129)&gt;$J$126-1,"",IF((_xlfn.AGGREGATE(15,6,Rank_Data/(FREQUENCY(Rank_Data,Rank_Data)&gt;0),ROWS(J$128:J129)))=0,"",_xlfn.AGGREGATE(15,6,Rank_Data/(FREQUENCY(Rank_Data,Rank_Data)&gt;0),ROWS(J$128:J129))))</f>
        <v>#N/A</v>
      </c>
      <c r="K129" s="52" t="str">
        <f t="shared" si="55"/>
        <v/>
      </c>
      <c r="L129" s="52"/>
      <c r="M129" s="52"/>
      <c r="N129" s="52"/>
      <c r="O129" s="109" t="str">
        <f t="shared" si="56"/>
        <v/>
      </c>
      <c r="P129" s="52"/>
      <c r="Q129" s="53"/>
      <c r="R129" s="52"/>
      <c r="S129" s="52"/>
    </row>
    <row r="130" spans="2:19">
      <c r="B130" s="51"/>
      <c r="C130" s="4" t="e">
        <f t="shared" si="54"/>
        <v>#N/A</v>
      </c>
      <c r="D130" s="4" t="s">
        <v>147</v>
      </c>
      <c r="E130" s="4"/>
      <c r="F130" s="4"/>
      <c r="G130" s="4"/>
      <c r="H130" s="67" t="e">
        <f>IF($B$119,IF($B$120,IF($B$121,IF($B$122,IF($B$123,NA(),F123),F122),F121),F120),F119)</f>
        <v>#N/A</v>
      </c>
      <c r="I130" s="67"/>
      <c r="J130" s="52" t="e">
        <f>IF(ROWS(J$128:J130)&gt;$J$126-1,"",IF((_xlfn.AGGREGATE(15,6,Rank_Data/(FREQUENCY(Rank_Data,Rank_Data)&gt;0),ROWS(J$128:J130)))=0,"",_xlfn.AGGREGATE(15,6,Rank_Data/(FREQUENCY(Rank_Data,Rank_Data)&gt;0),ROWS(J$128:J130))))</f>
        <v>#N/A</v>
      </c>
      <c r="K130" s="52" t="str">
        <f t="shared" si="55"/>
        <v/>
      </c>
      <c r="L130" s="52"/>
      <c r="M130" s="52"/>
      <c r="N130" s="52"/>
      <c r="O130" s="109" t="str">
        <f t="shared" si="56"/>
        <v/>
      </c>
      <c r="P130" s="52"/>
      <c r="Q130" s="53"/>
      <c r="R130" s="52"/>
      <c r="S130" s="52"/>
    </row>
    <row r="131" spans="2:19">
      <c r="B131" s="51"/>
      <c r="C131" s="4" t="e">
        <f t="shared" si="54"/>
        <v>#N/A</v>
      </c>
      <c r="D131" s="4" t="s">
        <v>149</v>
      </c>
      <c r="E131" s="4"/>
      <c r="F131" s="4"/>
      <c r="G131" s="4"/>
      <c r="H131" s="67" t="e">
        <f>IF($B$119,IF($B$120,IF($B$121,IF($B$122,IF($B$123,NA(),G123),G122),G121),G120),G119)</f>
        <v>#N/A</v>
      </c>
      <c r="I131" s="67"/>
      <c r="J131" s="52" t="e">
        <f>IF(ROWS(J$128:J131)&gt;$J$126-1,"",IF((_xlfn.AGGREGATE(15,6,Rank_Data/(FREQUENCY(Rank_Data,Rank_Data)&gt;0),ROWS(J$128:J131)))=0,"",_xlfn.AGGREGATE(15,6,Rank_Data/(FREQUENCY(Rank_Data,Rank_Data)&gt;0),ROWS(J$128:J131))))</f>
        <v>#N/A</v>
      </c>
      <c r="K131" s="52" t="str">
        <f t="shared" si="55"/>
        <v/>
      </c>
      <c r="L131" s="52"/>
      <c r="M131" s="52"/>
      <c r="N131" s="52"/>
      <c r="O131" s="109" t="str">
        <f t="shared" si="56"/>
        <v/>
      </c>
      <c r="P131" s="52"/>
      <c r="Q131" s="53"/>
      <c r="R131" s="52"/>
      <c r="S131" s="52"/>
    </row>
    <row r="132" spans="2:19">
      <c r="B132" s="51"/>
      <c r="C132" s="4" t="e">
        <f t="shared" si="54"/>
        <v>#N/A</v>
      </c>
      <c r="D132" s="4" t="s">
        <v>151</v>
      </c>
      <c r="E132" s="4"/>
      <c r="F132" s="4"/>
      <c r="G132" s="4"/>
      <c r="H132" s="67" t="e">
        <f>IF($B$119,IF($B$120,IF($B$121,IF($B$122,IF($B$123,NA(),H123),H122),H121),H120),H119)</f>
        <v>#N/A</v>
      </c>
      <c r="I132" s="67"/>
      <c r="J132" s="52" t="e">
        <f>IF(ROWS(J$128:J132)&gt;$J$126-1,"",IF((_xlfn.AGGREGATE(15,6,Rank_Data/(FREQUENCY(Rank_Data,Rank_Data)&gt;0),ROWS(J$128:J132)))=0,"",_xlfn.AGGREGATE(15,6,Rank_Data/(FREQUENCY(Rank_Data,Rank_Data)&gt;0),ROWS(J$128:J132))))</f>
        <v>#N/A</v>
      </c>
      <c r="K132" s="52" t="str">
        <f t="shared" si="55"/>
        <v/>
      </c>
      <c r="L132" s="52"/>
      <c r="M132" s="52"/>
      <c r="N132" s="52"/>
      <c r="O132" s="109" t="str">
        <f t="shared" si="56"/>
        <v/>
      </c>
      <c r="P132" s="52"/>
      <c r="Q132" s="53"/>
      <c r="R132" s="52"/>
      <c r="S132" s="52"/>
    </row>
    <row r="133" spans="2:19">
      <c r="B133" s="51"/>
      <c r="C133" s="4" t="e">
        <f t="shared" si="54"/>
        <v>#N/A</v>
      </c>
      <c r="D133" s="4" t="s">
        <v>153</v>
      </c>
      <c r="E133" s="4"/>
      <c r="F133" s="4"/>
      <c r="G133" s="4"/>
      <c r="H133" s="67" t="e">
        <f>IF($B$119,IF($B$120,IF($B$121,IF($B$122,IF($B$123,NA(),I123),I122),I121),I120),I119)</f>
        <v>#N/A</v>
      </c>
      <c r="I133" s="67"/>
      <c r="J133" s="52" t="e">
        <f>IF(ROWS(J$128:J133)&gt;$J$126-1,"",IF((_xlfn.AGGREGATE(15,6,Rank_Data/(FREQUENCY(Rank_Data,Rank_Data)&gt;0),ROWS(J$128:J133)))=0,"",_xlfn.AGGREGATE(15,6,Rank_Data/(FREQUENCY(Rank_Data,Rank_Data)&gt;0),ROWS(J$128:J133))))</f>
        <v>#N/A</v>
      </c>
      <c r="K133" s="52" t="str">
        <f t="shared" si="55"/>
        <v/>
      </c>
      <c r="L133" s="52"/>
      <c r="M133" s="52"/>
      <c r="N133" s="52"/>
      <c r="O133" s="109" t="str">
        <f t="shared" si="56"/>
        <v/>
      </c>
      <c r="P133" s="52"/>
      <c r="Q133" s="53"/>
      <c r="R133" s="52"/>
      <c r="S133" s="52"/>
    </row>
    <row r="134" spans="2:19">
      <c r="B134" s="51"/>
      <c r="C134" s="4" t="e">
        <f t="shared" si="54"/>
        <v>#N/A</v>
      </c>
      <c r="D134" s="4" t="s">
        <v>155</v>
      </c>
      <c r="E134" s="4"/>
      <c r="F134" s="4"/>
      <c r="G134" s="4"/>
      <c r="H134" s="67" t="e">
        <f>IF($B$119,IF($B$120,IF($B$121,IF($B$122,IF($B$123,NA(),J123),J122),J121),J120),J119)</f>
        <v>#N/A</v>
      </c>
      <c r="I134" s="67"/>
      <c r="J134" s="52" t="e">
        <f>IF(ROWS(J$128:J134)&gt;$J$126-1,"",IF((_xlfn.AGGREGATE(15,6,Rank_Data/(FREQUENCY(Rank_Data,Rank_Data)&gt;0),ROWS(J$128:J134)))=0,"",_xlfn.AGGREGATE(15,6,Rank_Data/(FREQUENCY(Rank_Data,Rank_Data)&gt;0),ROWS(J$128:J134))))</f>
        <v>#N/A</v>
      </c>
      <c r="K134" s="52" t="str">
        <f t="shared" si="55"/>
        <v/>
      </c>
      <c r="L134" s="52"/>
      <c r="M134" s="52"/>
      <c r="N134" s="52"/>
      <c r="O134" s="109" t="str">
        <f t="shared" si="56"/>
        <v/>
      </c>
      <c r="P134" s="52"/>
      <c r="Q134" s="53"/>
      <c r="R134" s="52"/>
      <c r="S134" s="52"/>
    </row>
    <row r="135" spans="2:19">
      <c r="B135" s="51"/>
      <c r="C135" s="4" t="e">
        <f t="shared" si="54"/>
        <v>#N/A</v>
      </c>
      <c r="D135" s="4" t="s">
        <v>157</v>
      </c>
      <c r="E135" s="4"/>
      <c r="F135" s="4"/>
      <c r="G135" s="4"/>
      <c r="H135" s="67" t="e">
        <f>IF($B$119,IF($B$120,IF($B$121,IF($B$122,IF($B$123,NA(),K123),K122),K121),K120),K119)</f>
        <v>#N/A</v>
      </c>
      <c r="I135" s="52"/>
      <c r="J135" s="52" t="e">
        <f>IF(ROWS(J$128:J135)&gt;$J$126-1,"",IF((_xlfn.AGGREGATE(15,6,Rank_Data/(FREQUENCY(Rank_Data,Rank_Data)&gt;0),ROWS(J$128:J135)))=0,"",_xlfn.AGGREGATE(15,6,Rank_Data/(FREQUENCY(Rank_Data,Rank_Data)&gt;0),ROWS(J$128:J135))))</f>
        <v>#N/A</v>
      </c>
      <c r="K135" s="52" t="str">
        <f t="shared" si="55"/>
        <v/>
      </c>
      <c r="L135" s="52"/>
      <c r="M135" s="52"/>
      <c r="N135" s="52"/>
      <c r="O135" s="109" t="str">
        <f t="shared" si="56"/>
        <v/>
      </c>
      <c r="P135" s="52"/>
      <c r="Q135" s="53"/>
      <c r="R135" s="52"/>
      <c r="S135" s="52"/>
    </row>
    <row r="136" spans="2:19">
      <c r="B136" s="51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3"/>
      <c r="R136" s="52"/>
      <c r="S136" s="52"/>
    </row>
    <row r="137" spans="2:19" ht="13.5" thickBot="1">
      <c r="B137" s="76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8"/>
    </row>
    <row r="138" spans="2:19"/>
    <row r="139" spans="2:19"/>
    <row r="140" spans="2:19"/>
  </sheetData>
  <conditionalFormatting sqref="E48:G48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D48 H48">
    <cfRule type="cellIs" dxfId="6" priority="7" operator="lessThan">
      <formula>0.07</formula>
    </cfRule>
  </conditionalFormatting>
  <conditionalFormatting sqref="P48">
    <cfRule type="cellIs" dxfId="5" priority="1" operator="lessThan">
      <formula>0.07</formula>
    </cfRule>
  </conditionalFormatting>
  <conditionalFormatting sqref="I48:K48"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L48">
    <cfRule type="cellIs" dxfId="2" priority="4" operator="lessThan">
      <formula>0.07</formula>
    </cfRule>
  </conditionalFormatting>
  <conditionalFormatting sqref="M48:O48">
    <cfRule type="cellIs" dxfId="1" priority="2" operator="lessThan">
      <formula>0</formula>
    </cfRule>
    <cfRule type="cellIs" dxfId="0" priority="3" operator="greaterThan">
      <formula>0</formula>
    </cfRule>
  </conditionalFormatting>
  <pageMargins left="0.25" right="0.25" top="0.75" bottom="0.75" header="0.3" footer="0.3"/>
  <pageSetup paperSize="8" scale="63" orientation="portrait" r:id="rId1"/>
  <headerFooter>
    <oddHeader>&amp;L&amp;A</oddHeader>
  </headerFooter>
  <ignoredErrors>
    <ignoredError sqref="D47:P53 D65 P65 E65:G65 E66:O66 D54:G64 P54:P64 G46:P46 D46:F46 E39:F43 E76:F77 D91:E91 B90:B91 F89:F93 G89:H93 E45:F45 E44:F44 D16:L32 E14:K15 L13 D69 D86:H87 C128:J135 J126 E89 D90 D93:E93 E92" evalError="1"/>
    <ignoredError sqref="H65:O65 H54:O64 H69:L69" evalError="1" formula="1"/>
    <ignoredError sqref="M69:O6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E48008848E7F4AA1B8A7F6862DAC08" ma:contentTypeVersion="32" ma:contentTypeDescription="Create a new document." ma:contentTypeScope="" ma:versionID="ec51884132d9df740024ec95fd6778f2">
  <xsd:schema xmlns:xsd="http://www.w3.org/2001/XMLSchema" xmlns:xs="http://www.w3.org/2001/XMLSchema" xmlns:p="http://schemas.microsoft.com/office/2006/metadata/properties" xmlns:ns1="http://schemas.microsoft.com/sharepoint/v3" xmlns:ns2="75afd6ce-d5e2-450c-a4ec-ac3847b33ee0" xmlns:ns3="473c8558-9769-4e4c-9240-6b5c31c0767f" xmlns:ns4="http://schemas.microsoft.com/sharepoint/v3/fields" targetNamespace="http://schemas.microsoft.com/office/2006/metadata/properties" ma:root="true" ma:fieldsID="2f451ce56ab283be5e79ce861eb3dc67" ns1:_="" ns2:_="" ns3:_="" ns4:_="">
    <xsd:import namespace="http://schemas.microsoft.com/sharepoint/v3"/>
    <xsd:import namespace="75afd6ce-d5e2-450c-a4ec-ac3847b33ee0"/>
    <xsd:import namespace="473c8558-9769-4e4c-9240-6b5c31c0767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PublishDate" minOccurs="0"/>
                <xsd:element ref="ns1:OwnerGroup"/>
                <xsd:element ref="ns2:BOETaxonomyFieldTaxHTField0" minOccurs="0"/>
                <xsd:element ref="ns3:TaxCatchAll" minOccurs="0"/>
                <xsd:element ref="ns3:TaxCatchAllLabel" minOccurs="0"/>
                <xsd:element ref="ns4:BOEKeywords" minOccurs="0"/>
                <xsd:element ref="ns1:BOESummaryText" minOccurs="0"/>
                <xsd:element ref="ns1:IncludeContentsInIndex" minOccurs="0"/>
                <xsd:element ref="ns1:BOEApprovalStatus" minOccurs="0"/>
                <xsd:element ref="ns2:BOETwoLevelApprovalUnapprovedUrls" minOccurs="0"/>
                <xsd:element ref="ns1:ApprovedBy" minOccurs="0"/>
                <xsd:element ref="ns1:PublishedBy" minOccurs="0"/>
                <xsd:element ref="ns1:ArchivalDate" minOccurs="0"/>
                <xsd:element ref="ns1:ArchivalChoice"/>
                <xsd:element ref="ns1:BOEReplicationFlag" minOccurs="0"/>
                <xsd:element ref="ns1:BOEReplicateBackwardLinksOnDeployFlag" minOccurs="0"/>
                <xsd:element ref="ns1:ContentReviewDat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  <xsd:element name="PublishDate" ma:index="10" nillable="true" ma:displayName="Publication Date" ma:format="DateOnly" ma:internalName="PublishDate">
      <xsd:simpleType>
        <xsd:restriction base="dms:DateTime"/>
      </xsd:simpleType>
    </xsd:element>
    <xsd:element name="OwnerGroup" ma:index="11" ma:displayName="Owner Group" ma:list="UserInfo" ma:SearchPeopleOnly="false" ma:internalName="OwnerGroup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OESummaryText" ma:index="17" nillable="true" ma:displayName="Summary Text" ma:internalName="BOESummaryText">
      <xsd:simpleType>
        <xsd:restriction base="dms:Note">
          <xsd:maxLength value="255"/>
        </xsd:restriction>
      </xsd:simpleType>
    </xsd:element>
    <xsd:element name="IncludeContentsInIndex" ma:index="18" nillable="true" ma:displayName="Make Content Searchable" ma:default="1" ma:description="" ma:internalName="IncludeContentsInIndex">
      <xsd:simpleType>
        <xsd:restriction base="dms:Boolean"/>
      </xsd:simpleType>
    </xsd:element>
    <xsd:element name="BOEApprovalStatus" ma:index="19" nillable="true" ma:displayName="2 Stage Approval Status" ma:default="Pending Approval" ma:internalName="BOEApprovalStatus">
      <xsd:simpleType>
        <xsd:restriction base="dms:Choice">
          <xsd:enumeration value="Pending Approval"/>
          <xsd:enumeration value="Level 1 Approved"/>
          <xsd:enumeration value="Level 1 Rejected"/>
          <xsd:enumeration value="Level 2 Approved"/>
          <xsd:enumeration value="Level 2 Rejected"/>
        </xsd:restriction>
      </xsd:simpleType>
    </xsd:element>
    <xsd:element name="ApprovedBy" ma:index="21" nillable="true" ma:displayName="Approved By" ma:list="UserInfo" ma:internalName="Appro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edBy" ma:index="22" nillable="true" ma:displayName="Published By" ma:list="UserInfo" ma:internalName="Publish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rchivalDate" ma:index="23" nillable="true" ma:displayName="Archival Date" ma:format="DateOnly" ma:internalName="ArchivalDate">
      <xsd:simpleType>
        <xsd:restriction base="dms:DateTime"/>
      </xsd:simpleType>
    </xsd:element>
    <xsd:element name="ArchivalChoice" ma:index="24" ma:displayName="Archive In" ma:default="3 Years" ma:internalName="ArchivalChoice">
      <xsd:simpleType>
        <xsd:restriction base="dms:Choice">
          <xsd:enumeration value="3 Months"/>
          <xsd:enumeration value="6 Months"/>
          <xsd:enumeration value="1 Year"/>
          <xsd:enumeration value="2 Years"/>
          <xsd:enumeration value="3 Years"/>
          <xsd:enumeration value="4 Years"/>
          <xsd:enumeration value="5 Years"/>
        </xsd:restriction>
      </xsd:simpleType>
    </xsd:element>
    <xsd:element name="BOEReplicationFlag" ma:index="26" nillable="true" ma:displayName="Replicated" ma:default="1" ma:internalName="Replicated">
      <xsd:simpleType>
        <xsd:restriction base="dms:Text"/>
      </xsd:simpleType>
    </xsd:element>
    <xsd:element name="BOEReplicateBackwardLinksOnDeployFlag" ma:index="27" nillable="true" ma:displayName="Replicate Backward Links On Deploy" ma:default="0" ma:internalName="Replicate_x0020_Backward_x0020_Links_x0020_On_x0020_Deploy">
      <xsd:simpleType>
        <xsd:restriction base="dms:Boolean"/>
      </xsd:simpleType>
    </xsd:element>
    <xsd:element name="ContentReviewDate" ma:index="28" ma:displayName="Content Review Date" ma:internalName="ContentReview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fd6ce-d5e2-450c-a4ec-ac3847b33ee0" elementFormDefault="qualified">
    <xsd:import namespace="http://schemas.microsoft.com/office/2006/documentManagement/types"/>
    <xsd:import namespace="http://schemas.microsoft.com/office/infopath/2007/PartnerControls"/>
    <xsd:element name="BOETaxonomyFieldTaxHTField0" ma:index="13" ma:taxonomy="true" ma:internalName="BOETaxonomyFieldTaxHTField0" ma:taxonomyFieldName="BOETaxonomyField" ma:displayName="Taxonomy" ma:default="" ma:fieldId="{8d0458c1-0fb7-4981-bee1-52d0df01895c}" ma:taxonomyMulti="true" ma:sspId="dd42ef28-d2e4-4e47-97ab-d11fb38978d1" ma:termSetId="7f21c66a-f36f-4b9d-aabb-5e38ce00f64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OETwoLevelApprovalUnapprovedUrls" ma:index="20" nillable="true" ma:displayName="Unapproved Urls" ma:internalName="BOETwoLevelApprovalUnapprovedUrl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3c8558-9769-4e4c-9240-6b5c31c0767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description="" ma:hidden="true" ma:list="{f5b2acf9-fd1b-4571-a3a3-69a8fa54b25c}" ma:internalName="TaxCatchAll" ma:showField="CatchAllData" ma:web="473c8558-9769-4e4c-9240-6b5c31c076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f5b2acf9-fd1b-4571-a3a3-69a8fa54b25c}" ma:internalName="TaxCatchAllLabel" ma:readOnly="true" ma:showField="CatchAllDataLabel" ma:web="473c8558-9769-4e4c-9240-6b5c31c076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BOEKeywords" ma:index="16" nillable="true" ma:displayName="Keywords" ma:hidden="true" ma:internalName="BOEKeyword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OETwoLevelApprovalUnapprovedUrls xmlns="75afd6ce-d5e2-450c-a4ec-ac3847b33ee0" xsi:nil="true"/>
    <BOEReplicationFlag xmlns="http://schemas.microsoft.com/sharepoint/v3">2</BOEReplicationFlag>
    <BOEReplicateBackwardLinksOnDeployFlag xmlns="http://schemas.microsoft.com/sharepoint/v3">false</BOEReplicateBackwardLinksOnDeployFlag>
    <PublishDate xmlns="http://schemas.microsoft.com/sharepoint/v3">2016-04-28T23:00:00+00:00</PublishDate>
    <BOETaxonomyFieldTaxHTField0 xmlns="75afd6ce-d5e2-450c-a4ec-ac3847b33ee0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PRA</TermName>
          <TermId xmlns="http://schemas.microsoft.com/office/infopath/2007/PartnerControls">bf86619c-8e2f-4e6e-abb8-918b19b47c8b</TermId>
        </TermInfo>
      </Terms>
    </BOETaxonomyFieldTaxHTField0>
    <TaxCatchAll xmlns="473c8558-9769-4e4c-9240-6b5c31c0767f">
      <Value>676</Value>
    </TaxCatchAll>
    <ContentReviewDate xmlns="http://schemas.microsoft.com/sharepoint/v3">1900-01-01T00:00:00+00:00</ContentReviewDate>
    <PublishingExpirationDate xmlns="http://schemas.microsoft.com/sharepoint/v3" xsi:nil="true"/>
    <IncludeContentsInIndex xmlns="http://schemas.microsoft.com/sharepoint/v3">true</IncludeContentsInIndex>
    <PublishingStartDate xmlns="http://schemas.microsoft.com/sharepoint/v3">2016-04-29T08:30:00+00:00</PublishingStartDate>
    <BOEKeywords xmlns="http://schemas.microsoft.com/sharepoint/v3/fields" xsi:nil="true"/>
    <OwnerGroup xmlns="http://schemas.microsoft.com/sharepoint/v3">
      <UserInfo>
        <DisplayName/>
        <AccountId>177</AccountId>
        <AccountType/>
      </UserInfo>
    </OwnerGroup>
    <BOEApprovalStatus xmlns="http://schemas.microsoft.com/sharepoint/v3">Pending Approval</BOEApprovalStatus>
    <BOESummaryText xmlns="http://schemas.microsoft.com/sharepoint/v3" xsi:nil="true"/>
    <ArchivalChoice xmlns="http://schemas.microsoft.com/sharepoint/v3">3 Years</ArchivalChoice>
    <Archival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C9A3012-306E-4276-A27E-C7AC480AF502}"/>
</file>

<file path=customXml/itemProps2.xml><?xml version="1.0" encoding="utf-8"?>
<ds:datastoreItem xmlns:ds="http://schemas.openxmlformats.org/officeDocument/2006/customXml" ds:itemID="{7D79DA4F-4BB4-44E1-BCB5-B11313D94017}"/>
</file>

<file path=customXml/itemProps3.xml><?xml version="1.0" encoding="utf-8"?>
<ds:datastoreItem xmlns:ds="http://schemas.openxmlformats.org/officeDocument/2006/customXml" ds:itemID="{9ACF0362-893F-4791-AEB8-B7AB2A9D22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Header Info</vt:lpstr>
      <vt:lpstr>Capital+ Input</vt:lpstr>
      <vt:lpstr>Summary Table</vt:lpstr>
      <vt:lpstr>Calculations</vt:lpstr>
      <vt:lpstr>Basis_of_reporting</vt:lpstr>
      <vt:lpstr>'Capital+ Input'!Print_Area</vt:lpstr>
      <vt:lpstr>'Header Info'!Print_Area</vt:lpstr>
      <vt:lpstr>'Summary Table'!Print_Area</vt:lpstr>
      <vt:lpstr>'Capital+ Input'!Print_Titles</vt:lpstr>
      <vt:lpstr>'Summary Table'!Print_Titles</vt:lpstr>
      <vt:lpstr>Rank_Data</vt:lpstr>
      <vt:lpstr>Reporting_period_end_date</vt:lpstr>
      <vt:lpstr>Reporting_period_start_date</vt:lpstr>
    </vt:vector>
  </TitlesOfParts>
  <Company>Bank of England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Capital+ - CP17/16 PRA103</dc:title>
  <dc:creator>Curry, David</dc:creator>
  <cp:lastModifiedBy>Byamukama, Louisa</cp:lastModifiedBy>
  <cp:lastPrinted>2014-08-26T11:51:32Z</cp:lastPrinted>
  <dcterms:created xsi:type="dcterms:W3CDTF">2013-07-30T11:21:05Z</dcterms:created>
  <dcterms:modified xsi:type="dcterms:W3CDTF">2016-04-27T13:33:10Z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{C7CCE0FE-E075-4D5C-9C4C-28026DCB942B}</vt:lpwstr>
  </property>
  <property fmtid="{D5CDD505-2E9C-101B-9397-08002B2CF9AE}" pid="3" name="ContentTypeId">
    <vt:lpwstr>0x010100D1E48008848E7F4AA1B8A7F6862DAC08</vt:lpwstr>
  </property>
  <property fmtid="{D5CDD505-2E9C-101B-9397-08002B2CF9AE}" pid="4" name="BOETaxonomyField">
    <vt:lpwstr>676;#PRA|bf86619c-8e2f-4e6e-abb8-918b19b47c8b</vt:lpwstr>
  </property>
</Properties>
</file>